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160" tabRatio="836" firstSheet="7" activeTab="7"/>
  </bookViews>
  <sheets>
    <sheet name="1.1.PMINFO." sheetId="4" state="hidden" r:id="rId1"/>
    <sheet name="2.PMINFO" sheetId="8" state="hidden" r:id="rId2"/>
    <sheet name="Munka1" sheetId="36" state="hidden" r:id="rId3"/>
    <sheet name="01" sheetId="37" state="hidden" r:id="rId4"/>
    <sheet name="02" sheetId="38" state="hidden" r:id="rId5"/>
    <sheet name="03" sheetId="39" state="hidden" r:id="rId6"/>
    <sheet name="04" sheetId="40" state="hidden" r:id="rId7"/>
    <sheet name="1.1.sz.mell." sheetId="53" r:id="rId8"/>
    <sheet name="1.2.sz.mell." sheetId="54" r:id="rId9"/>
    <sheet name="1.3.sz.mell." sheetId="55" r:id="rId10"/>
    <sheet name="1.4.sz.mell." sheetId="56" r:id="rId11"/>
    <sheet name="2.sz.mell  " sheetId="57" r:id="rId12"/>
    <sheet name="3. sz. mell" sheetId="60" r:id="rId13"/>
    <sheet name="4. sz. mell" sheetId="61" r:id="rId14"/>
    <sheet name="5.sz.mell." sheetId="62" r:id="rId15"/>
    <sheet name="6.m " sheetId="63" r:id="rId16"/>
    <sheet name="7A.m" sheetId="64" r:id="rId17"/>
    <sheet name="7B.m." sheetId="65" r:id="rId18"/>
    <sheet name="8. sz. mell" sheetId="66" state="hidden" r:id="rId19"/>
    <sheet name="9. sz. mell. " sheetId="67" state="hidden" r:id="rId20"/>
    <sheet name="10. sz. mell" sheetId="68" state="hidden" r:id="rId21"/>
    <sheet name="11. sz. mell" sheetId="69" state="hidden" r:id="rId22"/>
    <sheet name="12.sz.mell." sheetId="70" state="hidden" r:id="rId23"/>
    <sheet name="13.m." sheetId="71" state="hidden" r:id="rId24"/>
    <sheet name="14.m" sheetId="72" r:id="rId25"/>
    <sheet name="15.m." sheetId="73" state="hidden" r:id="rId26"/>
    <sheet name="17.m" sheetId="74" state="hidden" r:id="rId27"/>
    <sheet name="16A.m (2)" sheetId="78" r:id="rId28"/>
    <sheet name="16B.m (2)" sheetId="79" r:id="rId29"/>
    <sheet name="18.m" sheetId="75" r:id="rId30"/>
  </sheets>
  <externalReferences>
    <externalReference r:id="rId31"/>
  </externalReferences>
  <definedNames>
    <definedName name="_xlnm.Print_Titles" localSheetId="12">'3. sz. mell'!$A:$B,'3. sz. mell'!$1:$2</definedName>
    <definedName name="_xlnm.Print_Titles" localSheetId="13">'4. sz. mell'!$A:$B,'4. sz. mell'!$1:$3</definedName>
    <definedName name="_xlnm.Print_Titles" localSheetId="14">'5.sz.mell.'!$A:$B,'5.sz.mell.'!$86:$86</definedName>
    <definedName name="_xlnm.Print_Area" localSheetId="0">'1.1.PMINFO.'!$A$1:$I$146</definedName>
    <definedName name="_xlnm.Print_Area" localSheetId="7">'1.1.sz.mell.'!$A$1:$I$147</definedName>
    <definedName name="_xlnm.Print_Area" localSheetId="8">'1.2.sz.mell.'!$A$1:$I$145</definedName>
    <definedName name="_xlnm.Print_Area" localSheetId="9">'1.3.sz.mell.'!$A$1:$I$148</definedName>
    <definedName name="_xlnm.Print_Area" localSheetId="10">'1.4.sz.mell.'!$A$1:$I$147</definedName>
    <definedName name="_xlnm.Print_Area" localSheetId="20">'10. sz. mell'!$A$1:$I$30</definedName>
    <definedName name="_xlnm.Print_Area" localSheetId="22">'12.sz.mell.'!$A$1:$U$28</definedName>
    <definedName name="_xlnm.Print_Area" localSheetId="24">'14.m'!$A$1:$O$28</definedName>
    <definedName name="_xlnm.Print_Area" localSheetId="27">'16A.m (2)'!$A$1:$K$168</definedName>
    <definedName name="_xlnm.Print_Area" localSheetId="28">'16B.m (2)'!$A$1:$K$276</definedName>
    <definedName name="_xlnm.Print_Area" localSheetId="26">'17.m'!$A$1:$E$31</definedName>
    <definedName name="_xlnm.Print_Area" localSheetId="1">'2.PMINFO'!$A$1:$K$66</definedName>
    <definedName name="_xlnm.Print_Area" localSheetId="11">'2.sz.mell  '!$A$1:$O$66</definedName>
    <definedName name="_xlnm.Print_Area" localSheetId="12">'3. sz. mell'!$A$1:$BV$65</definedName>
    <definedName name="_xlnm.Print_Area" localSheetId="13">'4. sz. mell'!$A$1:$T$65</definedName>
    <definedName name="_xlnm.Print_Area" localSheetId="14">'5.sz.mell.'!$A$1:$T$134</definedName>
    <definedName name="_xlnm.Print_Area" localSheetId="15">'6.m '!$A$1:$K$55</definedName>
    <definedName name="_xlnm.Print_Area" localSheetId="16">'7A.m'!$A$1:$K$27</definedName>
    <definedName name="_xlnm.Print_Area" localSheetId="17">'7B.m.'!$A$1:$J$7</definedName>
    <definedName name="_xlnm.Print_Area" localSheetId="18">'8. sz. mell'!$A$1:$E$138</definedName>
  </definedNames>
  <calcPr calcId="1257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45" i="79"/>
  <c r="I245"/>
  <c r="J245"/>
  <c r="L43" i="57"/>
  <c r="N103" i="54" l="1"/>
  <c r="O103"/>
  <c r="L104"/>
  <c r="N104"/>
  <c r="O104"/>
  <c r="P104"/>
  <c r="L105"/>
  <c r="N105"/>
  <c r="O105"/>
  <c r="P105"/>
  <c r="L106"/>
  <c r="N106"/>
  <c r="O106"/>
  <c r="P106"/>
  <c r="K104"/>
  <c r="K105"/>
  <c r="K106"/>
  <c r="K136" i="79"/>
  <c r="K137" s="1"/>
  <c r="I137"/>
  <c r="G137"/>
  <c r="F137"/>
  <c r="H136"/>
  <c r="H137" s="1"/>
  <c r="H135"/>
  <c r="K274"/>
  <c r="I274"/>
  <c r="H274"/>
  <c r="G274"/>
  <c r="F274"/>
  <c r="I270"/>
  <c r="G270"/>
  <c r="F270"/>
  <c r="K269"/>
  <c r="H269"/>
  <c r="K268"/>
  <c r="H268"/>
  <c r="K267"/>
  <c r="H267"/>
  <c r="H266"/>
  <c r="I265"/>
  <c r="G265"/>
  <c r="F265"/>
  <c r="K264"/>
  <c r="H264"/>
  <c r="K263"/>
  <c r="H263"/>
  <c r="K262"/>
  <c r="H262"/>
  <c r="I261"/>
  <c r="G261"/>
  <c r="F261"/>
  <c r="K260"/>
  <c r="H260"/>
  <c r="K259"/>
  <c r="H259"/>
  <c r="K258"/>
  <c r="H258"/>
  <c r="K257"/>
  <c r="H257"/>
  <c r="K256"/>
  <c r="H256"/>
  <c r="K255"/>
  <c r="H255"/>
  <c r="K254"/>
  <c r="H254"/>
  <c r="K253"/>
  <c r="H253"/>
  <c r="F253"/>
  <c r="H252"/>
  <c r="H251"/>
  <c r="H250"/>
  <c r="H249"/>
  <c r="H248"/>
  <c r="H247"/>
  <c r="H246"/>
  <c r="F245"/>
  <c r="K244"/>
  <c r="H244"/>
  <c r="K243"/>
  <c r="H243"/>
  <c r="K242"/>
  <c r="K241"/>
  <c r="K240"/>
  <c r="H240"/>
  <c r="K239"/>
  <c r="H239"/>
  <c r="K238"/>
  <c r="H238"/>
  <c r="K237"/>
  <c r="H237"/>
  <c r="K236"/>
  <c r="H236"/>
  <c r="K235"/>
  <c r="H235"/>
  <c r="K234"/>
  <c r="H234"/>
  <c r="K233"/>
  <c r="H233"/>
  <c r="K232"/>
  <c r="H232"/>
  <c r="K231"/>
  <c r="H231"/>
  <c r="K230"/>
  <c r="H230"/>
  <c r="K229"/>
  <c r="H229"/>
  <c r="K228"/>
  <c r="H228"/>
  <c r="K227"/>
  <c r="H227"/>
  <c r="K226"/>
  <c r="H226"/>
  <c r="K225"/>
  <c r="H225"/>
  <c r="K224"/>
  <c r="H224"/>
  <c r="K223"/>
  <c r="H223"/>
  <c r="K222"/>
  <c r="H222"/>
  <c r="K221"/>
  <c r="H221"/>
  <c r="K220"/>
  <c r="H220"/>
  <c r="K219"/>
  <c r="H219"/>
  <c r="H245" s="1"/>
  <c r="K218"/>
  <c r="H218"/>
  <c r="I217"/>
  <c r="G217"/>
  <c r="F217"/>
  <c r="K216"/>
  <c r="H216"/>
  <c r="K215"/>
  <c r="H215"/>
  <c r="K214"/>
  <c r="K213"/>
  <c r="K212"/>
  <c r="H212"/>
  <c r="K211"/>
  <c r="H211"/>
  <c r="K210"/>
  <c r="H210"/>
  <c r="K209"/>
  <c r="H209"/>
  <c r="K208"/>
  <c r="H208"/>
  <c r="K207"/>
  <c r="H207"/>
  <c r="K206"/>
  <c r="H206"/>
  <c r="K205"/>
  <c r="H205"/>
  <c r="K204"/>
  <c r="H204"/>
  <c r="K203"/>
  <c r="H203"/>
  <c r="K202"/>
  <c r="H202"/>
  <c r="K201"/>
  <c r="H201"/>
  <c r="K200"/>
  <c r="H200"/>
  <c r="K199"/>
  <c r="H199"/>
  <c r="K198"/>
  <c r="H198"/>
  <c r="K197"/>
  <c r="H197"/>
  <c r="K196"/>
  <c r="H196"/>
  <c r="K195"/>
  <c r="H195"/>
  <c r="K194"/>
  <c r="H194"/>
  <c r="K193"/>
  <c r="H193"/>
  <c r="K192"/>
  <c r="H192"/>
  <c r="K191"/>
  <c r="H191"/>
  <c r="K190"/>
  <c r="H190"/>
  <c r="K189"/>
  <c r="H189"/>
  <c r="K188"/>
  <c r="H188"/>
  <c r="I187"/>
  <c r="G187"/>
  <c r="F187"/>
  <c r="K186"/>
  <c r="H186"/>
  <c r="K185"/>
  <c r="H185"/>
  <c r="K184"/>
  <c r="H184"/>
  <c r="K183"/>
  <c r="H183"/>
  <c r="K182"/>
  <c r="H182"/>
  <c r="K181"/>
  <c r="H181"/>
  <c r="K180"/>
  <c r="H180"/>
  <c r="K179"/>
  <c r="H179"/>
  <c r="K178"/>
  <c r="H178"/>
  <c r="K177"/>
  <c r="H177"/>
  <c r="K176"/>
  <c r="H176"/>
  <c r="K175"/>
  <c r="H175"/>
  <c r="K174"/>
  <c r="H174"/>
  <c r="K173"/>
  <c r="H173"/>
  <c r="K172"/>
  <c r="H172"/>
  <c r="K171"/>
  <c r="H171"/>
  <c r="K170"/>
  <c r="H170"/>
  <c r="F170"/>
  <c r="H169"/>
  <c r="H168"/>
  <c r="H167"/>
  <c r="H166"/>
  <c r="H165"/>
  <c r="I164"/>
  <c r="G164"/>
  <c r="F164"/>
  <c r="K163"/>
  <c r="H163"/>
  <c r="K162"/>
  <c r="H162"/>
  <c r="K161"/>
  <c r="H161"/>
  <c r="K160"/>
  <c r="K159"/>
  <c r="K158"/>
  <c r="H158"/>
  <c r="K157"/>
  <c r="H157"/>
  <c r="K156"/>
  <c r="H156"/>
  <c r="K155"/>
  <c r="H155"/>
  <c r="K154"/>
  <c r="H154"/>
  <c r="K153"/>
  <c r="H153"/>
  <c r="K152"/>
  <c r="H152"/>
  <c r="K151"/>
  <c r="H151"/>
  <c r="K150"/>
  <c r="H150"/>
  <c r="K149"/>
  <c r="H149"/>
  <c r="K148"/>
  <c r="H148"/>
  <c r="K147"/>
  <c r="H147"/>
  <c r="K146"/>
  <c r="H146"/>
  <c r="K145"/>
  <c r="H145"/>
  <c r="K144"/>
  <c r="H144"/>
  <c r="K143"/>
  <c r="H143"/>
  <c r="K142"/>
  <c r="H142"/>
  <c r="K141"/>
  <c r="H141"/>
  <c r="K140"/>
  <c r="H140"/>
  <c r="K139"/>
  <c r="H139"/>
  <c r="K138"/>
  <c r="H138"/>
  <c r="I134"/>
  <c r="G134"/>
  <c r="F134"/>
  <c r="K133"/>
  <c r="K134" s="1"/>
  <c r="H133"/>
  <c r="H134" s="1"/>
  <c r="K132"/>
  <c r="H132"/>
  <c r="I131"/>
  <c r="G131"/>
  <c r="F131"/>
  <c r="K130"/>
  <c r="H130"/>
  <c r="K129"/>
  <c r="H129"/>
  <c r="K128"/>
  <c r="H128"/>
  <c r="K127"/>
  <c r="H127"/>
  <c r="K126"/>
  <c r="H126"/>
  <c r="K125"/>
  <c r="H125"/>
  <c r="K124"/>
  <c r="H124"/>
  <c r="K123"/>
  <c r="H123"/>
  <c r="K122"/>
  <c r="H122"/>
  <c r="K121"/>
  <c r="H121"/>
  <c r="K120"/>
  <c r="H120"/>
  <c r="I119"/>
  <c r="G119"/>
  <c r="F119"/>
  <c r="K118"/>
  <c r="H118"/>
  <c r="K117"/>
  <c r="H117"/>
  <c r="K116"/>
  <c r="H116"/>
  <c r="K115"/>
  <c r="H115"/>
  <c r="I114"/>
  <c r="G114"/>
  <c r="F114"/>
  <c r="H113"/>
  <c r="H112"/>
  <c r="K111"/>
  <c r="H111"/>
  <c r="K110"/>
  <c r="H110"/>
  <c r="K109"/>
  <c r="H109"/>
  <c r="K108"/>
  <c r="H108"/>
  <c r="I107"/>
  <c r="G107"/>
  <c r="F107"/>
  <c r="H106"/>
  <c r="H105"/>
  <c r="K104"/>
  <c r="H104"/>
  <c r="K103"/>
  <c r="K107" s="1"/>
  <c r="H103"/>
  <c r="K102"/>
  <c r="H102"/>
  <c r="I101"/>
  <c r="G101"/>
  <c r="F101"/>
  <c r="H100"/>
  <c r="H99"/>
  <c r="K98"/>
  <c r="H98"/>
  <c r="K97"/>
  <c r="H97"/>
  <c r="K96"/>
  <c r="H96"/>
  <c r="I95"/>
  <c r="G95"/>
  <c r="F95"/>
  <c r="K94"/>
  <c r="H94"/>
  <c r="K93"/>
  <c r="H93"/>
  <c r="K92"/>
  <c r="H92"/>
  <c r="H91"/>
  <c r="I89"/>
  <c r="G89"/>
  <c r="F89"/>
  <c r="H88"/>
  <c r="H87"/>
  <c r="H86"/>
  <c r="H85"/>
  <c r="K84"/>
  <c r="H84"/>
  <c r="K83"/>
  <c r="H83"/>
  <c r="K82"/>
  <c r="H82"/>
  <c r="K81"/>
  <c r="H81"/>
  <c r="K80"/>
  <c r="H80"/>
  <c r="K79"/>
  <c r="H79"/>
  <c r="K78"/>
  <c r="H78"/>
  <c r="K77"/>
  <c r="H77"/>
  <c r="I76"/>
  <c r="G76"/>
  <c r="F76"/>
  <c r="H75"/>
  <c r="H74"/>
  <c r="H73"/>
  <c r="H72"/>
  <c r="K71"/>
  <c r="H71"/>
  <c r="K70"/>
  <c r="H70"/>
  <c r="K69"/>
  <c r="H69"/>
  <c r="K68"/>
  <c r="H68"/>
  <c r="K67"/>
  <c r="H67"/>
  <c r="K66"/>
  <c r="H66"/>
  <c r="K65"/>
  <c r="H65"/>
  <c r="K64"/>
  <c r="H64"/>
  <c r="I63"/>
  <c r="G63"/>
  <c r="F63"/>
  <c r="H62"/>
  <c r="H61"/>
  <c r="H60"/>
  <c r="H59"/>
  <c r="K58"/>
  <c r="H58"/>
  <c r="K57"/>
  <c r="H57"/>
  <c r="K56"/>
  <c r="H56"/>
  <c r="K55"/>
  <c r="H55"/>
  <c r="K54"/>
  <c r="H54"/>
  <c r="K53"/>
  <c r="H53"/>
  <c r="K52"/>
  <c r="H52"/>
  <c r="K51"/>
  <c r="H51"/>
  <c r="I50"/>
  <c r="G50"/>
  <c r="F50"/>
  <c r="H49"/>
  <c r="H48"/>
  <c r="H47"/>
  <c r="H46"/>
  <c r="K45"/>
  <c r="H45"/>
  <c r="K44"/>
  <c r="H44"/>
  <c r="K43"/>
  <c r="H43"/>
  <c r="K42"/>
  <c r="H42"/>
  <c r="K41"/>
  <c r="H41"/>
  <c r="K40"/>
  <c r="H40"/>
  <c r="K39"/>
  <c r="H39"/>
  <c r="K38"/>
  <c r="H38"/>
  <c r="I37"/>
  <c r="G37"/>
  <c r="F37"/>
  <c r="H36"/>
  <c r="H35"/>
  <c r="H34"/>
  <c r="H33"/>
  <c r="K32"/>
  <c r="H32"/>
  <c r="K31"/>
  <c r="H31"/>
  <c r="K30"/>
  <c r="H30"/>
  <c r="K29"/>
  <c r="H29"/>
  <c r="K28"/>
  <c r="H28"/>
  <c r="K27"/>
  <c r="H27"/>
  <c r="K26"/>
  <c r="H26"/>
  <c r="K25"/>
  <c r="H25"/>
  <c r="I24"/>
  <c r="G24"/>
  <c r="F24"/>
  <c r="H23"/>
  <c r="H22"/>
  <c r="H21"/>
  <c r="H20"/>
  <c r="K19"/>
  <c r="H19"/>
  <c r="K18"/>
  <c r="H18"/>
  <c r="K17"/>
  <c r="H17"/>
  <c r="K16"/>
  <c r="H16"/>
  <c r="K15"/>
  <c r="H15"/>
  <c r="K14"/>
  <c r="H14"/>
  <c r="N168" i="78"/>
  <c r="N167"/>
  <c r="O167" s="1"/>
  <c r="N166"/>
  <c r="O166" s="1"/>
  <c r="I166"/>
  <c r="G166"/>
  <c r="F166"/>
  <c r="N165"/>
  <c r="O165" s="1"/>
  <c r="K165"/>
  <c r="H165"/>
  <c r="K164"/>
  <c r="H164"/>
  <c r="N163"/>
  <c r="O163" s="1"/>
  <c r="K163"/>
  <c r="H163"/>
  <c r="N162"/>
  <c r="O162" s="1"/>
  <c r="H162"/>
  <c r="N161"/>
  <c r="O161" s="1"/>
  <c r="K161"/>
  <c r="H161"/>
  <c r="N160"/>
  <c r="H160"/>
  <c r="F160"/>
  <c r="O159"/>
  <c r="N159"/>
  <c r="H159"/>
  <c r="N158"/>
  <c r="O158" s="1"/>
  <c r="H158"/>
  <c r="N157"/>
  <c r="O157" s="1"/>
  <c r="H157"/>
  <c r="N156"/>
  <c r="O156" s="1"/>
  <c r="H156"/>
  <c r="N155"/>
  <c r="O155" s="1"/>
  <c r="K155"/>
  <c r="K160" s="1"/>
  <c r="H155"/>
  <c r="N154"/>
  <c r="O154"/>
  <c r="K154"/>
  <c r="H154"/>
  <c r="N153"/>
  <c r="O153"/>
  <c r="K153"/>
  <c r="H153"/>
  <c r="N152"/>
  <c r="H152"/>
  <c r="N151"/>
  <c r="I151"/>
  <c r="G151"/>
  <c r="F151"/>
  <c r="N150"/>
  <c r="O150"/>
  <c r="K150"/>
  <c r="H150"/>
  <c r="N149"/>
  <c r="K149"/>
  <c r="H149"/>
  <c r="N148"/>
  <c r="O148" s="1"/>
  <c r="K148"/>
  <c r="H148"/>
  <c r="N147"/>
  <c r="O147" s="1"/>
  <c r="K147"/>
  <c r="H147"/>
  <c r="N146"/>
  <c r="O146" s="1"/>
  <c r="K146"/>
  <c r="H146"/>
  <c r="N145"/>
  <c r="K145"/>
  <c r="H145"/>
  <c r="N144"/>
  <c r="O144" s="1"/>
  <c r="K144"/>
  <c r="H144"/>
  <c r="N143"/>
  <c r="O143" s="1"/>
  <c r="K143"/>
  <c r="H143"/>
  <c r="N142"/>
  <c r="I142"/>
  <c r="G142"/>
  <c r="F142"/>
  <c r="N141"/>
  <c r="O141" s="1"/>
  <c r="K141"/>
  <c r="H141"/>
  <c r="N140"/>
  <c r="O140" s="1"/>
  <c r="K140"/>
  <c r="H140"/>
  <c r="N139"/>
  <c r="K139"/>
  <c r="H139"/>
  <c r="N138"/>
  <c r="O138" s="1"/>
  <c r="K138"/>
  <c r="H138"/>
  <c r="N137"/>
  <c r="O137" s="1"/>
  <c r="K137"/>
  <c r="H137"/>
  <c r="N136"/>
  <c r="O136" s="1"/>
  <c r="K136"/>
  <c r="H136"/>
  <c r="N135"/>
  <c r="K135"/>
  <c r="H135"/>
  <c r="O134"/>
  <c r="N134"/>
  <c r="K134"/>
  <c r="H134"/>
  <c r="O133"/>
  <c r="N133"/>
  <c r="K133"/>
  <c r="H133"/>
  <c r="F133"/>
  <c r="N132"/>
  <c r="O132" s="1"/>
  <c r="H132"/>
  <c r="N131"/>
  <c r="H131"/>
  <c r="N130"/>
  <c r="H130"/>
  <c r="N129"/>
  <c r="I129"/>
  <c r="G129"/>
  <c r="F129"/>
  <c r="N128"/>
  <c r="O128" s="1"/>
  <c r="K128"/>
  <c r="H128"/>
  <c r="N127"/>
  <c r="O127" s="1"/>
  <c r="K127"/>
  <c r="H127"/>
  <c r="K126"/>
  <c r="H126"/>
  <c r="N125"/>
  <c r="O125" s="1"/>
  <c r="K125"/>
  <c r="H125"/>
  <c r="N124"/>
  <c r="O124" s="1"/>
  <c r="K124"/>
  <c r="H124"/>
  <c r="K123"/>
  <c r="H123"/>
  <c r="N122"/>
  <c r="K122"/>
  <c r="H122"/>
  <c r="N121"/>
  <c r="O121" s="1"/>
  <c r="K121"/>
  <c r="H121"/>
  <c r="N120"/>
  <c r="K120"/>
  <c r="H120"/>
  <c r="N119"/>
  <c r="O119" s="1"/>
  <c r="K119"/>
  <c r="H119"/>
  <c r="N118"/>
  <c r="K118"/>
  <c r="H118"/>
  <c r="N117"/>
  <c r="O117" s="1"/>
  <c r="K117"/>
  <c r="H117"/>
  <c r="N116"/>
  <c r="O116" s="1"/>
  <c r="K116"/>
  <c r="H116"/>
  <c r="N115"/>
  <c r="O115" s="1"/>
  <c r="K115"/>
  <c r="H115"/>
  <c r="N114"/>
  <c r="K114"/>
  <c r="H114"/>
  <c r="N113"/>
  <c r="O113" s="1"/>
  <c r="K113"/>
  <c r="H113"/>
  <c r="N112"/>
  <c r="O112" s="1"/>
  <c r="K112"/>
  <c r="H112"/>
  <c r="N111"/>
  <c r="O111" s="1"/>
  <c r="K111"/>
  <c r="H111"/>
  <c r="N110"/>
  <c r="O110" s="1"/>
  <c r="K110"/>
  <c r="H110"/>
  <c r="N109"/>
  <c r="O109" s="1"/>
  <c r="K109"/>
  <c r="H109"/>
  <c r="N108"/>
  <c r="O108" s="1"/>
  <c r="K108"/>
  <c r="H108"/>
  <c r="N107"/>
  <c r="O107" s="1"/>
  <c r="K107"/>
  <c r="H107"/>
  <c r="N106"/>
  <c r="K106"/>
  <c r="H106"/>
  <c r="N105"/>
  <c r="O105"/>
  <c r="K105"/>
  <c r="H105"/>
  <c r="N104"/>
  <c r="K104"/>
  <c r="H104"/>
  <c r="N103"/>
  <c r="I103"/>
  <c r="G103"/>
  <c r="F103"/>
  <c r="N102"/>
  <c r="O102" s="1"/>
  <c r="K102"/>
  <c r="H102"/>
  <c r="N101"/>
  <c r="O101" s="1"/>
  <c r="K101"/>
  <c r="H101"/>
  <c r="N100"/>
  <c r="O100" s="1"/>
  <c r="K100"/>
  <c r="H100"/>
  <c r="N99"/>
  <c r="K99"/>
  <c r="H99"/>
  <c r="N98"/>
  <c r="O98" s="1"/>
  <c r="K98"/>
  <c r="H98"/>
  <c r="N97"/>
  <c r="O97" s="1"/>
  <c r="K97"/>
  <c r="H97"/>
  <c r="N96"/>
  <c r="O96"/>
  <c r="H96"/>
  <c r="N95"/>
  <c r="I95"/>
  <c r="G95"/>
  <c r="F95"/>
  <c r="N94"/>
  <c r="O94" s="1"/>
  <c r="K94"/>
  <c r="H94"/>
  <c r="N93"/>
  <c r="O93" s="1"/>
  <c r="K93"/>
  <c r="K95" s="1"/>
  <c r="H93"/>
  <c r="N92"/>
  <c r="O92" s="1"/>
  <c r="H92"/>
  <c r="N91"/>
  <c r="N90"/>
  <c r="I90"/>
  <c r="G90"/>
  <c r="F90"/>
  <c r="N89"/>
  <c r="O89"/>
  <c r="K89"/>
  <c r="K90" s="1"/>
  <c r="H89"/>
  <c r="H90" s="1"/>
  <c r="N88"/>
  <c r="O88"/>
  <c r="K88"/>
  <c r="H88"/>
  <c r="N87"/>
  <c r="I87"/>
  <c r="O87" s="1"/>
  <c r="G87"/>
  <c r="F87"/>
  <c r="N86"/>
  <c r="O86"/>
  <c r="K86"/>
  <c r="H86"/>
  <c r="N85"/>
  <c r="O85"/>
  <c r="K85"/>
  <c r="H85"/>
  <c r="K84"/>
  <c r="H84"/>
  <c r="N83"/>
  <c r="O83"/>
  <c r="K83"/>
  <c r="H83"/>
  <c r="N82"/>
  <c r="O82" s="1"/>
  <c r="K82"/>
  <c r="H82"/>
  <c r="N81"/>
  <c r="O81" s="1"/>
  <c r="K81"/>
  <c r="H81"/>
  <c r="N80"/>
  <c r="O80" s="1"/>
  <c r="K80"/>
  <c r="H80"/>
  <c r="N79"/>
  <c r="K79"/>
  <c r="H79"/>
  <c r="N78"/>
  <c r="O78"/>
  <c r="K78"/>
  <c r="H78"/>
  <c r="N77"/>
  <c r="O77" s="1"/>
  <c r="K77"/>
  <c r="H77"/>
  <c r="N76"/>
  <c r="O76" s="1"/>
  <c r="H76"/>
  <c r="F76"/>
  <c r="N75"/>
  <c r="O75"/>
  <c r="K75"/>
  <c r="K76" s="1"/>
  <c r="H75"/>
  <c r="N74"/>
  <c r="O74" s="1"/>
  <c r="H74"/>
  <c r="N73"/>
  <c r="N72"/>
  <c r="I72"/>
  <c r="G72"/>
  <c r="F72"/>
  <c r="N71"/>
  <c r="O71" s="1"/>
  <c r="K71"/>
  <c r="H71"/>
  <c r="N70"/>
  <c r="O70" s="1"/>
  <c r="K70"/>
  <c r="H70"/>
  <c r="N69"/>
  <c r="K69"/>
  <c r="H69"/>
  <c r="N68"/>
  <c r="O68" s="1"/>
  <c r="K68"/>
  <c r="H68"/>
  <c r="N67"/>
  <c r="O67" s="1"/>
  <c r="K67"/>
  <c r="H67"/>
  <c r="N66"/>
  <c r="O66"/>
  <c r="K66"/>
  <c r="H66"/>
  <c r="N65"/>
  <c r="K65"/>
  <c r="H65"/>
  <c r="N64"/>
  <c r="O64" s="1"/>
  <c r="K64"/>
  <c r="H64"/>
  <c r="N63"/>
  <c r="O63" s="1"/>
  <c r="H63"/>
  <c r="N62"/>
  <c r="I62"/>
  <c r="G62"/>
  <c r="F62"/>
  <c r="N61"/>
  <c r="O61" s="1"/>
  <c r="K61"/>
  <c r="H61"/>
  <c r="N60"/>
  <c r="O60" s="1"/>
  <c r="K60"/>
  <c r="H60"/>
  <c r="N59"/>
  <c r="O59" s="1"/>
  <c r="K59"/>
  <c r="H59"/>
  <c r="N58"/>
  <c r="O58" s="1"/>
  <c r="K58"/>
  <c r="H58"/>
  <c r="N57"/>
  <c r="K57"/>
  <c r="H57"/>
  <c r="N56"/>
  <c r="O56" s="1"/>
  <c r="K56"/>
  <c r="H56"/>
  <c r="O55"/>
  <c r="N55"/>
  <c r="K55"/>
  <c r="H55"/>
  <c r="N54"/>
  <c r="O54" s="1"/>
  <c r="K54"/>
  <c r="H54"/>
  <c r="N53"/>
  <c r="H53"/>
  <c r="N52"/>
  <c r="I52"/>
  <c r="G52"/>
  <c r="F52"/>
  <c r="N51"/>
  <c r="O51" s="1"/>
  <c r="K51"/>
  <c r="H51"/>
  <c r="N50"/>
  <c r="O50" s="1"/>
  <c r="K50"/>
  <c r="H50"/>
  <c r="N49"/>
  <c r="O49" s="1"/>
  <c r="K49"/>
  <c r="H49"/>
  <c r="N48"/>
  <c r="O48" s="1"/>
  <c r="K48"/>
  <c r="H48"/>
  <c r="N47"/>
  <c r="O47" s="1"/>
  <c r="K47"/>
  <c r="H47"/>
  <c r="N46"/>
  <c r="O46" s="1"/>
  <c r="K46"/>
  <c r="H46"/>
  <c r="N45"/>
  <c r="O45" s="1"/>
  <c r="K45"/>
  <c r="H45"/>
  <c r="N44"/>
  <c r="O44" s="1"/>
  <c r="K44"/>
  <c r="H44"/>
  <c r="H52" s="1"/>
  <c r="N43"/>
  <c r="O43" s="1"/>
  <c r="H43"/>
  <c r="N42"/>
  <c r="I42"/>
  <c r="G42"/>
  <c r="F42"/>
  <c r="N41"/>
  <c r="O41" s="1"/>
  <c r="K41"/>
  <c r="H41"/>
  <c r="N40"/>
  <c r="K40"/>
  <c r="H40"/>
  <c r="N39"/>
  <c r="O39" s="1"/>
  <c r="K39"/>
  <c r="H39"/>
  <c r="N38"/>
  <c r="O38" s="1"/>
  <c r="K38"/>
  <c r="H38"/>
  <c r="N37"/>
  <c r="O37" s="1"/>
  <c r="K37"/>
  <c r="H37"/>
  <c r="N36"/>
  <c r="K36"/>
  <c r="H36"/>
  <c r="N35"/>
  <c r="O35" s="1"/>
  <c r="K35"/>
  <c r="H35"/>
  <c r="N34"/>
  <c r="O34"/>
  <c r="K34"/>
  <c r="H34"/>
  <c r="N33"/>
  <c r="O33"/>
  <c r="H33"/>
  <c r="N32"/>
  <c r="I32"/>
  <c r="G32"/>
  <c r="F32"/>
  <c r="N31"/>
  <c r="O31" s="1"/>
  <c r="K31"/>
  <c r="H31"/>
  <c r="N30"/>
  <c r="O30"/>
  <c r="K30"/>
  <c r="H30"/>
  <c r="N29"/>
  <c r="O29"/>
  <c r="K29"/>
  <c r="H29"/>
  <c r="N28"/>
  <c r="K28"/>
  <c r="H28"/>
  <c r="N27"/>
  <c r="O27" s="1"/>
  <c r="K27"/>
  <c r="H27"/>
  <c r="N26"/>
  <c r="O26"/>
  <c r="K26"/>
  <c r="H26"/>
  <c r="N25"/>
  <c r="O25"/>
  <c r="K25"/>
  <c r="H25"/>
  <c r="N24"/>
  <c r="K24"/>
  <c r="H24"/>
  <c r="O23"/>
  <c r="N23"/>
  <c r="H23"/>
  <c r="N22"/>
  <c r="L22"/>
  <c r="I22"/>
  <c r="G22"/>
  <c r="F22"/>
  <c r="N21"/>
  <c r="O21" s="1"/>
  <c r="K21"/>
  <c r="H21"/>
  <c r="N20"/>
  <c r="O20" s="1"/>
  <c r="K20"/>
  <c r="N19"/>
  <c r="O19" s="1"/>
  <c r="K19"/>
  <c r="N18"/>
  <c r="O18" s="1"/>
  <c r="K18"/>
  <c r="N17"/>
  <c r="O17" s="1"/>
  <c r="K17"/>
  <c r="H17"/>
  <c r="N16"/>
  <c r="O16"/>
  <c r="N15"/>
  <c r="O15" s="1"/>
  <c r="N14"/>
  <c r="O14" s="1"/>
  <c r="N13"/>
  <c r="O13" s="1"/>
  <c r="H22" l="1"/>
  <c r="K22"/>
  <c r="H32"/>
  <c r="G91"/>
  <c r="O103"/>
  <c r="K245" i="79"/>
  <c r="K166" i="78"/>
  <c r="O22"/>
  <c r="O72"/>
  <c r="H95"/>
  <c r="O95"/>
  <c r="K63" i="79"/>
  <c r="F90"/>
  <c r="F276" s="1"/>
  <c r="H265"/>
  <c r="H50"/>
  <c r="H164"/>
  <c r="K164"/>
  <c r="K50"/>
  <c r="G90"/>
  <c r="G276" s="1"/>
  <c r="H95"/>
  <c r="H101"/>
  <c r="H187"/>
  <c r="K24"/>
  <c r="H37"/>
  <c r="H76"/>
  <c r="K37"/>
  <c r="K76"/>
  <c r="I90"/>
  <c r="I276" s="1"/>
  <c r="H89"/>
  <c r="K95"/>
  <c r="K101"/>
  <c r="H107"/>
  <c r="H119"/>
  <c r="K119"/>
  <c r="H131"/>
  <c r="K131"/>
  <c r="K187"/>
  <c r="H217"/>
  <c r="H261"/>
  <c r="H24"/>
  <c r="H63"/>
  <c r="K89"/>
  <c r="H114"/>
  <c r="K114"/>
  <c r="K217"/>
  <c r="K261"/>
  <c r="K265"/>
  <c r="H270"/>
  <c r="K270"/>
  <c r="K103" i="78"/>
  <c r="K142"/>
  <c r="K72"/>
  <c r="H42"/>
  <c r="O42"/>
  <c r="K62"/>
  <c r="G73"/>
  <c r="H142"/>
  <c r="O142"/>
  <c r="H151"/>
  <c r="K52"/>
  <c r="H62"/>
  <c r="K42"/>
  <c r="F91"/>
  <c r="H103"/>
  <c r="H129"/>
  <c r="O129"/>
  <c r="K129"/>
  <c r="K32"/>
  <c r="F73"/>
  <c r="F168" s="1"/>
  <c r="H72"/>
  <c r="I91"/>
  <c r="O91" s="1"/>
  <c r="O28"/>
  <c r="O36"/>
  <c r="O152"/>
  <c r="O32"/>
  <c r="O40"/>
  <c r="O52"/>
  <c r="O24"/>
  <c r="O104"/>
  <c r="O120"/>
  <c r="H73"/>
  <c r="O90"/>
  <c r="G168"/>
  <c r="O79"/>
  <c r="O106"/>
  <c r="O122"/>
  <c r="O131"/>
  <c r="K151"/>
  <c r="O149"/>
  <c r="O151"/>
  <c r="O160"/>
  <c r="O57"/>
  <c r="I73"/>
  <c r="O73" s="1"/>
  <c r="O69"/>
  <c r="H87"/>
  <c r="H91" s="1"/>
  <c r="O99"/>
  <c r="O118"/>
  <c r="O130"/>
  <c r="O139"/>
  <c r="H166"/>
  <c r="O53"/>
  <c r="O65"/>
  <c r="K87"/>
  <c r="K91" s="1"/>
  <c r="O114"/>
  <c r="O135"/>
  <c r="O145"/>
  <c r="O62"/>
  <c r="H168" l="1"/>
  <c r="K73"/>
  <c r="H90" i="79"/>
  <c r="H276" s="1"/>
  <c r="H171" i="78" s="1"/>
  <c r="K90" i="79"/>
  <c r="K276" s="1"/>
  <c r="K168" i="78"/>
  <c r="O168"/>
  <c r="F278" i="79"/>
  <c r="F171" i="78"/>
  <c r="I168"/>
  <c r="I171" s="1"/>
  <c r="H280" i="79"/>
  <c r="K280" l="1"/>
  <c r="K88" i="53" l="1"/>
  <c r="K89"/>
  <c r="K92"/>
  <c r="K93"/>
  <c r="K94"/>
  <c r="K95"/>
  <c r="K96"/>
  <c r="Q17" i="54"/>
  <c r="G107" i="55" l="1"/>
  <c r="M103"/>
  <c r="N103"/>
  <c r="O103"/>
  <c r="P103"/>
  <c r="Q103"/>
  <c r="M114"/>
  <c r="N114"/>
  <c r="O114"/>
  <c r="P114"/>
  <c r="Q114"/>
  <c r="M119"/>
  <c r="N119"/>
  <c r="O119"/>
  <c r="P119"/>
  <c r="Q119"/>
  <c r="M120"/>
  <c r="N120"/>
  <c r="O120"/>
  <c r="P120"/>
  <c r="Q120"/>
  <c r="M121"/>
  <c r="N121"/>
  <c r="O121"/>
  <c r="P121"/>
  <c r="Q121"/>
  <c r="M122"/>
  <c r="M118" s="1"/>
  <c r="N122"/>
  <c r="O122"/>
  <c r="P122"/>
  <c r="Q122"/>
  <c r="Q118" s="1"/>
  <c r="M123"/>
  <c r="N123"/>
  <c r="O123"/>
  <c r="P123"/>
  <c r="Q123"/>
  <c r="M124"/>
  <c r="N124"/>
  <c r="O124"/>
  <c r="P124"/>
  <c r="Q124"/>
  <c r="M126"/>
  <c r="N126"/>
  <c r="O126"/>
  <c r="P126"/>
  <c r="Q126"/>
  <c r="M127"/>
  <c r="N127"/>
  <c r="O127"/>
  <c r="P127"/>
  <c r="Q127"/>
  <c r="M128"/>
  <c r="N128"/>
  <c r="O128"/>
  <c r="P128"/>
  <c r="Q128"/>
  <c r="M129"/>
  <c r="N129"/>
  <c r="O129"/>
  <c r="P129"/>
  <c r="Q129"/>
  <c r="M130"/>
  <c r="N130"/>
  <c r="O130"/>
  <c r="P130"/>
  <c r="Q130"/>
  <c r="M132"/>
  <c r="N132"/>
  <c r="O132"/>
  <c r="P132"/>
  <c r="P131" s="1"/>
  <c r="Q132"/>
  <c r="M133"/>
  <c r="N133"/>
  <c r="O133"/>
  <c r="P133"/>
  <c r="Q133"/>
  <c r="M134"/>
  <c r="N134"/>
  <c r="O134"/>
  <c r="P134"/>
  <c r="Q134"/>
  <c r="M135"/>
  <c r="N135"/>
  <c r="O135"/>
  <c r="P135"/>
  <c r="Q135"/>
  <c r="M136"/>
  <c r="N136"/>
  <c r="O136"/>
  <c r="P136"/>
  <c r="Q136"/>
  <c r="N91"/>
  <c r="O87"/>
  <c r="CE5" i="60"/>
  <c r="K35" i="54" s="1"/>
  <c r="CF5" i="60"/>
  <c r="L35" i="54" s="1"/>
  <c r="CH5" i="60"/>
  <c r="N35" i="54" s="1"/>
  <c r="CI5" i="60"/>
  <c r="O35" i="54" s="1"/>
  <c r="CE6" i="60"/>
  <c r="K36" i="54" s="1"/>
  <c r="CF6" i="60"/>
  <c r="L36" i="54" s="1"/>
  <c r="CH6" i="60"/>
  <c r="N36" i="54" s="1"/>
  <c r="CI6" i="60"/>
  <c r="O36" i="54" s="1"/>
  <c r="CE7" i="60"/>
  <c r="K37" i="54" s="1"/>
  <c r="CF7" i="60"/>
  <c r="L37" i="54" s="1"/>
  <c r="CH7" i="60"/>
  <c r="N37" i="54" s="1"/>
  <c r="CI7" i="60"/>
  <c r="O37" i="54" s="1"/>
  <c r="CE8" i="60"/>
  <c r="K38" i="54" s="1"/>
  <c r="CF8" i="60"/>
  <c r="L38" i="54" s="1"/>
  <c r="CH8" i="60"/>
  <c r="N38" i="54" s="1"/>
  <c r="CI8" i="60"/>
  <c r="O38" i="54" s="1"/>
  <c r="CE9" i="60"/>
  <c r="K39" i="54" s="1"/>
  <c r="CF9" i="60"/>
  <c r="L39" i="54" s="1"/>
  <c r="CH9" i="60"/>
  <c r="N39" i="54" s="1"/>
  <c r="CI9" i="60"/>
  <c r="O39" i="54" s="1"/>
  <c r="CE10" i="60"/>
  <c r="K40" i="54" s="1"/>
  <c r="CF10" i="60"/>
  <c r="L40" i="54" s="1"/>
  <c r="CH10" i="60"/>
  <c r="N40" i="54" s="1"/>
  <c r="CI10" i="60"/>
  <c r="O40" i="54" s="1"/>
  <c r="CE11" i="60"/>
  <c r="K41" i="54" s="1"/>
  <c r="CF11" i="60"/>
  <c r="L41" i="54" s="1"/>
  <c r="CH11" i="60"/>
  <c r="N41" i="54" s="1"/>
  <c r="CI11" i="60"/>
  <c r="O41" i="54" s="1"/>
  <c r="CE12" i="60"/>
  <c r="K42" i="54" s="1"/>
  <c r="CF12" i="60"/>
  <c r="L42" i="54" s="1"/>
  <c r="CH12" i="60"/>
  <c r="N42" i="54" s="1"/>
  <c r="CI12" i="60"/>
  <c r="O42" i="54" s="1"/>
  <c r="CE13" i="60"/>
  <c r="K43" i="54" s="1"/>
  <c r="CF13" i="60"/>
  <c r="L43" i="54" s="1"/>
  <c r="CH13" i="60"/>
  <c r="N43" i="54" s="1"/>
  <c r="CI13" i="60"/>
  <c r="O43" i="54" s="1"/>
  <c r="CE14" i="60"/>
  <c r="K44" i="54" s="1"/>
  <c r="CF14" i="60"/>
  <c r="L44" i="54" s="1"/>
  <c r="CH14" i="60"/>
  <c r="N44" i="54" s="1"/>
  <c r="CI14" i="60"/>
  <c r="O44" i="54" s="1"/>
  <c r="CE15" i="60"/>
  <c r="K45" i="54" s="1"/>
  <c r="CF15" i="60"/>
  <c r="L45" i="54" s="1"/>
  <c r="CH15" i="60"/>
  <c r="N45" i="54" s="1"/>
  <c r="CI15" i="60"/>
  <c r="O45" i="54" s="1"/>
  <c r="CE17" i="60"/>
  <c r="K13" i="54" s="1"/>
  <c r="CF17" i="60"/>
  <c r="L13" i="54" s="1"/>
  <c r="CH17" i="60"/>
  <c r="N13" i="54" s="1"/>
  <c r="CI17" i="60"/>
  <c r="O13" i="54" s="1"/>
  <c r="CE18" i="60"/>
  <c r="K14" i="54" s="1"/>
  <c r="CF18" i="60"/>
  <c r="L14" i="54" s="1"/>
  <c r="CH18" i="60"/>
  <c r="N14" i="54" s="1"/>
  <c r="CI18" i="60"/>
  <c r="O14" i="54" s="1"/>
  <c r="CE19" i="60"/>
  <c r="K15" i="54" s="1"/>
  <c r="CF19" i="60"/>
  <c r="L15" i="54" s="1"/>
  <c r="CH19" i="60"/>
  <c r="N15" i="54" s="1"/>
  <c r="CI19" i="60"/>
  <c r="O15" i="54" s="1"/>
  <c r="CE20" i="60"/>
  <c r="K16" i="54" s="1"/>
  <c r="CF20" i="60"/>
  <c r="L16" i="54" s="1"/>
  <c r="CH20" i="60"/>
  <c r="N16" i="54" s="1"/>
  <c r="CI20" i="60"/>
  <c r="O16" i="54" s="1"/>
  <c r="CE21" i="60"/>
  <c r="K17" i="54" s="1"/>
  <c r="CF21" i="60"/>
  <c r="L17" i="54" s="1"/>
  <c r="CH21" i="60"/>
  <c r="N17" i="54" s="1"/>
  <c r="CI21" i="60"/>
  <c r="O17" i="54" s="1"/>
  <c r="CE22" i="60"/>
  <c r="CF22"/>
  <c r="CH22"/>
  <c r="CI22"/>
  <c r="CJ22"/>
  <c r="CE24"/>
  <c r="CF24"/>
  <c r="CH24"/>
  <c r="CI24"/>
  <c r="CE25"/>
  <c r="CF25"/>
  <c r="CH25"/>
  <c r="CI25"/>
  <c r="CE26"/>
  <c r="CF26"/>
  <c r="CH26"/>
  <c r="CI26"/>
  <c r="CE27"/>
  <c r="CF27"/>
  <c r="CH27"/>
  <c r="CI27"/>
  <c r="CE28"/>
  <c r="CF28"/>
  <c r="CH28"/>
  <c r="CI28"/>
  <c r="CE30"/>
  <c r="CF30"/>
  <c r="CH30"/>
  <c r="CI30"/>
  <c r="CE31"/>
  <c r="CF31"/>
  <c r="CH31"/>
  <c r="CI31"/>
  <c r="CE32"/>
  <c r="CF32"/>
  <c r="CH32"/>
  <c r="CI32"/>
  <c r="CE34"/>
  <c r="K53" i="54" s="1"/>
  <c r="CF34" i="60"/>
  <c r="L53" i="54" s="1"/>
  <c r="CH34" i="60"/>
  <c r="N53" i="54" s="1"/>
  <c r="CI34" i="60"/>
  <c r="O53" i="54" s="1"/>
  <c r="CE35" i="60"/>
  <c r="K54" i="54" s="1"/>
  <c r="CF35" i="60"/>
  <c r="L54" i="54" s="1"/>
  <c r="CH35" i="60"/>
  <c r="N54" i="54" s="1"/>
  <c r="CI35" i="60"/>
  <c r="O54" i="54" s="1"/>
  <c r="CE36" i="60"/>
  <c r="K55" i="54" s="1"/>
  <c r="CF36" i="60"/>
  <c r="L55" i="54" s="1"/>
  <c r="CH36" i="60"/>
  <c r="N55" i="54" s="1"/>
  <c r="CI36" i="60"/>
  <c r="O55" i="54" s="1"/>
  <c r="CE37" i="60"/>
  <c r="K56" i="54" s="1"/>
  <c r="CF37" i="60"/>
  <c r="L56" i="54" s="1"/>
  <c r="CH37" i="60"/>
  <c r="N56" i="54" s="1"/>
  <c r="CI37" i="60"/>
  <c r="O56" i="54" s="1"/>
  <c r="CE38" i="60"/>
  <c r="K57" i="54" s="1"/>
  <c r="CF38" i="60"/>
  <c r="L57" i="54" s="1"/>
  <c r="CH38" i="60"/>
  <c r="N57" i="54" s="1"/>
  <c r="CI38" i="60"/>
  <c r="O57" i="54" s="1"/>
  <c r="CE39" i="60"/>
  <c r="CF39"/>
  <c r="CH39"/>
  <c r="CI39"/>
  <c r="CJ39"/>
  <c r="CE42"/>
  <c r="K77" i="54" s="1"/>
  <c r="CF42" i="60"/>
  <c r="L77" i="54" s="1"/>
  <c r="CH42" i="60"/>
  <c r="N77" i="54" s="1"/>
  <c r="CI42" i="60"/>
  <c r="O77" i="54" s="1"/>
  <c r="CE43" i="60"/>
  <c r="CF43"/>
  <c r="CH43"/>
  <c r="CI43"/>
  <c r="CE46"/>
  <c r="CF46"/>
  <c r="CG46"/>
  <c r="CH46"/>
  <c r="CI46"/>
  <c r="CJ46"/>
  <c r="CE47"/>
  <c r="CF47"/>
  <c r="CG47"/>
  <c r="CH47"/>
  <c r="CI47"/>
  <c r="CJ47"/>
  <c r="CE49"/>
  <c r="K98" i="54" s="1"/>
  <c r="CF49" i="60"/>
  <c r="L98" i="54" s="1"/>
  <c r="CH49" i="60"/>
  <c r="N98" i="54" s="1"/>
  <c r="CI49" i="60"/>
  <c r="O98" i="54" s="1"/>
  <c r="CE50" i="60"/>
  <c r="K99" i="54" s="1"/>
  <c r="CF50" i="60"/>
  <c r="L99" i="54" s="1"/>
  <c r="CH50" i="60"/>
  <c r="N99" i="54" s="1"/>
  <c r="CI50" i="60"/>
  <c r="O99" i="54" s="1"/>
  <c r="CE51" i="60"/>
  <c r="K100" i="54" s="1"/>
  <c r="CF51" i="60"/>
  <c r="L100" i="54" s="1"/>
  <c r="CH51" i="60"/>
  <c r="N100" i="54" s="1"/>
  <c r="CI51" i="60"/>
  <c r="O100" i="54" s="1"/>
  <c r="CE52" i="60"/>
  <c r="K101" i="54" s="1"/>
  <c r="CF52" i="60"/>
  <c r="L101" i="54" s="1"/>
  <c r="CH52" i="60"/>
  <c r="N101" i="54" s="1"/>
  <c r="CI52" i="60"/>
  <c r="O101" i="54" s="1"/>
  <c r="CE53" i="60"/>
  <c r="K102" i="54" s="1"/>
  <c r="CF53" i="60"/>
  <c r="L102" i="54" s="1"/>
  <c r="CH53" i="60"/>
  <c r="N102" i="54" s="1"/>
  <c r="CI53" i="60"/>
  <c r="O102" i="54" s="1"/>
  <c r="CE55" i="60"/>
  <c r="K108" i="54" s="1"/>
  <c r="CF55" i="60"/>
  <c r="L108" i="54" s="1"/>
  <c r="CH55" i="60"/>
  <c r="N108" i="54" s="1"/>
  <c r="CI55" i="60"/>
  <c r="O108" i="54" s="1"/>
  <c r="CE56" i="60"/>
  <c r="K109" i="54" s="1"/>
  <c r="CF56" i="60"/>
  <c r="L109" i="54" s="1"/>
  <c r="CH56" i="60"/>
  <c r="N109" i="54" s="1"/>
  <c r="CI56" i="60"/>
  <c r="O109" i="54" s="1"/>
  <c r="CE57" i="60"/>
  <c r="K110" i="54" s="1"/>
  <c r="CF57" i="60"/>
  <c r="L110" i="54" s="1"/>
  <c r="CH57" i="60"/>
  <c r="N110" i="54" s="1"/>
  <c r="CI57" i="60"/>
  <c r="O110" i="54" s="1"/>
  <c r="CE58" i="60"/>
  <c r="K111" i="54" s="1"/>
  <c r="CF58" i="60"/>
  <c r="L111" i="54" s="1"/>
  <c r="CH58" i="60"/>
  <c r="N111" i="54" s="1"/>
  <c r="CI58" i="60"/>
  <c r="O111" i="54" s="1"/>
  <c r="CE59" i="60"/>
  <c r="K112" i="54" s="1"/>
  <c r="CF59" i="60"/>
  <c r="L112" i="54" s="1"/>
  <c r="CH59" i="60"/>
  <c r="N112" i="54" s="1"/>
  <c r="CI59" i="60"/>
  <c r="O112" i="54" s="1"/>
  <c r="CE60" i="60"/>
  <c r="CF60"/>
  <c r="CH60"/>
  <c r="CI60"/>
  <c r="CE61"/>
  <c r="CF61"/>
  <c r="CH61"/>
  <c r="CI61"/>
  <c r="CJ61"/>
  <c r="P118" i="55" l="1"/>
  <c r="N131"/>
  <c r="O131"/>
  <c r="N125"/>
  <c r="N139" s="1"/>
  <c r="P125"/>
  <c r="Q125"/>
  <c r="M125"/>
  <c r="O118"/>
  <c r="N118"/>
  <c r="Q131"/>
  <c r="Q139" s="1"/>
  <c r="M131"/>
  <c r="O125"/>
  <c r="M139"/>
  <c r="O139"/>
  <c r="DC5" i="60"/>
  <c r="DD5"/>
  <c r="DF5"/>
  <c r="DG5"/>
  <c r="DC6"/>
  <c r="DD6"/>
  <c r="DF6"/>
  <c r="DG6"/>
  <c r="DC7"/>
  <c r="DD7"/>
  <c r="DF7"/>
  <c r="DG7"/>
  <c r="DC8"/>
  <c r="DD8"/>
  <c r="DF8"/>
  <c r="DG8"/>
  <c r="DC9"/>
  <c r="DD9"/>
  <c r="DF9"/>
  <c r="DG9"/>
  <c r="DC10"/>
  <c r="DD10"/>
  <c r="DF10"/>
  <c r="DG10"/>
  <c r="DC11"/>
  <c r="DD11"/>
  <c r="DF11"/>
  <c r="DG11"/>
  <c r="DC12"/>
  <c r="DD12"/>
  <c r="DF12"/>
  <c r="DG12"/>
  <c r="DC13"/>
  <c r="DD13"/>
  <c r="DF13"/>
  <c r="DG13"/>
  <c r="DC14"/>
  <c r="DD14"/>
  <c r="DF14"/>
  <c r="DG14"/>
  <c r="DC15"/>
  <c r="DD15"/>
  <c r="DF15"/>
  <c r="DG15"/>
  <c r="DC17"/>
  <c r="DD17"/>
  <c r="DF17"/>
  <c r="DG17"/>
  <c r="DC18"/>
  <c r="DD18"/>
  <c r="DF18"/>
  <c r="DG18"/>
  <c r="DC19"/>
  <c r="DD19"/>
  <c r="DF19"/>
  <c r="DG19"/>
  <c r="DC20"/>
  <c r="DD20"/>
  <c r="DF20"/>
  <c r="DG20"/>
  <c r="DC21"/>
  <c r="DD21"/>
  <c r="DF21"/>
  <c r="DG21"/>
  <c r="DC22"/>
  <c r="DD22"/>
  <c r="DF22"/>
  <c r="DG22"/>
  <c r="DH22"/>
  <c r="DC24"/>
  <c r="DD24"/>
  <c r="DF24"/>
  <c r="DG24"/>
  <c r="DC25"/>
  <c r="DD25"/>
  <c r="DF25"/>
  <c r="DG25"/>
  <c r="DC26"/>
  <c r="DD26"/>
  <c r="DF26"/>
  <c r="DG26"/>
  <c r="DC27"/>
  <c r="DD27"/>
  <c r="DF27"/>
  <c r="DG27"/>
  <c r="DC28"/>
  <c r="DD28"/>
  <c r="DF28"/>
  <c r="DG28"/>
  <c r="DC30"/>
  <c r="DD30"/>
  <c r="DF30"/>
  <c r="DG30"/>
  <c r="DC31"/>
  <c r="DD31"/>
  <c r="DF31"/>
  <c r="DG31"/>
  <c r="DC32"/>
  <c r="DD32"/>
  <c r="DF32"/>
  <c r="DG32"/>
  <c r="DC34"/>
  <c r="DD34"/>
  <c r="DF34"/>
  <c r="DG34"/>
  <c r="DC35"/>
  <c r="DD35"/>
  <c r="DF35"/>
  <c r="DG35"/>
  <c r="DC36"/>
  <c r="DD36"/>
  <c r="DF36"/>
  <c r="DG36"/>
  <c r="DC37"/>
  <c r="DD37"/>
  <c r="DF37"/>
  <c r="DG37"/>
  <c r="DC38"/>
  <c r="DD38"/>
  <c r="DF38"/>
  <c r="DG38"/>
  <c r="DC39"/>
  <c r="DD39"/>
  <c r="DF39"/>
  <c r="DG39"/>
  <c r="DH39"/>
  <c r="DC42"/>
  <c r="DD42"/>
  <c r="DF42"/>
  <c r="DG42"/>
  <c r="DC43"/>
  <c r="DD43"/>
  <c r="DF43"/>
  <c r="DG43"/>
  <c r="DC46"/>
  <c r="DD46"/>
  <c r="DE46"/>
  <c r="DF46"/>
  <c r="DG46"/>
  <c r="DH46"/>
  <c r="DC47"/>
  <c r="DD47"/>
  <c r="DE47"/>
  <c r="DF47"/>
  <c r="DG47"/>
  <c r="DH47"/>
  <c r="DC49"/>
  <c r="DD49"/>
  <c r="DF49"/>
  <c r="DG49"/>
  <c r="DC50"/>
  <c r="DD50"/>
  <c r="DF50"/>
  <c r="DG50"/>
  <c r="DC51"/>
  <c r="DD51"/>
  <c r="DF51"/>
  <c r="DG51"/>
  <c r="DC52"/>
  <c r="DD52"/>
  <c r="DF52"/>
  <c r="DG52"/>
  <c r="DC53"/>
  <c r="DD53"/>
  <c r="DF53"/>
  <c r="DG53"/>
  <c r="DC55"/>
  <c r="DD55"/>
  <c r="DF55"/>
  <c r="DG55"/>
  <c r="DC56"/>
  <c r="DD56"/>
  <c r="DF56"/>
  <c r="DG56"/>
  <c r="DC57"/>
  <c r="DD57"/>
  <c r="DF57"/>
  <c r="DG57"/>
  <c r="DC58"/>
  <c r="DD58"/>
  <c r="DF58"/>
  <c r="DG58"/>
  <c r="DC59"/>
  <c r="DD59"/>
  <c r="DF59"/>
  <c r="DG59"/>
  <c r="DC60"/>
  <c r="DD60"/>
  <c r="DF60"/>
  <c r="DG60"/>
  <c r="DC61"/>
  <c r="DD61"/>
  <c r="DF61"/>
  <c r="DG61"/>
  <c r="DH61"/>
  <c r="CL5"/>
  <c r="CM5"/>
  <c r="M35" i="55" s="1"/>
  <c r="CO5" i="60"/>
  <c r="O35" i="55" s="1"/>
  <c r="CP5" i="60"/>
  <c r="P35" i="55" s="1"/>
  <c r="CL6" i="60"/>
  <c r="CM6"/>
  <c r="M36" i="55" s="1"/>
  <c r="CO6" i="60"/>
  <c r="O36" i="55" s="1"/>
  <c r="CP6" i="60"/>
  <c r="P36" i="55" s="1"/>
  <c r="CL7" i="60"/>
  <c r="CM7"/>
  <c r="M37" i="55" s="1"/>
  <c r="CO7" i="60"/>
  <c r="O37" i="55" s="1"/>
  <c r="CP7" i="60"/>
  <c r="P37" i="55" s="1"/>
  <c r="CL8" i="60"/>
  <c r="CM8"/>
  <c r="M38" i="55" s="1"/>
  <c r="CO8" i="60"/>
  <c r="O38" i="55" s="1"/>
  <c r="CP8" i="60"/>
  <c r="P38" i="55" s="1"/>
  <c r="CL9" i="60"/>
  <c r="CM9"/>
  <c r="M39" i="55" s="1"/>
  <c r="CO9" i="60"/>
  <c r="O39" i="55" s="1"/>
  <c r="CP9" i="60"/>
  <c r="P39" i="55" s="1"/>
  <c r="CL10" i="60"/>
  <c r="CM10"/>
  <c r="M40" i="55" s="1"/>
  <c r="CO10" i="60"/>
  <c r="O40" i="55" s="1"/>
  <c r="CP10" i="60"/>
  <c r="P40" i="55" s="1"/>
  <c r="CL11" i="60"/>
  <c r="CM11"/>
  <c r="M41" i="55" s="1"/>
  <c r="CO11" i="60"/>
  <c r="O41" i="55" s="1"/>
  <c r="CP11" i="60"/>
  <c r="P41" i="55" s="1"/>
  <c r="CL12" i="60"/>
  <c r="CM12"/>
  <c r="M42" i="55" s="1"/>
  <c r="CO12" i="60"/>
  <c r="O42" i="55" s="1"/>
  <c r="CP12" i="60"/>
  <c r="P42" i="55" s="1"/>
  <c r="CL13" i="60"/>
  <c r="CM13"/>
  <c r="M43" i="55" s="1"/>
  <c r="CO13" i="60"/>
  <c r="O43" i="55" s="1"/>
  <c r="CP13" i="60"/>
  <c r="P43" i="55" s="1"/>
  <c r="CL14" i="60"/>
  <c r="CM14"/>
  <c r="M44" i="55" s="1"/>
  <c r="CO14" i="60"/>
  <c r="O44" i="55" s="1"/>
  <c r="CP14" i="60"/>
  <c r="P44" i="55" s="1"/>
  <c r="CL15" i="60"/>
  <c r="CM15"/>
  <c r="M45" i="55" s="1"/>
  <c r="CO15" i="60"/>
  <c r="O45" i="55" s="1"/>
  <c r="CP15" i="60"/>
  <c r="P45" i="55" s="1"/>
  <c r="CL17" i="60"/>
  <c r="CM17"/>
  <c r="M13" i="55" s="1"/>
  <c r="CO17" i="60"/>
  <c r="O13" i="55" s="1"/>
  <c r="CP17" i="60"/>
  <c r="P13" i="55" s="1"/>
  <c r="CL18" i="60"/>
  <c r="CM18"/>
  <c r="M14" i="55" s="1"/>
  <c r="CO18" i="60"/>
  <c r="O14" i="55" s="1"/>
  <c r="CP18" i="60"/>
  <c r="P14" i="55" s="1"/>
  <c r="CL19" i="60"/>
  <c r="CM19"/>
  <c r="M15" i="55" s="1"/>
  <c r="CO19" i="60"/>
  <c r="O15" i="55" s="1"/>
  <c r="CP19" i="60"/>
  <c r="P15" i="55" s="1"/>
  <c r="CL20" i="60"/>
  <c r="CM20"/>
  <c r="M16" i="55" s="1"/>
  <c r="CO20" i="60"/>
  <c r="O16" i="55" s="1"/>
  <c r="CP20" i="60"/>
  <c r="P16" i="55" s="1"/>
  <c r="CL21" i="60"/>
  <c r="CM21"/>
  <c r="M17" i="55" s="1"/>
  <c r="CO21" i="60"/>
  <c r="O17" i="55" s="1"/>
  <c r="CP21" i="60"/>
  <c r="P17" i="55" s="1"/>
  <c r="CL22" i="60"/>
  <c r="CM22"/>
  <c r="CO22"/>
  <c r="CP22"/>
  <c r="CQ22"/>
  <c r="CL24"/>
  <c r="CM24"/>
  <c r="CO24"/>
  <c r="CP24"/>
  <c r="CL25"/>
  <c r="CM25"/>
  <c r="CO25"/>
  <c r="CP25"/>
  <c r="CL26"/>
  <c r="CM26"/>
  <c r="CO26"/>
  <c r="CP26"/>
  <c r="CL27"/>
  <c r="CM27"/>
  <c r="CO27"/>
  <c r="CP27"/>
  <c r="CL28"/>
  <c r="CM28"/>
  <c r="CO28"/>
  <c r="CP28"/>
  <c r="CL30"/>
  <c r="CM30"/>
  <c r="CO30"/>
  <c r="CP30"/>
  <c r="CL31"/>
  <c r="CM31"/>
  <c r="CO31"/>
  <c r="CP31"/>
  <c r="CL32"/>
  <c r="CM32"/>
  <c r="CO32"/>
  <c r="CP32"/>
  <c r="CL34"/>
  <c r="CM34"/>
  <c r="CO34"/>
  <c r="CP34"/>
  <c r="CL35"/>
  <c r="CM35"/>
  <c r="CO35"/>
  <c r="CP35"/>
  <c r="CL36"/>
  <c r="CM36"/>
  <c r="CO36"/>
  <c r="CP36"/>
  <c r="CL37"/>
  <c r="CM37"/>
  <c r="CO37"/>
  <c r="CP37"/>
  <c r="CL38"/>
  <c r="CM38"/>
  <c r="CO38"/>
  <c r="CP38"/>
  <c r="CL39"/>
  <c r="CM39"/>
  <c r="CO39"/>
  <c r="CP39"/>
  <c r="CQ39"/>
  <c r="CL42"/>
  <c r="CM42"/>
  <c r="CO42"/>
  <c r="CP42"/>
  <c r="CL43"/>
  <c r="CM43"/>
  <c r="CO43"/>
  <c r="CP43"/>
  <c r="CL46"/>
  <c r="CM46"/>
  <c r="CN46"/>
  <c r="CO46"/>
  <c r="CP46"/>
  <c r="CQ46"/>
  <c r="CL47"/>
  <c r="CM47"/>
  <c r="CN47"/>
  <c r="CO47"/>
  <c r="CP47"/>
  <c r="CQ47"/>
  <c r="CL49"/>
  <c r="CM49"/>
  <c r="M98" i="55" s="1"/>
  <c r="CO49" i="60"/>
  <c r="O98" i="55" s="1"/>
  <c r="CP49" i="60"/>
  <c r="P98" i="55" s="1"/>
  <c r="P97" s="1"/>
  <c r="CL50" i="60"/>
  <c r="CM50"/>
  <c r="M99" i="55" s="1"/>
  <c r="CO50" i="60"/>
  <c r="O99" i="55" s="1"/>
  <c r="CP50" i="60"/>
  <c r="P99" i="55" s="1"/>
  <c r="CL51" i="60"/>
  <c r="CM51"/>
  <c r="M100" i="55" s="1"/>
  <c r="CO51" i="60"/>
  <c r="O100" i="55" s="1"/>
  <c r="CP51" i="60"/>
  <c r="P100" i="55" s="1"/>
  <c r="CL52" i="60"/>
  <c r="CM52"/>
  <c r="M101" i="55" s="1"/>
  <c r="CO52" i="60"/>
  <c r="O101" i="55" s="1"/>
  <c r="CP52" i="60"/>
  <c r="P101" i="55" s="1"/>
  <c r="CL53" i="60"/>
  <c r="CM53"/>
  <c r="M102" i="55" s="1"/>
  <c r="CO53" i="60"/>
  <c r="O102" i="55" s="1"/>
  <c r="CP53" i="60"/>
  <c r="P102" i="55" s="1"/>
  <c r="CL55" i="60"/>
  <c r="CM55"/>
  <c r="M108" i="55" s="1"/>
  <c r="CO55" i="60"/>
  <c r="O108" i="55" s="1"/>
  <c r="CP55" i="60"/>
  <c r="P108" i="55" s="1"/>
  <c r="CL56" i="60"/>
  <c r="CM56"/>
  <c r="M109" i="55" s="1"/>
  <c r="CO56" i="60"/>
  <c r="O109" i="55" s="1"/>
  <c r="CP56" i="60"/>
  <c r="P109" i="55" s="1"/>
  <c r="CL57" i="60"/>
  <c r="CM57"/>
  <c r="M110" i="55" s="1"/>
  <c r="CO57" i="60"/>
  <c r="O110" i="55" s="1"/>
  <c r="CP57" i="60"/>
  <c r="P110" i="55" s="1"/>
  <c r="CL58" i="60"/>
  <c r="CM58"/>
  <c r="M111" i="55" s="1"/>
  <c r="CO58" i="60"/>
  <c r="O111" i="55" s="1"/>
  <c r="CP58" i="60"/>
  <c r="P111" i="55" s="1"/>
  <c r="CL59" i="60"/>
  <c r="CM59"/>
  <c r="M112" i="55" s="1"/>
  <c r="CO59" i="60"/>
  <c r="O112" i="55" s="1"/>
  <c r="CP59" i="60"/>
  <c r="P112" i="55" s="1"/>
  <c r="CL60" i="60"/>
  <c r="CM60"/>
  <c r="CO60"/>
  <c r="CP60"/>
  <c r="CL61"/>
  <c r="CM61"/>
  <c r="CO61"/>
  <c r="CP61"/>
  <c r="CQ61"/>
  <c r="BX5"/>
  <c r="BY5"/>
  <c r="CT5" s="1"/>
  <c r="CA5"/>
  <c r="CB5"/>
  <c r="CW5" s="1"/>
  <c r="BX6"/>
  <c r="BY6"/>
  <c r="CA6"/>
  <c r="CV6" s="1"/>
  <c r="CB6"/>
  <c r="CW6" s="1"/>
  <c r="BX7"/>
  <c r="BY7"/>
  <c r="CT7" s="1"/>
  <c r="CA7"/>
  <c r="CB7"/>
  <c r="CW7" s="1"/>
  <c r="BX8"/>
  <c r="BY8"/>
  <c r="CA8"/>
  <c r="CV8" s="1"/>
  <c r="CB8"/>
  <c r="CW8" s="1"/>
  <c r="BX9"/>
  <c r="BY9"/>
  <c r="CT9" s="1"/>
  <c r="CA9"/>
  <c r="CB9"/>
  <c r="CW9" s="1"/>
  <c r="BX10"/>
  <c r="BY10"/>
  <c r="CA10"/>
  <c r="CV10" s="1"/>
  <c r="CB10"/>
  <c r="CW10" s="1"/>
  <c r="BX11"/>
  <c r="BY11"/>
  <c r="CT11" s="1"/>
  <c r="CA11"/>
  <c r="CV11" s="1"/>
  <c r="CB11"/>
  <c r="CW11" s="1"/>
  <c r="BX12"/>
  <c r="BY12"/>
  <c r="CT12" s="1"/>
  <c r="CA12"/>
  <c r="CV12" s="1"/>
  <c r="CB12"/>
  <c r="CW12" s="1"/>
  <c r="BX13"/>
  <c r="BY13"/>
  <c r="CT13" s="1"/>
  <c r="CA13"/>
  <c r="CV13" s="1"/>
  <c r="CB13"/>
  <c r="CW13" s="1"/>
  <c r="BX14"/>
  <c r="BY14"/>
  <c r="CT14" s="1"/>
  <c r="CA14"/>
  <c r="CV14" s="1"/>
  <c r="CB14"/>
  <c r="CW14" s="1"/>
  <c r="BX15"/>
  <c r="BY15"/>
  <c r="CT15" s="1"/>
  <c r="CA15"/>
  <c r="CB15"/>
  <c r="CW15" s="1"/>
  <c r="BX17"/>
  <c r="BY17"/>
  <c r="CT17" s="1"/>
  <c r="CA17"/>
  <c r="CV17" s="1"/>
  <c r="CB17"/>
  <c r="CW17" s="1"/>
  <c r="BX18"/>
  <c r="BY18"/>
  <c r="CT18" s="1"/>
  <c r="CA18"/>
  <c r="CV18" s="1"/>
  <c r="CB18"/>
  <c r="CW18" s="1"/>
  <c r="BX19"/>
  <c r="BY19"/>
  <c r="CA19"/>
  <c r="CV19" s="1"/>
  <c r="CB19"/>
  <c r="CW19" s="1"/>
  <c r="BX20"/>
  <c r="BY20"/>
  <c r="CT20" s="1"/>
  <c r="CA20"/>
  <c r="CV20" s="1"/>
  <c r="CB20"/>
  <c r="CW20" s="1"/>
  <c r="BX21"/>
  <c r="BY21"/>
  <c r="CA21"/>
  <c r="CV21" s="1"/>
  <c r="CB21"/>
  <c r="CW21" s="1"/>
  <c r="BX22"/>
  <c r="BY22"/>
  <c r="CT22" s="1"/>
  <c r="CA22"/>
  <c r="CB22"/>
  <c r="CW22" s="1"/>
  <c r="CC22"/>
  <c r="CX22" s="1"/>
  <c r="BX24"/>
  <c r="BY24"/>
  <c r="CA24"/>
  <c r="CV24" s="1"/>
  <c r="CB24"/>
  <c r="CW24" s="1"/>
  <c r="BX25"/>
  <c r="BY25"/>
  <c r="CT25" s="1"/>
  <c r="CA25"/>
  <c r="CB25"/>
  <c r="CW25" s="1"/>
  <c r="BX26"/>
  <c r="BY26"/>
  <c r="CA26"/>
  <c r="CV26" s="1"/>
  <c r="CB26"/>
  <c r="CW26" s="1"/>
  <c r="BX27"/>
  <c r="BY27"/>
  <c r="CT27" s="1"/>
  <c r="CA27"/>
  <c r="CB27"/>
  <c r="CW27" s="1"/>
  <c r="BX28"/>
  <c r="BY28"/>
  <c r="CA28"/>
  <c r="CV28" s="1"/>
  <c r="CB28"/>
  <c r="CW28" s="1"/>
  <c r="BX30"/>
  <c r="BY30"/>
  <c r="CT30" s="1"/>
  <c r="CA30"/>
  <c r="CB30"/>
  <c r="CW30" s="1"/>
  <c r="BX31"/>
  <c r="BY31"/>
  <c r="CA31"/>
  <c r="CV31" s="1"/>
  <c r="CB31"/>
  <c r="CW31" s="1"/>
  <c r="BX32"/>
  <c r="BY32"/>
  <c r="CT32" s="1"/>
  <c r="CA32"/>
  <c r="CB32"/>
  <c r="CW32" s="1"/>
  <c r="BX34"/>
  <c r="BY34"/>
  <c r="CA34"/>
  <c r="CV34" s="1"/>
  <c r="CB34"/>
  <c r="CW34" s="1"/>
  <c r="BX35"/>
  <c r="BY35"/>
  <c r="CT35" s="1"/>
  <c r="CA35"/>
  <c r="CB35"/>
  <c r="CW35" s="1"/>
  <c r="BX36"/>
  <c r="BY36"/>
  <c r="CA36"/>
  <c r="CV36" s="1"/>
  <c r="CB36"/>
  <c r="CW36" s="1"/>
  <c r="BX37"/>
  <c r="BY37"/>
  <c r="CT37" s="1"/>
  <c r="CA37"/>
  <c r="CB37"/>
  <c r="CW37" s="1"/>
  <c r="BX38"/>
  <c r="BY38"/>
  <c r="CA38"/>
  <c r="CV38" s="1"/>
  <c r="CB38"/>
  <c r="CW38" s="1"/>
  <c r="BX39"/>
  <c r="BY39"/>
  <c r="CT39" s="1"/>
  <c r="CA39"/>
  <c r="CV39" s="1"/>
  <c r="CB39"/>
  <c r="CW39" s="1"/>
  <c r="CC39"/>
  <c r="CX39" s="1"/>
  <c r="BX42"/>
  <c r="BY42"/>
  <c r="CT42" s="1"/>
  <c r="CA42"/>
  <c r="CV42" s="1"/>
  <c r="CB42"/>
  <c r="CW42" s="1"/>
  <c r="BX43"/>
  <c r="BY43"/>
  <c r="CT43" s="1"/>
  <c r="CA43"/>
  <c r="CV43" s="1"/>
  <c r="CB43"/>
  <c r="CW43" s="1"/>
  <c r="BX46"/>
  <c r="BY46"/>
  <c r="BZ46"/>
  <c r="CU46" s="1"/>
  <c r="CA46"/>
  <c r="CV46" s="1"/>
  <c r="CB46"/>
  <c r="CW46" s="1"/>
  <c r="CC46"/>
  <c r="BX47"/>
  <c r="BY47"/>
  <c r="CT47" s="1"/>
  <c r="BZ47"/>
  <c r="CU47" s="1"/>
  <c r="CA47"/>
  <c r="CB47"/>
  <c r="CW47" s="1"/>
  <c r="CC47"/>
  <c r="CX47" s="1"/>
  <c r="BX49"/>
  <c r="BY49"/>
  <c r="CA49"/>
  <c r="CV49" s="1"/>
  <c r="CB49"/>
  <c r="CW49" s="1"/>
  <c r="BX50"/>
  <c r="BY50"/>
  <c r="CT50" s="1"/>
  <c r="CA50"/>
  <c r="CB50"/>
  <c r="CW50" s="1"/>
  <c r="BX51"/>
  <c r="BY51"/>
  <c r="CT51" s="1"/>
  <c r="CA51"/>
  <c r="CV51" s="1"/>
  <c r="CB51"/>
  <c r="CW51" s="1"/>
  <c r="BX52"/>
  <c r="BY52"/>
  <c r="CT52" s="1"/>
  <c r="CA52"/>
  <c r="CB52"/>
  <c r="CW52" s="1"/>
  <c r="BX53"/>
  <c r="BY53"/>
  <c r="CA53"/>
  <c r="CV53" s="1"/>
  <c r="CB53"/>
  <c r="CW53" s="1"/>
  <c r="BX55"/>
  <c r="BY55"/>
  <c r="CT55" s="1"/>
  <c r="CA55"/>
  <c r="CB55"/>
  <c r="CW55" s="1"/>
  <c r="BX56"/>
  <c r="BY56"/>
  <c r="CT56" s="1"/>
  <c r="CA56"/>
  <c r="CV56" s="1"/>
  <c r="CB56"/>
  <c r="CW56" s="1"/>
  <c r="BX57"/>
  <c r="BY57"/>
  <c r="CT57" s="1"/>
  <c r="CA57"/>
  <c r="CV57" s="1"/>
  <c r="CB57"/>
  <c r="CW57" s="1"/>
  <c r="BX58"/>
  <c r="BY58"/>
  <c r="CA58"/>
  <c r="CV58" s="1"/>
  <c r="CB58"/>
  <c r="CW58" s="1"/>
  <c r="BX59"/>
  <c r="BY59"/>
  <c r="CT59" s="1"/>
  <c r="CA59"/>
  <c r="CV59" s="1"/>
  <c r="CB59"/>
  <c r="CW59" s="1"/>
  <c r="BX60"/>
  <c r="BY60"/>
  <c r="CT60" s="1"/>
  <c r="CA60"/>
  <c r="CV60" s="1"/>
  <c r="CB60"/>
  <c r="CW60" s="1"/>
  <c r="BX61"/>
  <c r="BY61"/>
  <c r="CT61" s="1"/>
  <c r="CA61"/>
  <c r="CV61" s="1"/>
  <c r="CB61"/>
  <c r="CW61" s="1"/>
  <c r="CC61"/>
  <c r="CX61" s="1"/>
  <c r="BS61"/>
  <c r="BS60"/>
  <c r="BS59"/>
  <c r="BS58"/>
  <c r="BS57"/>
  <c r="BS56"/>
  <c r="BS55"/>
  <c r="BS53"/>
  <c r="BS52"/>
  <c r="BS51"/>
  <c r="BS50"/>
  <c r="BS49"/>
  <c r="BS43"/>
  <c r="BS42"/>
  <c r="BS39"/>
  <c r="BS38"/>
  <c r="BS37"/>
  <c r="BS36"/>
  <c r="BS35"/>
  <c r="BS34"/>
  <c r="BS32"/>
  <c r="BS31"/>
  <c r="BS30"/>
  <c r="BS28"/>
  <c r="BS27"/>
  <c r="BS26"/>
  <c r="BS25"/>
  <c r="BS24"/>
  <c r="BS23"/>
  <c r="BS22"/>
  <c r="BS21"/>
  <c r="BS20"/>
  <c r="BS19"/>
  <c r="BS18"/>
  <c r="BS17"/>
  <c r="BS15"/>
  <c r="BS14"/>
  <c r="BS13"/>
  <c r="BS12"/>
  <c r="BS11"/>
  <c r="BS10"/>
  <c r="BS9"/>
  <c r="BS8"/>
  <c r="BS7"/>
  <c r="BS6"/>
  <c r="BS5"/>
  <c r="O107" i="55" l="1"/>
  <c r="O97"/>
  <c r="M97"/>
  <c r="BS33" i="60"/>
  <c r="BS29"/>
  <c r="CT19"/>
  <c r="CV15"/>
  <c r="CT10"/>
  <c r="BS54"/>
  <c r="BS16"/>
  <c r="CT58"/>
  <c r="CT49"/>
  <c r="CV47"/>
  <c r="CX46"/>
  <c r="CT46"/>
  <c r="O113" i="55"/>
  <c r="O140" s="1"/>
  <c r="CV50" i="60"/>
  <c r="CT21"/>
  <c r="CS60"/>
  <c r="CS58"/>
  <c r="L111" i="55"/>
  <c r="CS56" i="60"/>
  <c r="L109" i="55"/>
  <c r="CS53" i="60"/>
  <c r="CS51"/>
  <c r="CS49"/>
  <c r="CS46"/>
  <c r="CS42"/>
  <c r="CS38"/>
  <c r="CS36"/>
  <c r="CS34"/>
  <c r="CS31"/>
  <c r="CS28"/>
  <c r="CS26"/>
  <c r="CS24"/>
  <c r="CS21"/>
  <c r="L17" i="55"/>
  <c r="CS19" i="60"/>
  <c r="L15" i="55"/>
  <c r="CS17" i="60"/>
  <c r="L13" i="55"/>
  <c r="CS14" i="60"/>
  <c r="CS12"/>
  <c r="CS10"/>
  <c r="CS8"/>
  <c r="CT38"/>
  <c r="CV37"/>
  <c r="CT36"/>
  <c r="CV35"/>
  <c r="CT34"/>
  <c r="CV32"/>
  <c r="CT31"/>
  <c r="CV30"/>
  <c r="CT28"/>
  <c r="CV27"/>
  <c r="CT26"/>
  <c r="CV25"/>
  <c r="CT24"/>
  <c r="CV22"/>
  <c r="CT6"/>
  <c r="CV5"/>
  <c r="M107" i="55"/>
  <c r="M113" s="1"/>
  <c r="M140" s="1"/>
  <c r="CV55" i="60"/>
  <c r="CT53"/>
  <c r="CV52"/>
  <c r="CV9"/>
  <c r="CT8"/>
  <c r="CV7"/>
  <c r="CS61"/>
  <c r="CS59"/>
  <c r="L112" i="55"/>
  <c r="CS57" i="60"/>
  <c r="L110" i="55"/>
  <c r="P107"/>
  <c r="P113" s="1"/>
  <c r="P140" s="1"/>
  <c r="CS55" i="60"/>
  <c r="L108" i="55"/>
  <c r="CS52" i="60"/>
  <c r="CS50"/>
  <c r="CS47"/>
  <c r="CS43"/>
  <c r="CS39"/>
  <c r="CS37"/>
  <c r="CS35"/>
  <c r="CS32"/>
  <c r="CS30"/>
  <c r="CS27"/>
  <c r="CS25"/>
  <c r="CS22"/>
  <c r="CS20"/>
  <c r="L16" i="55"/>
  <c r="CS18" i="60"/>
  <c r="L14" i="55"/>
  <c r="CS15" i="60"/>
  <c r="CS13"/>
  <c r="CS11"/>
  <c r="CS9"/>
  <c r="CS7"/>
  <c r="CS5"/>
  <c r="P139" i="55"/>
  <c r="CS6" i="60"/>
  <c r="BS4"/>
  <c r="BS48"/>
  <c r="BS62" s="1"/>
  <c r="BS40" l="1"/>
  <c r="D54"/>
  <c r="F54"/>
  <c r="G54"/>
  <c r="I54"/>
  <c r="J54"/>
  <c r="L54"/>
  <c r="M54"/>
  <c r="O54"/>
  <c r="P54"/>
  <c r="R54"/>
  <c r="S54"/>
  <c r="U54"/>
  <c r="V54"/>
  <c r="X54"/>
  <c r="Y54"/>
  <c r="AA54"/>
  <c r="AB54"/>
  <c r="AD54"/>
  <c r="AE54"/>
  <c r="AE62" s="1"/>
  <c r="AG54"/>
  <c r="AH54"/>
  <c r="AJ54"/>
  <c r="AK54"/>
  <c r="AM54"/>
  <c r="AN54"/>
  <c r="AP54"/>
  <c r="AQ54"/>
  <c r="AS54"/>
  <c r="AT54"/>
  <c r="AV54"/>
  <c r="AW54"/>
  <c r="AY54"/>
  <c r="AZ54"/>
  <c r="BB54"/>
  <c r="BC54"/>
  <c r="BE54"/>
  <c r="BF54"/>
  <c r="BH54"/>
  <c r="BI54"/>
  <c r="BK54"/>
  <c r="BL54"/>
  <c r="BN54"/>
  <c r="BO54"/>
  <c r="BQ54"/>
  <c r="DC54" s="1"/>
  <c r="BR54"/>
  <c r="DD54" s="1"/>
  <c r="BT54"/>
  <c r="DF54" s="1"/>
  <c r="BU54"/>
  <c r="DG54" s="1"/>
  <c r="D48"/>
  <c r="F48"/>
  <c r="G48"/>
  <c r="I48"/>
  <c r="I62" s="1"/>
  <c r="J48"/>
  <c r="J62" s="1"/>
  <c r="L48"/>
  <c r="L62" s="1"/>
  <c r="M48"/>
  <c r="M62" s="1"/>
  <c r="O48"/>
  <c r="P48"/>
  <c r="P62" s="1"/>
  <c r="R48"/>
  <c r="R62" s="1"/>
  <c r="S48"/>
  <c r="U48"/>
  <c r="U62" s="1"/>
  <c r="V48"/>
  <c r="V62" s="1"/>
  <c r="X48"/>
  <c r="X62" s="1"/>
  <c r="Y48"/>
  <c r="Y62" s="1"/>
  <c r="AA48"/>
  <c r="AA62" s="1"/>
  <c r="AB48"/>
  <c r="AB62" s="1"/>
  <c r="AD48"/>
  <c r="AD62" s="1"/>
  <c r="AE48"/>
  <c r="AG48"/>
  <c r="AG62" s="1"/>
  <c r="AH48"/>
  <c r="AH62" s="1"/>
  <c r="AJ48"/>
  <c r="AK48"/>
  <c r="AK62" s="1"/>
  <c r="AM48"/>
  <c r="AN48"/>
  <c r="AP48"/>
  <c r="AQ48"/>
  <c r="AQ62" s="1"/>
  <c r="AS48"/>
  <c r="AT48"/>
  <c r="AT62" s="1"/>
  <c r="AV48"/>
  <c r="AV62" s="1"/>
  <c r="AW48"/>
  <c r="AY48"/>
  <c r="AY62" s="1"/>
  <c r="AZ48"/>
  <c r="AZ62" s="1"/>
  <c r="BB48"/>
  <c r="BB62" s="1"/>
  <c r="BC48"/>
  <c r="BC62" s="1"/>
  <c r="BE48"/>
  <c r="BF48"/>
  <c r="BF62" s="1"/>
  <c r="BH48"/>
  <c r="BH62" s="1"/>
  <c r="BI48"/>
  <c r="BK48"/>
  <c r="BK62" s="1"/>
  <c r="BL48"/>
  <c r="BL62" s="1"/>
  <c r="BN48"/>
  <c r="BN62" s="1"/>
  <c r="BO48"/>
  <c r="BQ48"/>
  <c r="DC48" s="1"/>
  <c r="BR48"/>
  <c r="DD48" s="1"/>
  <c r="BT48"/>
  <c r="DF48" s="1"/>
  <c r="BU48"/>
  <c r="D33"/>
  <c r="F33"/>
  <c r="G33"/>
  <c r="I33"/>
  <c r="J33"/>
  <c r="L33"/>
  <c r="M33"/>
  <c r="O33"/>
  <c r="P33"/>
  <c r="R33"/>
  <c r="S33"/>
  <c r="U33"/>
  <c r="V33"/>
  <c r="X33"/>
  <c r="Y33"/>
  <c r="AA33"/>
  <c r="AB33"/>
  <c r="AD33"/>
  <c r="AE33"/>
  <c r="AG33"/>
  <c r="AH33"/>
  <c r="AJ33"/>
  <c r="AK33"/>
  <c r="AM33"/>
  <c r="AN33"/>
  <c r="AP33"/>
  <c r="AQ33"/>
  <c r="AS33"/>
  <c r="AT33"/>
  <c r="AV33"/>
  <c r="AW33"/>
  <c r="AY33"/>
  <c r="AZ33"/>
  <c r="BB33"/>
  <c r="BC33"/>
  <c r="BE33"/>
  <c r="BF33"/>
  <c r="BH33"/>
  <c r="BI33"/>
  <c r="BK33"/>
  <c r="BL33"/>
  <c r="BN33"/>
  <c r="BO33"/>
  <c r="BQ33"/>
  <c r="BR33"/>
  <c r="BT33"/>
  <c r="DF33" s="1"/>
  <c r="BU33"/>
  <c r="DG33" s="1"/>
  <c r="D29"/>
  <c r="F29"/>
  <c r="G29"/>
  <c r="I29"/>
  <c r="J29"/>
  <c r="L29"/>
  <c r="M29"/>
  <c r="O29"/>
  <c r="P29"/>
  <c r="R29"/>
  <c r="S29"/>
  <c r="U29"/>
  <c r="V29"/>
  <c r="X29"/>
  <c r="Y29"/>
  <c r="AA29"/>
  <c r="AB29"/>
  <c r="AD29"/>
  <c r="AE29"/>
  <c r="AG29"/>
  <c r="AH29"/>
  <c r="AJ29"/>
  <c r="AK29"/>
  <c r="AM29"/>
  <c r="AN29"/>
  <c r="AP29"/>
  <c r="AQ29"/>
  <c r="AS29"/>
  <c r="AT29"/>
  <c r="AV29"/>
  <c r="AW29"/>
  <c r="AY29"/>
  <c r="AZ29"/>
  <c r="BB29"/>
  <c r="BC29"/>
  <c r="BE29"/>
  <c r="BF29"/>
  <c r="BH29"/>
  <c r="BI29"/>
  <c r="BK29"/>
  <c r="BL29"/>
  <c r="BN29"/>
  <c r="BO29"/>
  <c r="BQ29"/>
  <c r="DC29" s="1"/>
  <c r="BR29"/>
  <c r="DD29" s="1"/>
  <c r="BT29"/>
  <c r="BU29"/>
  <c r="D23"/>
  <c r="F23"/>
  <c r="G23"/>
  <c r="I23"/>
  <c r="J23"/>
  <c r="L23"/>
  <c r="M23"/>
  <c r="O23"/>
  <c r="P23"/>
  <c r="R23"/>
  <c r="S23"/>
  <c r="U23"/>
  <c r="V23"/>
  <c r="X23"/>
  <c r="Y23"/>
  <c r="AA23"/>
  <c r="AB23"/>
  <c r="AD23"/>
  <c r="AE23"/>
  <c r="AG23"/>
  <c r="AH23"/>
  <c r="AJ23"/>
  <c r="AK23"/>
  <c r="AM23"/>
  <c r="AN23"/>
  <c r="AP23"/>
  <c r="AQ23"/>
  <c r="AS23"/>
  <c r="AT23"/>
  <c r="AV23"/>
  <c r="AW23"/>
  <c r="AY23"/>
  <c r="AZ23"/>
  <c r="BB23"/>
  <c r="BC23"/>
  <c r="BE23"/>
  <c r="BF23"/>
  <c r="BH23"/>
  <c r="BI23"/>
  <c r="BK23"/>
  <c r="BL23"/>
  <c r="BN23"/>
  <c r="BO23"/>
  <c r="BQ23"/>
  <c r="BR23"/>
  <c r="BT23"/>
  <c r="DF23" s="1"/>
  <c r="BU23"/>
  <c r="D16"/>
  <c r="F16"/>
  <c r="CH16" s="1"/>
  <c r="G16"/>
  <c r="I16"/>
  <c r="J16"/>
  <c r="L16"/>
  <c r="M16"/>
  <c r="O16"/>
  <c r="P16"/>
  <c r="R16"/>
  <c r="S16"/>
  <c r="U16"/>
  <c r="V16"/>
  <c r="X16"/>
  <c r="Y16"/>
  <c r="AA16"/>
  <c r="AB16"/>
  <c r="AD16"/>
  <c r="AE16"/>
  <c r="AG16"/>
  <c r="AH16"/>
  <c r="AJ16"/>
  <c r="AK16"/>
  <c r="AM16"/>
  <c r="AN16"/>
  <c r="AP16"/>
  <c r="AQ16"/>
  <c r="AS16"/>
  <c r="AT16"/>
  <c r="AV16"/>
  <c r="AW16"/>
  <c r="AY16"/>
  <c r="AZ16"/>
  <c r="BB16"/>
  <c r="BC16"/>
  <c r="BE16"/>
  <c r="BF16"/>
  <c r="BH16"/>
  <c r="BI16"/>
  <c r="BK16"/>
  <c r="BL16"/>
  <c r="BN16"/>
  <c r="BO16"/>
  <c r="BQ16"/>
  <c r="BR16"/>
  <c r="DD16" s="1"/>
  <c r="BT16"/>
  <c r="DF16" s="1"/>
  <c r="BU16"/>
  <c r="D4"/>
  <c r="F4"/>
  <c r="G4"/>
  <c r="I4"/>
  <c r="J4"/>
  <c r="L4"/>
  <c r="M4"/>
  <c r="O4"/>
  <c r="P4"/>
  <c r="R4"/>
  <c r="S4"/>
  <c r="U4"/>
  <c r="V4"/>
  <c r="X4"/>
  <c r="X40" s="1"/>
  <c r="Y4"/>
  <c r="AA4"/>
  <c r="AA40" s="1"/>
  <c r="AB4"/>
  <c r="AD4"/>
  <c r="AE4"/>
  <c r="AG4"/>
  <c r="AH4"/>
  <c r="AJ4"/>
  <c r="AK4"/>
  <c r="AM4"/>
  <c r="AN4"/>
  <c r="AP4"/>
  <c r="AQ4"/>
  <c r="AS4"/>
  <c r="AT4"/>
  <c r="AV4"/>
  <c r="AV40" s="1"/>
  <c r="AW4"/>
  <c r="AY4"/>
  <c r="AY40" s="1"/>
  <c r="AZ4"/>
  <c r="AZ40" s="1"/>
  <c r="BB4"/>
  <c r="BC4"/>
  <c r="BC40" s="1"/>
  <c r="BE4"/>
  <c r="BF4"/>
  <c r="BH4"/>
  <c r="BI4"/>
  <c r="BK4"/>
  <c r="BL4"/>
  <c r="BN4"/>
  <c r="BO4"/>
  <c r="BQ4"/>
  <c r="DC4" s="1"/>
  <c r="BR4"/>
  <c r="DD4" s="1"/>
  <c r="BT4"/>
  <c r="DF4" s="1"/>
  <c r="BU4"/>
  <c r="DG4" s="1"/>
  <c r="G12" i="63"/>
  <c r="I12"/>
  <c r="J12"/>
  <c r="G17"/>
  <c r="I17"/>
  <c r="I38" s="1"/>
  <c r="J17"/>
  <c r="G22"/>
  <c r="I22"/>
  <c r="J22"/>
  <c r="G29"/>
  <c r="G38" s="1"/>
  <c r="G55" s="1"/>
  <c r="I29"/>
  <c r="J29"/>
  <c r="G51"/>
  <c r="I51"/>
  <c r="J51"/>
  <c r="H49"/>
  <c r="H50"/>
  <c r="G22" i="64"/>
  <c r="I22"/>
  <c r="J22"/>
  <c r="G20"/>
  <c r="G27" s="1"/>
  <c r="I20"/>
  <c r="I27" s="1"/>
  <c r="J20"/>
  <c r="G4" i="65"/>
  <c r="G3"/>
  <c r="CF4" i="60" l="1"/>
  <c r="CF23"/>
  <c r="CI23"/>
  <c r="CH33"/>
  <c r="D62"/>
  <c r="CF48"/>
  <c r="CH54"/>
  <c r="CF16"/>
  <c r="CH23"/>
  <c r="CF29"/>
  <c r="CF33"/>
  <c r="BE62"/>
  <c r="AW62"/>
  <c r="AS62"/>
  <c r="AM62"/>
  <c r="O62"/>
  <c r="G62"/>
  <c r="CH29"/>
  <c r="CH4"/>
  <c r="CI29"/>
  <c r="CI33"/>
  <c r="BI62"/>
  <c r="F62"/>
  <c r="CH62" s="1"/>
  <c r="CH48"/>
  <c r="CI54"/>
  <c r="AN62"/>
  <c r="AJ62"/>
  <c r="CF54"/>
  <c r="I55" i="63"/>
  <c r="CI4" i="60"/>
  <c r="DG16"/>
  <c r="AQ40"/>
  <c r="CI16"/>
  <c r="S62"/>
  <c r="CI48"/>
  <c r="AZ44"/>
  <c r="AZ41" s="1"/>
  <c r="AZ45" s="1"/>
  <c r="BF40"/>
  <c r="BF44" s="1"/>
  <c r="BF41" s="1"/>
  <c r="BF45" s="1"/>
  <c r="BB40"/>
  <c r="AT40"/>
  <c r="AT44" s="1"/>
  <c r="AT41" s="1"/>
  <c r="AT45" s="1"/>
  <c r="V40"/>
  <c r="V44" s="1"/>
  <c r="V41" s="1"/>
  <c r="V45" s="1"/>
  <c r="DD23"/>
  <c r="AP62"/>
  <c r="BE40"/>
  <c r="AW40"/>
  <c r="AS40"/>
  <c r="BI40"/>
  <c r="DC23"/>
  <c r="DF29"/>
  <c r="CP23"/>
  <c r="DG23"/>
  <c r="DC16"/>
  <c r="DG48"/>
  <c r="CP29"/>
  <c r="DG29"/>
  <c r="DD33"/>
  <c r="BK40"/>
  <c r="O40"/>
  <c r="CB29"/>
  <c r="DC33"/>
  <c r="BS44"/>
  <c r="CA4"/>
  <c r="Y40"/>
  <c r="U40"/>
  <c r="CB16"/>
  <c r="CL23"/>
  <c r="CA29"/>
  <c r="CO29"/>
  <c r="BY4"/>
  <c r="J40"/>
  <c r="CM16"/>
  <c r="CO33"/>
  <c r="BY33"/>
  <c r="BR62"/>
  <c r="DD62" s="1"/>
  <c r="BY48"/>
  <c r="CM48"/>
  <c r="BY54"/>
  <c r="CM54"/>
  <c r="BH40"/>
  <c r="CP4"/>
  <c r="CP16"/>
  <c r="CL16"/>
  <c r="CA23"/>
  <c r="CO23"/>
  <c r="CB23"/>
  <c r="CL29"/>
  <c r="CB33"/>
  <c r="CL48"/>
  <c r="CL54"/>
  <c r="CP33"/>
  <c r="CL33"/>
  <c r="CO48"/>
  <c r="CA48"/>
  <c r="CO54"/>
  <c r="CA54"/>
  <c r="CM4"/>
  <c r="AB40"/>
  <c r="AB44" s="1"/>
  <c r="AB41" s="1"/>
  <c r="AB45" s="1"/>
  <c r="CA16"/>
  <c r="CM29"/>
  <c r="BY29"/>
  <c r="BR40"/>
  <c r="DD40" s="1"/>
  <c r="BL40"/>
  <c r="BL44" s="1"/>
  <c r="BL41" s="1"/>
  <c r="BL45" s="1"/>
  <c r="P40"/>
  <c r="P44" s="1"/>
  <c r="P41" s="1"/>
  <c r="P45" s="1"/>
  <c r="L40"/>
  <c r="CO4"/>
  <c r="G40"/>
  <c r="CB4"/>
  <c r="BO40"/>
  <c r="AN40"/>
  <c r="AJ40"/>
  <c r="CO16"/>
  <c r="BY16"/>
  <c r="CT16" s="1"/>
  <c r="CM23"/>
  <c r="BY23"/>
  <c r="CM33"/>
  <c r="CA33"/>
  <c r="BU62"/>
  <c r="CP48"/>
  <c r="BO62"/>
  <c r="CB48"/>
  <c r="CP54"/>
  <c r="CB54"/>
  <c r="CW54" s="1"/>
  <c r="AH40"/>
  <c r="AH44" s="1"/>
  <c r="AH41" s="1"/>
  <c r="AH45" s="1"/>
  <c r="D40"/>
  <c r="CF40" s="1"/>
  <c r="BU40"/>
  <c r="BT40"/>
  <c r="AP40"/>
  <c r="AK40"/>
  <c r="AG40"/>
  <c r="R40"/>
  <c r="R44" s="1"/>
  <c r="R41" s="1"/>
  <c r="R45" s="1"/>
  <c r="M40"/>
  <c r="BQ40"/>
  <c r="DC40" s="1"/>
  <c r="AM40"/>
  <c r="AE40"/>
  <c r="S40"/>
  <c r="CL4"/>
  <c r="BQ62"/>
  <c r="DC62" s="1"/>
  <c r="I40"/>
  <c r="F40"/>
  <c r="AN44"/>
  <c r="AN41" s="1"/>
  <c r="AN45" s="1"/>
  <c r="BT62"/>
  <c r="DF62" s="1"/>
  <c r="BN40"/>
  <c r="BN44" s="1"/>
  <c r="BN41" s="1"/>
  <c r="BN45" s="1"/>
  <c r="BH44"/>
  <c r="BH41" s="1"/>
  <c r="BH45" s="1"/>
  <c r="AP44"/>
  <c r="AP41" s="1"/>
  <c r="AP45" s="1"/>
  <c r="AD40"/>
  <c r="CW29" l="1"/>
  <c r="CV16"/>
  <c r="CW16"/>
  <c r="CF62"/>
  <c r="CV48"/>
  <c r="CT54"/>
  <c r="DG40"/>
  <c r="CI40"/>
  <c r="CI62"/>
  <c r="AD44"/>
  <c r="CH40"/>
  <c r="CV23"/>
  <c r="CW4"/>
  <c r="CT29"/>
  <c r="CT4"/>
  <c r="BR44"/>
  <c r="BR41" s="1"/>
  <c r="CT48"/>
  <c r="CV29"/>
  <c r="CW48"/>
  <c r="CV33"/>
  <c r="CT23"/>
  <c r="CV54"/>
  <c r="CW33"/>
  <c r="CW23"/>
  <c r="CT33"/>
  <c r="CV4"/>
  <c r="CL62"/>
  <c r="BS41"/>
  <c r="CB40"/>
  <c r="CP62"/>
  <c r="DG62"/>
  <c r="BT44"/>
  <c r="DF40"/>
  <c r="CB62"/>
  <c r="CW62" s="1"/>
  <c r="CA40"/>
  <c r="BY62"/>
  <c r="CM62"/>
  <c r="CL40"/>
  <c r="D44"/>
  <c r="CF44" s="1"/>
  <c r="BY40"/>
  <c r="CO40"/>
  <c r="J44"/>
  <c r="CM40"/>
  <c r="CO62"/>
  <c r="CA62"/>
  <c r="CV62" s="1"/>
  <c r="CP40"/>
  <c r="F44"/>
  <c r="D17" i="61"/>
  <c r="F17"/>
  <c r="G17"/>
  <c r="I17"/>
  <c r="J17"/>
  <c r="L17"/>
  <c r="M17"/>
  <c r="O17"/>
  <c r="P17"/>
  <c r="R17"/>
  <c r="Z17" s="1"/>
  <c r="S17"/>
  <c r="D5"/>
  <c r="D41" s="1"/>
  <c r="F5"/>
  <c r="F41" s="1"/>
  <c r="G5"/>
  <c r="I5"/>
  <c r="J5"/>
  <c r="J41" s="1"/>
  <c r="L5"/>
  <c r="L41" s="1"/>
  <c r="M5"/>
  <c r="O5"/>
  <c r="P5"/>
  <c r="P41" s="1"/>
  <c r="X41" s="1"/>
  <c r="R5"/>
  <c r="S5"/>
  <c r="G62"/>
  <c r="I62"/>
  <c r="O62"/>
  <c r="P62"/>
  <c r="D55"/>
  <c r="F55"/>
  <c r="G55"/>
  <c r="I55"/>
  <c r="J55"/>
  <c r="X55" s="1"/>
  <c r="L55"/>
  <c r="M55"/>
  <c r="O55"/>
  <c r="P55"/>
  <c r="R55"/>
  <c r="Z55" s="1"/>
  <c r="S55"/>
  <c r="AA55" s="1"/>
  <c r="D49"/>
  <c r="D62" s="1"/>
  <c r="D45" s="1"/>
  <c r="D42" s="1"/>
  <c r="D46" s="1"/>
  <c r="F49"/>
  <c r="F62" s="1"/>
  <c r="G49"/>
  <c r="I49"/>
  <c r="J49"/>
  <c r="J62" s="1"/>
  <c r="L49"/>
  <c r="L62" s="1"/>
  <c r="M49"/>
  <c r="M62" s="1"/>
  <c r="O49"/>
  <c r="P49"/>
  <c r="R49"/>
  <c r="R62" s="1"/>
  <c r="S49"/>
  <c r="S62" s="1"/>
  <c r="W18"/>
  <c r="X18"/>
  <c r="Z18"/>
  <c r="AA18"/>
  <c r="W19"/>
  <c r="X19"/>
  <c r="Z19"/>
  <c r="AA19"/>
  <c r="W20"/>
  <c r="X20"/>
  <c r="Z20"/>
  <c r="AA20"/>
  <c r="W21"/>
  <c r="X21"/>
  <c r="Z21"/>
  <c r="AA21"/>
  <c r="W22"/>
  <c r="X22"/>
  <c r="Z22"/>
  <c r="AA22"/>
  <c r="W23"/>
  <c r="X23"/>
  <c r="Y23"/>
  <c r="Z23"/>
  <c r="AA23"/>
  <c r="AB23"/>
  <c r="X24"/>
  <c r="Z24"/>
  <c r="W25"/>
  <c r="X25"/>
  <c r="Z25"/>
  <c r="AA25"/>
  <c r="W26"/>
  <c r="X26"/>
  <c r="Z26"/>
  <c r="AA26"/>
  <c r="W27"/>
  <c r="X27"/>
  <c r="Z27"/>
  <c r="AA27"/>
  <c r="W28"/>
  <c r="X28"/>
  <c r="Z28"/>
  <c r="AA28"/>
  <c r="W29"/>
  <c r="X29"/>
  <c r="Z29"/>
  <c r="AA29"/>
  <c r="X30"/>
  <c r="Z30"/>
  <c r="W31"/>
  <c r="X31"/>
  <c r="Z31"/>
  <c r="AA31"/>
  <c r="W32"/>
  <c r="X32"/>
  <c r="Z32"/>
  <c r="AA32"/>
  <c r="W33"/>
  <c r="X33"/>
  <c r="Z33"/>
  <c r="AA33"/>
  <c r="X34"/>
  <c r="Z34"/>
  <c r="W35"/>
  <c r="X35"/>
  <c r="Z35"/>
  <c r="AA35"/>
  <c r="W36"/>
  <c r="X36"/>
  <c r="Z36"/>
  <c r="AA36"/>
  <c r="W37"/>
  <c r="X37"/>
  <c r="Z37"/>
  <c r="AA37"/>
  <c r="W38"/>
  <c r="X38"/>
  <c r="Z38"/>
  <c r="AA38"/>
  <c r="W39"/>
  <c r="X39"/>
  <c r="Z39"/>
  <c r="AA39"/>
  <c r="W40"/>
  <c r="X40"/>
  <c r="Z40"/>
  <c r="AA40"/>
  <c r="W43"/>
  <c r="X43"/>
  <c r="Z43"/>
  <c r="AA43"/>
  <c r="W44"/>
  <c r="X44"/>
  <c r="Z44"/>
  <c r="AA44"/>
  <c r="W47"/>
  <c r="X47"/>
  <c r="Y47"/>
  <c r="Z47"/>
  <c r="AA47"/>
  <c r="AB47"/>
  <c r="W48"/>
  <c r="X48"/>
  <c r="Y48"/>
  <c r="Z48"/>
  <c r="AA48"/>
  <c r="AB48"/>
  <c r="X49"/>
  <c r="AA49"/>
  <c r="W50"/>
  <c r="X50"/>
  <c r="Z50"/>
  <c r="AA50"/>
  <c r="W51"/>
  <c r="X51"/>
  <c r="Z51"/>
  <c r="AA51"/>
  <c r="W52"/>
  <c r="X52"/>
  <c r="Z52"/>
  <c r="AA52"/>
  <c r="W53"/>
  <c r="X53"/>
  <c r="Z53"/>
  <c r="AA53"/>
  <c r="W54"/>
  <c r="X54"/>
  <c r="Z54"/>
  <c r="AA54"/>
  <c r="W56"/>
  <c r="X56"/>
  <c r="Z56"/>
  <c r="AA56"/>
  <c r="W57"/>
  <c r="X57"/>
  <c r="Z57"/>
  <c r="AA57"/>
  <c r="W58"/>
  <c r="X58"/>
  <c r="Z58"/>
  <c r="AA58"/>
  <c r="W59"/>
  <c r="X59"/>
  <c r="Z59"/>
  <c r="AA59"/>
  <c r="W60"/>
  <c r="X60"/>
  <c r="Z60"/>
  <c r="AA60"/>
  <c r="W61"/>
  <c r="X61"/>
  <c r="Z61"/>
  <c r="AA61"/>
  <c r="X17"/>
  <c r="V5" i="62"/>
  <c r="W5"/>
  <c r="Y5"/>
  <c r="Z5"/>
  <c r="V6"/>
  <c r="W6"/>
  <c r="Y6"/>
  <c r="Z6"/>
  <c r="V7"/>
  <c r="W7"/>
  <c r="Y7"/>
  <c r="Z7"/>
  <c r="V8"/>
  <c r="W8"/>
  <c r="Y8"/>
  <c r="Z8"/>
  <c r="V9"/>
  <c r="W9"/>
  <c r="Y9"/>
  <c r="Z9"/>
  <c r="V10"/>
  <c r="W10"/>
  <c r="Y10"/>
  <c r="Z10"/>
  <c r="V12"/>
  <c r="W12"/>
  <c r="Y12"/>
  <c r="Z12"/>
  <c r="V13"/>
  <c r="W13"/>
  <c r="Y13"/>
  <c r="Z13"/>
  <c r="V14"/>
  <c r="W14"/>
  <c r="Y14"/>
  <c r="Z14"/>
  <c r="V15"/>
  <c r="W15"/>
  <c r="Y15"/>
  <c r="Z15"/>
  <c r="V16"/>
  <c r="W16"/>
  <c r="Y16"/>
  <c r="Z16"/>
  <c r="V18"/>
  <c r="W18"/>
  <c r="Y18"/>
  <c r="Z18"/>
  <c r="V19"/>
  <c r="W19"/>
  <c r="Y19"/>
  <c r="Z19"/>
  <c r="V20"/>
  <c r="W20"/>
  <c r="Y20"/>
  <c r="Z20"/>
  <c r="V21"/>
  <c r="W21"/>
  <c r="Y21"/>
  <c r="Z21"/>
  <c r="V22"/>
  <c r="W22"/>
  <c r="Y22"/>
  <c r="Z22"/>
  <c r="V24"/>
  <c r="W24"/>
  <c r="Y24"/>
  <c r="Z24"/>
  <c r="V25"/>
  <c r="W25"/>
  <c r="Y25"/>
  <c r="Z25"/>
  <c r="V26"/>
  <c r="W26"/>
  <c r="Y26"/>
  <c r="Z26"/>
  <c r="V27"/>
  <c r="W27"/>
  <c r="Y27"/>
  <c r="Z27"/>
  <c r="V28"/>
  <c r="W28"/>
  <c r="Y28"/>
  <c r="Z28"/>
  <c r="V29"/>
  <c r="W29"/>
  <c r="Y29"/>
  <c r="Z29"/>
  <c r="V30"/>
  <c r="W30"/>
  <c r="Y30"/>
  <c r="Z30"/>
  <c r="V32"/>
  <c r="W32"/>
  <c r="Y32"/>
  <c r="Z32"/>
  <c r="V33"/>
  <c r="W33"/>
  <c r="Y33"/>
  <c r="Z33"/>
  <c r="V34"/>
  <c r="W34"/>
  <c r="Y34"/>
  <c r="Z34"/>
  <c r="V35"/>
  <c r="W35"/>
  <c r="Y35"/>
  <c r="Z35"/>
  <c r="V36"/>
  <c r="W36"/>
  <c r="Y36"/>
  <c r="Z36"/>
  <c r="V37"/>
  <c r="W37"/>
  <c r="Y37"/>
  <c r="Z37"/>
  <c r="V38"/>
  <c r="W38"/>
  <c r="Y38"/>
  <c r="Z38"/>
  <c r="V39"/>
  <c r="W39"/>
  <c r="Y39"/>
  <c r="Z39"/>
  <c r="V40"/>
  <c r="W40"/>
  <c r="Y40"/>
  <c r="Z40"/>
  <c r="V41"/>
  <c r="W41"/>
  <c r="Y41"/>
  <c r="Z41"/>
  <c r="V42"/>
  <c r="W42"/>
  <c r="Y42"/>
  <c r="Z42"/>
  <c r="V44"/>
  <c r="W44"/>
  <c r="Y44"/>
  <c r="Z44"/>
  <c r="V45"/>
  <c r="W45"/>
  <c r="Y45"/>
  <c r="Z45"/>
  <c r="V46"/>
  <c r="W46"/>
  <c r="Y46"/>
  <c r="Z46"/>
  <c r="V47"/>
  <c r="W47"/>
  <c r="Y47"/>
  <c r="Z47"/>
  <c r="V48"/>
  <c r="W48"/>
  <c r="Y48"/>
  <c r="Z48"/>
  <c r="V50"/>
  <c r="W50"/>
  <c r="Y50"/>
  <c r="Z50"/>
  <c r="V51"/>
  <c r="W51"/>
  <c r="Y51"/>
  <c r="Z51"/>
  <c r="V52"/>
  <c r="W52"/>
  <c r="Y52"/>
  <c r="Z52"/>
  <c r="V53"/>
  <c r="W53"/>
  <c r="Y53"/>
  <c r="Z53"/>
  <c r="V54"/>
  <c r="W54"/>
  <c r="Y54"/>
  <c r="Z54"/>
  <c r="V56"/>
  <c r="W56"/>
  <c r="Y56"/>
  <c r="Z56"/>
  <c r="V57"/>
  <c r="W57"/>
  <c r="Y57"/>
  <c r="Z57"/>
  <c r="V58"/>
  <c r="W58"/>
  <c r="Y58"/>
  <c r="Z58"/>
  <c r="V59"/>
  <c r="W59"/>
  <c r="Y59"/>
  <c r="Z59"/>
  <c r="V60"/>
  <c r="W60"/>
  <c r="Y60"/>
  <c r="Z60"/>
  <c r="V63"/>
  <c r="W63"/>
  <c r="Y63"/>
  <c r="Z63"/>
  <c r="V64"/>
  <c r="W64"/>
  <c r="Y64"/>
  <c r="Z64"/>
  <c r="V65"/>
  <c r="W65"/>
  <c r="Y65"/>
  <c r="Z65"/>
  <c r="V67"/>
  <c r="W67"/>
  <c r="Y67"/>
  <c r="Z67"/>
  <c r="V68"/>
  <c r="W68"/>
  <c r="Y68"/>
  <c r="Z68"/>
  <c r="V69"/>
  <c r="W69"/>
  <c r="Y69"/>
  <c r="Z69"/>
  <c r="V70"/>
  <c r="W70"/>
  <c r="Y70"/>
  <c r="Z70"/>
  <c r="V72"/>
  <c r="W72"/>
  <c r="Y72"/>
  <c r="Z72"/>
  <c r="V73"/>
  <c r="W73"/>
  <c r="Y73"/>
  <c r="Z73"/>
  <c r="V75"/>
  <c r="W75"/>
  <c r="Y75"/>
  <c r="Z75"/>
  <c r="V76"/>
  <c r="W76"/>
  <c r="Y76"/>
  <c r="Z76"/>
  <c r="V77"/>
  <c r="W77"/>
  <c r="Y77"/>
  <c r="Z77"/>
  <c r="V79"/>
  <c r="W79"/>
  <c r="Y79"/>
  <c r="Z79"/>
  <c r="V80"/>
  <c r="W80"/>
  <c r="Y80"/>
  <c r="Z80"/>
  <c r="V81"/>
  <c r="W81"/>
  <c r="Y81"/>
  <c r="Z81"/>
  <c r="V82"/>
  <c r="W82"/>
  <c r="Y82"/>
  <c r="Z82"/>
  <c r="V83"/>
  <c r="W83"/>
  <c r="X83"/>
  <c r="Y83"/>
  <c r="Z83"/>
  <c r="AA83"/>
  <c r="V86"/>
  <c r="W86"/>
  <c r="X86"/>
  <c r="Y86"/>
  <c r="Z86"/>
  <c r="AA86"/>
  <c r="V87"/>
  <c r="W87"/>
  <c r="X87"/>
  <c r="Y87"/>
  <c r="Z87"/>
  <c r="AA87"/>
  <c r="V88"/>
  <c r="W88"/>
  <c r="X88"/>
  <c r="Y88"/>
  <c r="Z88"/>
  <c r="AA88"/>
  <c r="V90"/>
  <c r="W90"/>
  <c r="Y90"/>
  <c r="Z90"/>
  <c r="V91"/>
  <c r="W91"/>
  <c r="Y91"/>
  <c r="Z91"/>
  <c r="V92"/>
  <c r="W92"/>
  <c r="Y92"/>
  <c r="Z92"/>
  <c r="V93"/>
  <c r="W93"/>
  <c r="Y93"/>
  <c r="Z93"/>
  <c r="V94"/>
  <c r="W94"/>
  <c r="Y94"/>
  <c r="Z94"/>
  <c r="V96"/>
  <c r="W96"/>
  <c r="Y96"/>
  <c r="Z96"/>
  <c r="V97"/>
  <c r="W97"/>
  <c r="Y97"/>
  <c r="Z97"/>
  <c r="V98"/>
  <c r="W98"/>
  <c r="Y98"/>
  <c r="Z98"/>
  <c r="V100"/>
  <c r="W100"/>
  <c r="Y100"/>
  <c r="Z100"/>
  <c r="V101"/>
  <c r="W101"/>
  <c r="Y101"/>
  <c r="Z101"/>
  <c r="V102"/>
  <c r="W102"/>
  <c r="Y102"/>
  <c r="Z102"/>
  <c r="V103"/>
  <c r="W103"/>
  <c r="Y103"/>
  <c r="Z103"/>
  <c r="V104"/>
  <c r="W104"/>
  <c r="Y104"/>
  <c r="Z104"/>
  <c r="V107"/>
  <c r="W107"/>
  <c r="Y107"/>
  <c r="Z107"/>
  <c r="V108"/>
  <c r="W108"/>
  <c r="Y108"/>
  <c r="Z108"/>
  <c r="V109"/>
  <c r="W109"/>
  <c r="Y109"/>
  <c r="Z109"/>
  <c r="V111"/>
  <c r="W111"/>
  <c r="Y111"/>
  <c r="Z111"/>
  <c r="V112"/>
  <c r="W112"/>
  <c r="Y112"/>
  <c r="Z112"/>
  <c r="V113"/>
  <c r="W113"/>
  <c r="Y113"/>
  <c r="Z113"/>
  <c r="V114"/>
  <c r="W114"/>
  <c r="Y114"/>
  <c r="Z114"/>
  <c r="V115"/>
  <c r="W115"/>
  <c r="Y115"/>
  <c r="Z115"/>
  <c r="V116"/>
  <c r="W116"/>
  <c r="Y116"/>
  <c r="Z116"/>
  <c r="V118"/>
  <c r="W118"/>
  <c r="Y118"/>
  <c r="Z118"/>
  <c r="V119"/>
  <c r="W119"/>
  <c r="Y119"/>
  <c r="Z119"/>
  <c r="V120"/>
  <c r="W120"/>
  <c r="Y120"/>
  <c r="Z120"/>
  <c r="V121"/>
  <c r="W121"/>
  <c r="Y121"/>
  <c r="Z121"/>
  <c r="V122"/>
  <c r="W122"/>
  <c r="Y122"/>
  <c r="Z122"/>
  <c r="V123"/>
  <c r="W123"/>
  <c r="Y123"/>
  <c r="Z123"/>
  <c r="W124"/>
  <c r="X124"/>
  <c r="Y124"/>
  <c r="Z124"/>
  <c r="AA124"/>
  <c r="V125"/>
  <c r="W125"/>
  <c r="Y125"/>
  <c r="Z125"/>
  <c r="V126"/>
  <c r="W126"/>
  <c r="Y126"/>
  <c r="Z126"/>
  <c r="V127"/>
  <c r="W127"/>
  <c r="Y127"/>
  <c r="Z127"/>
  <c r="V128"/>
  <c r="W128"/>
  <c r="Y128"/>
  <c r="Z128"/>
  <c r="V129"/>
  <c r="W129"/>
  <c r="Y129"/>
  <c r="Z129"/>
  <c r="J46" i="61" l="1"/>
  <c r="X62"/>
  <c r="J45"/>
  <c r="J42" s="1"/>
  <c r="P45"/>
  <c r="L45"/>
  <c r="L42" s="1"/>
  <c r="L46" s="1"/>
  <c r="F45"/>
  <c r="F42" s="1"/>
  <c r="F46" s="1"/>
  <c r="AA17"/>
  <c r="CV40" i="60"/>
  <c r="AD41"/>
  <c r="CW40"/>
  <c r="DD44"/>
  <c r="CT40"/>
  <c r="CT62"/>
  <c r="BR45"/>
  <c r="DD45" s="1"/>
  <c r="DD41"/>
  <c r="BT41"/>
  <c r="DF44"/>
  <c r="BS45"/>
  <c r="J41"/>
  <c r="CM44"/>
  <c r="D41"/>
  <c r="CF41" s="1"/>
  <c r="BY44"/>
  <c r="F41"/>
  <c r="Z62" i="61"/>
  <c r="Z49"/>
  <c r="R41"/>
  <c r="P42" l="1"/>
  <c r="X45"/>
  <c r="AD45" i="60"/>
  <c r="CT44"/>
  <c r="BT45"/>
  <c r="DF45" s="1"/>
  <c r="DF41"/>
  <c r="D45"/>
  <c r="CF45" s="1"/>
  <c r="BY41"/>
  <c r="J45"/>
  <c r="CM45" s="1"/>
  <c r="CM41"/>
  <c r="F45"/>
  <c r="R45" i="61"/>
  <c r="Z41"/>
  <c r="CT41" i="60" l="1"/>
  <c r="P46" i="61"/>
  <c r="X46" s="1"/>
  <c r="X42"/>
  <c r="BY45" i="60"/>
  <c r="CT45" s="1"/>
  <c r="Z45" i="61"/>
  <c r="R42"/>
  <c r="Z42" l="1"/>
  <c r="R46"/>
  <c r="Z46" s="1"/>
  <c r="F111" i="4" l="1"/>
  <c r="F109"/>
  <c r="F106"/>
  <c r="F105"/>
  <c r="F104"/>
  <c r="F89"/>
  <c r="F88"/>
  <c r="F65"/>
  <c r="F58"/>
  <c r="F25"/>
  <c r="F18"/>
  <c r="P130" i="62" l="1"/>
  <c r="D117"/>
  <c r="F117"/>
  <c r="G117"/>
  <c r="I117"/>
  <c r="I130" s="1"/>
  <c r="J117"/>
  <c r="L117"/>
  <c r="L130" s="1"/>
  <c r="M117"/>
  <c r="M130" s="1"/>
  <c r="O117"/>
  <c r="P117"/>
  <c r="R117"/>
  <c r="S117"/>
  <c r="S130" s="1"/>
  <c r="S131" s="1"/>
  <c r="D110"/>
  <c r="F110"/>
  <c r="G110"/>
  <c r="I110"/>
  <c r="J110"/>
  <c r="J130" s="1"/>
  <c r="L110"/>
  <c r="M110"/>
  <c r="O110"/>
  <c r="P110"/>
  <c r="R110"/>
  <c r="S110"/>
  <c r="D106"/>
  <c r="F106"/>
  <c r="G106"/>
  <c r="I106"/>
  <c r="J106"/>
  <c r="L106"/>
  <c r="M106"/>
  <c r="O106"/>
  <c r="P106"/>
  <c r="R106"/>
  <c r="S106"/>
  <c r="D99"/>
  <c r="F99"/>
  <c r="G99"/>
  <c r="I99"/>
  <c r="J99"/>
  <c r="J105" s="1"/>
  <c r="L99"/>
  <c r="M99"/>
  <c r="O99"/>
  <c r="O105" s="1"/>
  <c r="P99"/>
  <c r="P105" s="1"/>
  <c r="P131" s="1"/>
  <c r="R99"/>
  <c r="R105" s="1"/>
  <c r="S99"/>
  <c r="S105" s="1"/>
  <c r="D95"/>
  <c r="F95"/>
  <c r="G95"/>
  <c r="I95"/>
  <c r="I105" s="1"/>
  <c r="J95"/>
  <c r="L95"/>
  <c r="M95"/>
  <c r="O95"/>
  <c r="P95"/>
  <c r="R95"/>
  <c r="S95"/>
  <c r="D89"/>
  <c r="F89"/>
  <c r="G89"/>
  <c r="I89"/>
  <c r="J89"/>
  <c r="L89"/>
  <c r="M89"/>
  <c r="O89"/>
  <c r="P89"/>
  <c r="R89"/>
  <c r="S89"/>
  <c r="O84"/>
  <c r="S84"/>
  <c r="D78"/>
  <c r="F78"/>
  <c r="G78"/>
  <c r="I78"/>
  <c r="J78"/>
  <c r="L78"/>
  <c r="M78"/>
  <c r="O78"/>
  <c r="P78"/>
  <c r="R78"/>
  <c r="S78"/>
  <c r="D74"/>
  <c r="F74"/>
  <c r="G74"/>
  <c r="I74"/>
  <c r="J74"/>
  <c r="J84" s="1"/>
  <c r="L74"/>
  <c r="M74"/>
  <c r="O74"/>
  <c r="P74"/>
  <c r="R74"/>
  <c r="R84" s="1"/>
  <c r="S74"/>
  <c r="D71"/>
  <c r="E71"/>
  <c r="F71"/>
  <c r="G71"/>
  <c r="I71"/>
  <c r="J71"/>
  <c r="L71"/>
  <c r="M71"/>
  <c r="O71"/>
  <c r="P71"/>
  <c r="Q71"/>
  <c r="R71"/>
  <c r="S71"/>
  <c r="D66"/>
  <c r="F66"/>
  <c r="G66"/>
  <c r="I66"/>
  <c r="J66"/>
  <c r="L66"/>
  <c r="M66"/>
  <c r="O66"/>
  <c r="P66"/>
  <c r="R66"/>
  <c r="S66"/>
  <c r="D62"/>
  <c r="F62"/>
  <c r="G62"/>
  <c r="I62"/>
  <c r="I84" s="1"/>
  <c r="J62"/>
  <c r="L62"/>
  <c r="L84" s="1"/>
  <c r="M62"/>
  <c r="M84" s="1"/>
  <c r="O62"/>
  <c r="P62"/>
  <c r="P84" s="1"/>
  <c r="R62"/>
  <c r="S62"/>
  <c r="D55"/>
  <c r="F55"/>
  <c r="G55"/>
  <c r="I55"/>
  <c r="J55"/>
  <c r="L55"/>
  <c r="M55"/>
  <c r="O55"/>
  <c r="P55"/>
  <c r="R55"/>
  <c r="S55"/>
  <c r="D49"/>
  <c r="F49"/>
  <c r="G49"/>
  <c r="I49"/>
  <c r="J49"/>
  <c r="L49"/>
  <c r="M49"/>
  <c r="O49"/>
  <c r="P49"/>
  <c r="R49"/>
  <c r="S49"/>
  <c r="D43"/>
  <c r="F43"/>
  <c r="Y43" s="1"/>
  <c r="G43"/>
  <c r="I43"/>
  <c r="J43"/>
  <c r="L43"/>
  <c r="M43"/>
  <c r="O43"/>
  <c r="P43"/>
  <c r="R43"/>
  <c r="S43"/>
  <c r="D31"/>
  <c r="F31"/>
  <c r="G31"/>
  <c r="I31"/>
  <c r="J31"/>
  <c r="L31"/>
  <c r="M31"/>
  <c r="O31"/>
  <c r="P31"/>
  <c r="R31"/>
  <c r="S31"/>
  <c r="D23"/>
  <c r="W23" s="1"/>
  <c r="F23"/>
  <c r="G23"/>
  <c r="I23"/>
  <c r="J23"/>
  <c r="L23"/>
  <c r="M23"/>
  <c r="O23"/>
  <c r="P23"/>
  <c r="R23"/>
  <c r="S23"/>
  <c r="D17"/>
  <c r="F17"/>
  <c r="G17"/>
  <c r="I17"/>
  <c r="L18" i="55" s="1"/>
  <c r="J17" i="62"/>
  <c r="M18" i="55" s="1"/>
  <c r="L17" i="62"/>
  <c r="O18" i="55" s="1"/>
  <c r="M17" i="62"/>
  <c r="P18" i="55" s="1"/>
  <c r="O17" i="62"/>
  <c r="P17"/>
  <c r="R17"/>
  <c r="S17"/>
  <c r="D11"/>
  <c r="F11"/>
  <c r="Y11" s="1"/>
  <c r="G11"/>
  <c r="I11"/>
  <c r="J11"/>
  <c r="J61" s="1"/>
  <c r="J85" s="1"/>
  <c r="L11"/>
  <c r="M11"/>
  <c r="O11"/>
  <c r="P11"/>
  <c r="R11"/>
  <c r="S11"/>
  <c r="D4"/>
  <c r="F4"/>
  <c r="G4"/>
  <c r="I4"/>
  <c r="I61" s="1"/>
  <c r="I85" s="1"/>
  <c r="J4"/>
  <c r="L4"/>
  <c r="M4"/>
  <c r="O4"/>
  <c r="O61" s="1"/>
  <c r="P4"/>
  <c r="P61" s="1"/>
  <c r="P85" s="1"/>
  <c r="R4"/>
  <c r="S4"/>
  <c r="S61" s="1"/>
  <c r="H23" i="64"/>
  <c r="H22" s="1"/>
  <c r="H16"/>
  <c r="H15"/>
  <c r="H14"/>
  <c r="H13"/>
  <c r="H12"/>
  <c r="H11"/>
  <c r="H10"/>
  <c r="H9"/>
  <c r="H8"/>
  <c r="H7"/>
  <c r="H53" i="63"/>
  <c r="H48"/>
  <c r="H47"/>
  <c r="H46"/>
  <c r="H45"/>
  <c r="H44"/>
  <c r="H43"/>
  <c r="H42"/>
  <c r="H41"/>
  <c r="H36"/>
  <c r="H28"/>
  <c r="H27"/>
  <c r="H26"/>
  <c r="H25"/>
  <c r="H21"/>
  <c r="H20"/>
  <c r="H22" s="1"/>
  <c r="H16"/>
  <c r="H15"/>
  <c r="H17" s="1"/>
  <c r="H11"/>
  <c r="H10"/>
  <c r="H9"/>
  <c r="H8"/>
  <c r="H7"/>
  <c r="H6"/>
  <c r="H12" s="1"/>
  <c r="Q129" i="62"/>
  <c r="Q128"/>
  <c r="Q127"/>
  <c r="Q126"/>
  <c r="Q125"/>
  <c r="Q123"/>
  <c r="Q122"/>
  <c r="Q121"/>
  <c r="Q120"/>
  <c r="Q119"/>
  <c r="Q118"/>
  <c r="Q116"/>
  <c r="Q115"/>
  <c r="Q114"/>
  <c r="Q113"/>
  <c r="Q112"/>
  <c r="Q111"/>
  <c r="Q110" s="1"/>
  <c r="Q109"/>
  <c r="Q108"/>
  <c r="Q107"/>
  <c r="Q106" s="1"/>
  <c r="Q104"/>
  <c r="Q103"/>
  <c r="Q102"/>
  <c r="Q99" s="1"/>
  <c r="Q105" s="1"/>
  <c r="Q101"/>
  <c r="Q100"/>
  <c r="Q98"/>
  <c r="Q97"/>
  <c r="Q96"/>
  <c r="Q95" s="1"/>
  <c r="Q94"/>
  <c r="Q93"/>
  <c r="Q92"/>
  <c r="Q91"/>
  <c r="Q89" s="1"/>
  <c r="Q90"/>
  <c r="Q82"/>
  <c r="Q81"/>
  <c r="Q80"/>
  <c r="Q78" s="1"/>
  <c r="Q79"/>
  <c r="Q77"/>
  <c r="Q76"/>
  <c r="Q75"/>
  <c r="Q74" s="1"/>
  <c r="Q73"/>
  <c r="Q72"/>
  <c r="Q70"/>
  <c r="Q69"/>
  <c r="Q68"/>
  <c r="Q67"/>
  <c r="Q66" s="1"/>
  <c r="Q65"/>
  <c r="Q64"/>
  <c r="Q62" s="1"/>
  <c r="Q63"/>
  <c r="Q60"/>
  <c r="Q59"/>
  <c r="Q58"/>
  <c r="Q57"/>
  <c r="Q56"/>
  <c r="Q55" s="1"/>
  <c r="Q54"/>
  <c r="Q53"/>
  <c r="Q52"/>
  <c r="Q51"/>
  <c r="Q50"/>
  <c r="Q49" s="1"/>
  <c r="Q48"/>
  <c r="Q47"/>
  <c r="Q46"/>
  <c r="Q45"/>
  <c r="Q44"/>
  <c r="Q43" s="1"/>
  <c r="Q42"/>
  <c r="Q41"/>
  <c r="Q40"/>
  <c r="Q39"/>
  <c r="Q38"/>
  <c r="Q37"/>
  <c r="Q36"/>
  <c r="Q35"/>
  <c r="Q31" s="1"/>
  <c r="Q34"/>
  <c r="Q33"/>
  <c r="Q32"/>
  <c r="Q30"/>
  <c r="Q29"/>
  <c r="Q28"/>
  <c r="Q27"/>
  <c r="Q26"/>
  <c r="Q25"/>
  <c r="Q24"/>
  <c r="Q22"/>
  <c r="Q21"/>
  <c r="Q20"/>
  <c r="Q19"/>
  <c r="Q18"/>
  <c r="Q17" s="1"/>
  <c r="Q16"/>
  <c r="Q15"/>
  <c r="Q14"/>
  <c r="Q13"/>
  <c r="Q12"/>
  <c r="Q11" s="1"/>
  <c r="Q10"/>
  <c r="Q9"/>
  <c r="Q8"/>
  <c r="Q7"/>
  <c r="Q6"/>
  <c r="Q5"/>
  <c r="Q4" s="1"/>
  <c r="K129"/>
  <c r="K128"/>
  <c r="K127"/>
  <c r="K126"/>
  <c r="K125"/>
  <c r="K123"/>
  <c r="K122"/>
  <c r="K121"/>
  <c r="K120"/>
  <c r="K119"/>
  <c r="K118"/>
  <c r="K117" s="1"/>
  <c r="K116"/>
  <c r="K115"/>
  <c r="K114"/>
  <c r="K110" s="1"/>
  <c r="K113"/>
  <c r="K112"/>
  <c r="K111"/>
  <c r="K109"/>
  <c r="K108"/>
  <c r="K107"/>
  <c r="K106" s="1"/>
  <c r="K104"/>
  <c r="K103"/>
  <c r="K102"/>
  <c r="K101"/>
  <c r="K100"/>
  <c r="K98"/>
  <c r="K97"/>
  <c r="K96"/>
  <c r="K94"/>
  <c r="K93"/>
  <c r="K92"/>
  <c r="K91"/>
  <c r="K90"/>
  <c r="K82"/>
  <c r="K81"/>
  <c r="K80"/>
  <c r="K79"/>
  <c r="K78" s="1"/>
  <c r="K77"/>
  <c r="K76"/>
  <c r="K75"/>
  <c r="K74" s="1"/>
  <c r="K73"/>
  <c r="K72"/>
  <c r="K71" s="1"/>
  <c r="K70"/>
  <c r="K69"/>
  <c r="K68"/>
  <c r="K67"/>
  <c r="K66" s="1"/>
  <c r="K65"/>
  <c r="K64"/>
  <c r="K63"/>
  <c r="K62" s="1"/>
  <c r="K84" s="1"/>
  <c r="K60"/>
  <c r="K59"/>
  <c r="K58"/>
  <c r="K57"/>
  <c r="K56"/>
  <c r="K55" s="1"/>
  <c r="K54"/>
  <c r="K53"/>
  <c r="K52"/>
  <c r="K51"/>
  <c r="K49" s="1"/>
  <c r="K50"/>
  <c r="K48"/>
  <c r="K47"/>
  <c r="K46"/>
  <c r="K45"/>
  <c r="K44"/>
  <c r="K43" s="1"/>
  <c r="K42"/>
  <c r="K41"/>
  <c r="K40"/>
  <c r="K39"/>
  <c r="K38"/>
  <c r="K37"/>
  <c r="K36"/>
  <c r="K35"/>
  <c r="K34"/>
  <c r="K33"/>
  <c r="K31" s="1"/>
  <c r="K32"/>
  <c r="K30"/>
  <c r="K29"/>
  <c r="K28"/>
  <c r="K27"/>
  <c r="K26"/>
  <c r="K25"/>
  <c r="K24"/>
  <c r="K23" s="1"/>
  <c r="K22"/>
  <c r="K21"/>
  <c r="K20"/>
  <c r="K19"/>
  <c r="K18"/>
  <c r="K16"/>
  <c r="K15"/>
  <c r="K14"/>
  <c r="K11" s="1"/>
  <c r="K13"/>
  <c r="K12"/>
  <c r="K10"/>
  <c r="K9"/>
  <c r="K8"/>
  <c r="K7"/>
  <c r="K6"/>
  <c r="K5"/>
  <c r="K4" s="1"/>
  <c r="E129"/>
  <c r="E128"/>
  <c r="E127"/>
  <c r="X127" s="1"/>
  <c r="E126"/>
  <c r="X126" s="1"/>
  <c r="E125"/>
  <c r="E123"/>
  <c r="E122"/>
  <c r="X122" s="1"/>
  <c r="E121"/>
  <c r="X121" s="1"/>
  <c r="E120"/>
  <c r="E119"/>
  <c r="E118"/>
  <c r="X118" s="1"/>
  <c r="E116"/>
  <c r="X116" s="1"/>
  <c r="E115"/>
  <c r="E114"/>
  <c r="E113"/>
  <c r="X113" s="1"/>
  <c r="E112"/>
  <c r="X112" s="1"/>
  <c r="E111"/>
  <c r="E110" s="1"/>
  <c r="E109"/>
  <c r="E108"/>
  <c r="X108" s="1"/>
  <c r="E107"/>
  <c r="X107" s="1"/>
  <c r="E104"/>
  <c r="E103"/>
  <c r="E102"/>
  <c r="E99" s="1"/>
  <c r="E101"/>
  <c r="X101" s="1"/>
  <c r="E100"/>
  <c r="E98"/>
  <c r="E97"/>
  <c r="E96"/>
  <c r="E94"/>
  <c r="E93"/>
  <c r="E92"/>
  <c r="E91"/>
  <c r="X91" s="1"/>
  <c r="E90"/>
  <c r="E82"/>
  <c r="E81"/>
  <c r="X81" s="1"/>
  <c r="E80"/>
  <c r="X80" s="1"/>
  <c r="E79"/>
  <c r="E77"/>
  <c r="E76"/>
  <c r="X76" s="1"/>
  <c r="E75"/>
  <c r="X75" s="1"/>
  <c r="E73"/>
  <c r="E72"/>
  <c r="E70"/>
  <c r="X70" s="1"/>
  <c r="E69"/>
  <c r="X69" s="1"/>
  <c r="E68"/>
  <c r="E67"/>
  <c r="E65"/>
  <c r="X65" s="1"/>
  <c r="E64"/>
  <c r="X64" s="1"/>
  <c r="E63"/>
  <c r="E60"/>
  <c r="E59"/>
  <c r="X59" s="1"/>
  <c r="E58"/>
  <c r="X58" s="1"/>
  <c r="E57"/>
  <c r="E56"/>
  <c r="E54"/>
  <c r="X54" s="1"/>
  <c r="E53"/>
  <c r="X53" s="1"/>
  <c r="E52"/>
  <c r="E51"/>
  <c r="E50"/>
  <c r="X50" s="1"/>
  <c r="E48"/>
  <c r="X48" s="1"/>
  <c r="E47"/>
  <c r="E46"/>
  <c r="E45"/>
  <c r="X45" s="1"/>
  <c r="E44"/>
  <c r="X44" s="1"/>
  <c r="E42"/>
  <c r="E41"/>
  <c r="E40"/>
  <c r="X40" s="1"/>
  <c r="E39"/>
  <c r="X39" s="1"/>
  <c r="E38"/>
  <c r="E37"/>
  <c r="E36"/>
  <c r="X36" s="1"/>
  <c r="E35"/>
  <c r="X35" s="1"/>
  <c r="E34"/>
  <c r="E33"/>
  <c r="E32"/>
  <c r="X32" s="1"/>
  <c r="E30"/>
  <c r="X30" s="1"/>
  <c r="E29"/>
  <c r="E28"/>
  <c r="E27"/>
  <c r="X27" s="1"/>
  <c r="E26"/>
  <c r="E23" s="1"/>
  <c r="E25"/>
  <c r="E24"/>
  <c r="E22"/>
  <c r="X22" s="1"/>
  <c r="E21"/>
  <c r="X21" s="1"/>
  <c r="E20"/>
  <c r="E19"/>
  <c r="E18"/>
  <c r="X18" s="1"/>
  <c r="E16"/>
  <c r="E15"/>
  <c r="E14"/>
  <c r="E13"/>
  <c r="X13" s="1"/>
  <c r="E12"/>
  <c r="X12" s="1"/>
  <c r="E10"/>
  <c r="E9"/>
  <c r="E8"/>
  <c r="X8" s="1"/>
  <c r="E7"/>
  <c r="X7" s="1"/>
  <c r="E6"/>
  <c r="E5"/>
  <c r="Q61" i="61"/>
  <c r="Q60"/>
  <c r="Y60" s="1"/>
  <c r="Q59"/>
  <c r="Q58"/>
  <c r="Q57"/>
  <c r="Q56"/>
  <c r="Q54"/>
  <c r="Q53"/>
  <c r="Q52"/>
  <c r="Q51"/>
  <c r="Y51" s="1"/>
  <c r="Q50"/>
  <c r="Q44"/>
  <c r="Q43"/>
  <c r="Q40"/>
  <c r="Q39"/>
  <c r="Q38"/>
  <c r="Y38" s="1"/>
  <c r="Q37"/>
  <c r="Y37" s="1"/>
  <c r="Q36"/>
  <c r="Y36" s="1"/>
  <c r="Q35"/>
  <c r="Q33"/>
  <c r="Y33" s="1"/>
  <c r="Q32"/>
  <c r="Y32" s="1"/>
  <c r="Q31"/>
  <c r="Q29"/>
  <c r="Q28"/>
  <c r="Y28" s="1"/>
  <c r="Q27"/>
  <c r="Y27" s="1"/>
  <c r="Q26"/>
  <c r="Y26" s="1"/>
  <c r="Q25"/>
  <c r="Q22"/>
  <c r="Q21"/>
  <c r="Y21" s="1"/>
  <c r="Q20"/>
  <c r="Y20" s="1"/>
  <c r="Q19"/>
  <c r="Q18"/>
  <c r="Y18" s="1"/>
  <c r="Q16"/>
  <c r="Q15"/>
  <c r="Q14"/>
  <c r="Q13"/>
  <c r="Q12"/>
  <c r="Q11"/>
  <c r="Q10"/>
  <c r="Q9"/>
  <c r="Q8"/>
  <c r="Q7"/>
  <c r="Q6"/>
  <c r="K61"/>
  <c r="K60"/>
  <c r="K59"/>
  <c r="K58"/>
  <c r="K57"/>
  <c r="K56"/>
  <c r="K54"/>
  <c r="K53"/>
  <c r="K52"/>
  <c r="K51"/>
  <c r="K50"/>
  <c r="K49" s="1"/>
  <c r="K44"/>
  <c r="K43"/>
  <c r="K40"/>
  <c r="K39"/>
  <c r="K38"/>
  <c r="K37"/>
  <c r="K36"/>
  <c r="K35"/>
  <c r="K33"/>
  <c r="K32"/>
  <c r="K31"/>
  <c r="K29"/>
  <c r="K28"/>
  <c r="K27"/>
  <c r="K26"/>
  <c r="K25"/>
  <c r="K24" s="1"/>
  <c r="K22"/>
  <c r="K21"/>
  <c r="K20"/>
  <c r="K19"/>
  <c r="K18"/>
  <c r="K16"/>
  <c r="K15"/>
  <c r="K14"/>
  <c r="K13"/>
  <c r="K12"/>
  <c r="K11"/>
  <c r="K10"/>
  <c r="K9"/>
  <c r="K8"/>
  <c r="K7"/>
  <c r="K6"/>
  <c r="K5" s="1"/>
  <c r="E60"/>
  <c r="E59"/>
  <c r="E58"/>
  <c r="E57"/>
  <c r="E56"/>
  <c r="E54"/>
  <c r="E53"/>
  <c r="E52"/>
  <c r="E51"/>
  <c r="E50"/>
  <c r="E43"/>
  <c r="E39"/>
  <c r="E38"/>
  <c r="E37"/>
  <c r="E36"/>
  <c r="E35"/>
  <c r="E33"/>
  <c r="E32"/>
  <c r="E31"/>
  <c r="E29"/>
  <c r="E28"/>
  <c r="E27"/>
  <c r="E26"/>
  <c r="E25"/>
  <c r="E22"/>
  <c r="E21"/>
  <c r="E20"/>
  <c r="E19"/>
  <c r="E18"/>
  <c r="E16"/>
  <c r="E15"/>
  <c r="E14"/>
  <c r="E13"/>
  <c r="E12"/>
  <c r="E11"/>
  <c r="E10"/>
  <c r="E9"/>
  <c r="E8"/>
  <c r="E7"/>
  <c r="E6"/>
  <c r="E5" s="1"/>
  <c r="X110" i="62" l="1"/>
  <c r="K130"/>
  <c r="Q84"/>
  <c r="J131"/>
  <c r="I131"/>
  <c r="Q30" i="61"/>
  <c r="Y31"/>
  <c r="Y56"/>
  <c r="Q55"/>
  <c r="E11" i="62"/>
  <c r="X11" s="1"/>
  <c r="Z49"/>
  <c r="L58" i="54"/>
  <c r="W55" i="62"/>
  <c r="E62"/>
  <c r="E74"/>
  <c r="X74" s="1"/>
  <c r="O85"/>
  <c r="W99"/>
  <c r="K55" i="61"/>
  <c r="Y57"/>
  <c r="Z4" i="62"/>
  <c r="W11"/>
  <c r="O18" i="54"/>
  <c r="Z17" i="62"/>
  <c r="Z43"/>
  <c r="E43"/>
  <c r="X43" s="1"/>
  <c r="Y49"/>
  <c r="O58" i="54"/>
  <c r="Z55" i="62"/>
  <c r="W71"/>
  <c r="Y89"/>
  <c r="E106"/>
  <c r="X106" s="1"/>
  <c r="Y110"/>
  <c r="Y53" i="61"/>
  <c r="X5" i="62"/>
  <c r="X19"/>
  <c r="X28"/>
  <c r="X51"/>
  <c r="X60"/>
  <c r="X77"/>
  <c r="X98"/>
  <c r="X119"/>
  <c r="X123"/>
  <c r="X128"/>
  <c r="H29" i="63"/>
  <c r="Y4" i="62"/>
  <c r="Z11"/>
  <c r="N18" i="54"/>
  <c r="Y17" i="62"/>
  <c r="W31"/>
  <c r="W43"/>
  <c r="E49"/>
  <c r="X49" s="1"/>
  <c r="N58" i="54"/>
  <c r="Y55" i="62"/>
  <c r="Z62"/>
  <c r="Y66"/>
  <c r="Z71"/>
  <c r="Z74"/>
  <c r="W78"/>
  <c r="W89"/>
  <c r="Y95"/>
  <c r="W106"/>
  <c r="F130"/>
  <c r="K62" i="61"/>
  <c r="E95" i="62"/>
  <c r="X96"/>
  <c r="L18" i="54"/>
  <c r="W17" i="62"/>
  <c r="W66"/>
  <c r="X71"/>
  <c r="Y78"/>
  <c r="S85"/>
  <c r="Y106"/>
  <c r="Z110"/>
  <c r="Y43" i="61"/>
  <c r="Y31" i="62"/>
  <c r="W62"/>
  <c r="Z66"/>
  <c r="W74"/>
  <c r="E78"/>
  <c r="X78" s="1"/>
  <c r="D84"/>
  <c r="W84" s="1"/>
  <c r="Z95"/>
  <c r="D105"/>
  <c r="W105" s="1"/>
  <c r="Z117"/>
  <c r="K34" i="61"/>
  <c r="Y58"/>
  <c r="X9" i="62"/>
  <c r="X14"/>
  <c r="X24"/>
  <c r="X41"/>
  <c r="X46"/>
  <c r="X56"/>
  <c r="X67"/>
  <c r="X72"/>
  <c r="X82"/>
  <c r="X103"/>
  <c r="X109"/>
  <c r="X114"/>
  <c r="E17" i="61"/>
  <c r="E55"/>
  <c r="K17"/>
  <c r="K41" s="1"/>
  <c r="K30"/>
  <c r="Q5"/>
  <c r="Y19"/>
  <c r="Q24"/>
  <c r="Y25"/>
  <c r="Y29"/>
  <c r="Q34"/>
  <c r="Y35"/>
  <c r="Y39"/>
  <c r="Y54"/>
  <c r="Y59"/>
  <c r="X6" i="62"/>
  <c r="X10"/>
  <c r="X15"/>
  <c r="X20"/>
  <c r="X25"/>
  <c r="X29"/>
  <c r="X38"/>
  <c r="X47"/>
  <c r="X52"/>
  <c r="X57"/>
  <c r="X63"/>
  <c r="X68"/>
  <c r="X73"/>
  <c r="X79"/>
  <c r="X90"/>
  <c r="X94"/>
  <c r="X100"/>
  <c r="X104"/>
  <c r="X111"/>
  <c r="X115"/>
  <c r="X125"/>
  <c r="X129"/>
  <c r="K17"/>
  <c r="X97"/>
  <c r="H51" i="63"/>
  <c r="W4" i="62"/>
  <c r="E17"/>
  <c r="X17" s="1"/>
  <c r="Z31"/>
  <c r="W49"/>
  <c r="E55"/>
  <c r="X55" s="1"/>
  <c r="Y62"/>
  <c r="D61"/>
  <c r="E66"/>
  <c r="X66" s="1"/>
  <c r="Y71"/>
  <c r="Y74"/>
  <c r="Z78"/>
  <c r="G84"/>
  <c r="Z84" s="1"/>
  <c r="W95"/>
  <c r="Y99"/>
  <c r="Z106"/>
  <c r="W110"/>
  <c r="W117"/>
  <c r="D130"/>
  <c r="X102"/>
  <c r="G130"/>
  <c r="Z130" s="1"/>
  <c r="M61"/>
  <c r="M85" s="1"/>
  <c r="Z23"/>
  <c r="G61"/>
  <c r="Z61" s="1"/>
  <c r="Z99"/>
  <c r="M105"/>
  <c r="M131" s="1"/>
  <c r="Z89"/>
  <c r="G105"/>
  <c r="Z105" s="1"/>
  <c r="X16"/>
  <c r="F84"/>
  <c r="Y84" s="1"/>
  <c r="E31"/>
  <c r="X31" s="1"/>
  <c r="X42"/>
  <c r="X37"/>
  <c r="X34"/>
  <c r="X33"/>
  <c r="N101" i="55"/>
  <c r="X93" i="62"/>
  <c r="X92"/>
  <c r="E4"/>
  <c r="X4" s="1"/>
  <c r="F61"/>
  <c r="X120"/>
  <c r="Y117"/>
  <c r="R130"/>
  <c r="Q117"/>
  <c r="Q23"/>
  <c r="X26"/>
  <c r="R61"/>
  <c r="Y23"/>
  <c r="Y52" i="61"/>
  <c r="E49"/>
  <c r="Y50"/>
  <c r="Q49"/>
  <c r="Q62" s="1"/>
  <c r="Q17"/>
  <c r="Y22"/>
  <c r="E89" i="62"/>
  <c r="E117"/>
  <c r="F105"/>
  <c r="E105"/>
  <c r="L61"/>
  <c r="L85" s="1"/>
  <c r="K61"/>
  <c r="K85" s="1"/>
  <c r="K95"/>
  <c r="X95" s="1"/>
  <c r="K99"/>
  <c r="X99" s="1"/>
  <c r="L105"/>
  <c r="K89"/>
  <c r="BM61" i="60"/>
  <c r="DE61" s="1"/>
  <c r="BM60"/>
  <c r="DE60" s="1"/>
  <c r="BM59"/>
  <c r="DE59" s="1"/>
  <c r="BM58"/>
  <c r="DE58" s="1"/>
  <c r="BM57"/>
  <c r="DE57" s="1"/>
  <c r="BM56"/>
  <c r="DE56" s="1"/>
  <c r="BM55"/>
  <c r="BM53"/>
  <c r="DE53" s="1"/>
  <c r="BM52"/>
  <c r="DE52" s="1"/>
  <c r="BM51"/>
  <c r="DE51" s="1"/>
  <c r="BM50"/>
  <c r="DE50" s="1"/>
  <c r="BM49"/>
  <c r="BM43"/>
  <c r="DE43" s="1"/>
  <c r="BM42"/>
  <c r="DE42" s="1"/>
  <c r="BM39"/>
  <c r="DE39" s="1"/>
  <c r="BM38"/>
  <c r="DE38" s="1"/>
  <c r="BM37"/>
  <c r="DE37" s="1"/>
  <c r="BM36"/>
  <c r="DE36" s="1"/>
  <c r="BM35"/>
  <c r="DE35" s="1"/>
  <c r="BM34"/>
  <c r="BM32"/>
  <c r="DE32" s="1"/>
  <c r="BM31"/>
  <c r="DE31" s="1"/>
  <c r="BM30"/>
  <c r="BM28"/>
  <c r="DE28" s="1"/>
  <c r="BM27"/>
  <c r="DE27" s="1"/>
  <c r="BM26"/>
  <c r="DE26" s="1"/>
  <c r="BM25"/>
  <c r="DE25" s="1"/>
  <c r="BM24"/>
  <c r="BM22"/>
  <c r="DE22" s="1"/>
  <c r="BM21"/>
  <c r="BM20"/>
  <c r="DE20" s="1"/>
  <c r="BM19"/>
  <c r="DE19" s="1"/>
  <c r="BM18"/>
  <c r="DE18" s="1"/>
  <c r="BM17"/>
  <c r="DE17" s="1"/>
  <c r="BM15"/>
  <c r="DE15" s="1"/>
  <c r="BM14"/>
  <c r="DE14" s="1"/>
  <c r="BM13"/>
  <c r="DE13" s="1"/>
  <c r="BM12"/>
  <c r="DE12" s="1"/>
  <c r="BM11"/>
  <c r="DE11" s="1"/>
  <c r="BM10"/>
  <c r="DE10" s="1"/>
  <c r="BM9"/>
  <c r="DE9" s="1"/>
  <c r="BM8"/>
  <c r="DE8" s="1"/>
  <c r="BM7"/>
  <c r="DE7" s="1"/>
  <c r="BM6"/>
  <c r="BM5"/>
  <c r="DE5" s="1"/>
  <c r="BG61"/>
  <c r="BG60"/>
  <c r="BG59"/>
  <c r="BG58"/>
  <c r="BG57"/>
  <c r="BG56"/>
  <c r="BG55"/>
  <c r="BG53"/>
  <c r="BG52"/>
  <c r="BG51"/>
  <c r="BG50"/>
  <c r="BG49"/>
  <c r="BG43"/>
  <c r="BG42"/>
  <c r="BG39"/>
  <c r="BG38"/>
  <c r="BG37"/>
  <c r="BG36"/>
  <c r="BG35"/>
  <c r="BG34"/>
  <c r="BG33" s="1"/>
  <c r="BG32"/>
  <c r="BG31"/>
  <c r="BG30"/>
  <c r="BG28"/>
  <c r="BG27"/>
  <c r="BG26"/>
  <c r="BG25"/>
  <c r="BG24"/>
  <c r="BG23" s="1"/>
  <c r="BG22"/>
  <c r="BG21"/>
  <c r="BG20"/>
  <c r="BG19"/>
  <c r="BG18"/>
  <c r="BG17"/>
  <c r="BG15"/>
  <c r="BG14"/>
  <c r="BG13"/>
  <c r="BG12"/>
  <c r="BG11"/>
  <c r="BG10"/>
  <c r="BG9"/>
  <c r="BG8"/>
  <c r="BG7"/>
  <c r="BG6"/>
  <c r="BG5"/>
  <c r="BA61"/>
  <c r="BA60"/>
  <c r="BA59"/>
  <c r="BA58"/>
  <c r="BA57"/>
  <c r="BA56"/>
  <c r="BA55"/>
  <c r="BA54" s="1"/>
  <c r="BA53"/>
  <c r="BA52"/>
  <c r="BA51"/>
  <c r="BA50"/>
  <c r="BA49"/>
  <c r="BA43"/>
  <c r="BA42"/>
  <c r="BA39"/>
  <c r="BA38"/>
  <c r="BA37"/>
  <c r="BA36"/>
  <c r="BA35"/>
  <c r="BA34"/>
  <c r="BA32"/>
  <c r="BA31"/>
  <c r="BA30"/>
  <c r="BA29" s="1"/>
  <c r="BA28"/>
  <c r="BA27"/>
  <c r="BA26"/>
  <c r="BA25"/>
  <c r="BA24"/>
  <c r="BA23" s="1"/>
  <c r="BA22"/>
  <c r="BA21"/>
  <c r="BA20"/>
  <c r="BA19"/>
  <c r="BA18"/>
  <c r="BA17"/>
  <c r="BA15"/>
  <c r="BA14"/>
  <c r="BA13"/>
  <c r="BA12"/>
  <c r="BA11"/>
  <c r="BA10"/>
  <c r="BA9"/>
  <c r="BA8"/>
  <c r="BA7"/>
  <c r="BA6"/>
  <c r="BA5"/>
  <c r="AU61"/>
  <c r="AU60"/>
  <c r="AU59"/>
  <c r="AU58"/>
  <c r="AU57"/>
  <c r="AU56"/>
  <c r="AU55"/>
  <c r="AU54" s="1"/>
  <c r="AU53"/>
  <c r="AU52"/>
  <c r="AU51"/>
  <c r="AU50"/>
  <c r="AU49"/>
  <c r="AU43"/>
  <c r="AU42"/>
  <c r="AU39"/>
  <c r="AU38"/>
  <c r="AU37"/>
  <c r="AU36"/>
  <c r="AU35"/>
  <c r="AU34"/>
  <c r="AU32"/>
  <c r="AU31"/>
  <c r="AU30"/>
  <c r="AU28"/>
  <c r="AU27"/>
  <c r="AU26"/>
  <c r="AU25"/>
  <c r="AU24"/>
  <c r="AU23" s="1"/>
  <c r="AU22"/>
  <c r="AU21"/>
  <c r="AU20"/>
  <c r="AU19"/>
  <c r="AU18"/>
  <c r="AU17"/>
  <c r="AU16" s="1"/>
  <c r="AU15"/>
  <c r="AU14"/>
  <c r="AU13"/>
  <c r="AU12"/>
  <c r="AU11"/>
  <c r="AU10"/>
  <c r="AU9"/>
  <c r="AU8"/>
  <c r="AU7"/>
  <c r="AU6"/>
  <c r="AU5"/>
  <c r="AO61"/>
  <c r="AO60"/>
  <c r="AO59"/>
  <c r="AO58"/>
  <c r="AO57"/>
  <c r="AO56"/>
  <c r="AO55"/>
  <c r="AO53"/>
  <c r="AO52"/>
  <c r="AO51"/>
  <c r="AO50"/>
  <c r="AO49"/>
  <c r="AO43"/>
  <c r="AO42"/>
  <c r="AO39"/>
  <c r="AO38"/>
  <c r="AO37"/>
  <c r="AO36"/>
  <c r="AO35"/>
  <c r="AO34"/>
  <c r="AO32"/>
  <c r="AO31"/>
  <c r="AO30"/>
  <c r="AO28"/>
  <c r="AO27"/>
  <c r="AO26"/>
  <c r="AO25"/>
  <c r="AO24"/>
  <c r="AO23" s="1"/>
  <c r="AO22"/>
  <c r="AO21"/>
  <c r="AO20"/>
  <c r="AO19"/>
  <c r="AO18"/>
  <c r="AO17"/>
  <c r="AO15"/>
  <c r="AO14"/>
  <c r="AO13"/>
  <c r="AO12"/>
  <c r="AO11"/>
  <c r="AO10"/>
  <c r="AO9"/>
  <c r="AO8"/>
  <c r="AO7"/>
  <c r="AO6"/>
  <c r="AO5"/>
  <c r="AI61"/>
  <c r="AI60"/>
  <c r="AI59"/>
  <c r="AI58"/>
  <c r="AI57"/>
  <c r="AI56"/>
  <c r="AI55"/>
  <c r="AI54" s="1"/>
  <c r="AI53"/>
  <c r="AI52"/>
  <c r="AI51"/>
  <c r="AI50"/>
  <c r="AI49"/>
  <c r="AI48" s="1"/>
  <c r="AI62" s="1"/>
  <c r="AI43"/>
  <c r="AI42"/>
  <c r="AI39"/>
  <c r="AI38"/>
  <c r="AI37"/>
  <c r="AI36"/>
  <c r="AI35"/>
  <c r="AI34"/>
  <c r="AI33" s="1"/>
  <c r="AI32"/>
  <c r="AI31"/>
  <c r="AI30"/>
  <c r="AI29" s="1"/>
  <c r="AI28"/>
  <c r="AI27"/>
  <c r="AI26"/>
  <c r="AI25"/>
  <c r="AI24"/>
  <c r="AI23" s="1"/>
  <c r="AI22"/>
  <c r="AI21"/>
  <c r="AI20"/>
  <c r="AI19"/>
  <c r="AI18"/>
  <c r="AI17"/>
  <c r="AI15"/>
  <c r="AI14"/>
  <c r="AI13"/>
  <c r="AI12"/>
  <c r="AI11"/>
  <c r="AI10"/>
  <c r="AI9"/>
  <c r="AI8"/>
  <c r="AI7"/>
  <c r="AI6"/>
  <c r="AI5"/>
  <c r="AC61"/>
  <c r="AC60"/>
  <c r="AC59"/>
  <c r="AC58"/>
  <c r="AC57"/>
  <c r="AC56"/>
  <c r="AC55"/>
  <c r="AC54" s="1"/>
  <c r="AC53"/>
  <c r="AC52"/>
  <c r="AC51"/>
  <c r="AC50"/>
  <c r="AC49"/>
  <c r="AC43"/>
  <c r="AC42"/>
  <c r="AC39"/>
  <c r="AC38"/>
  <c r="AC37"/>
  <c r="AC36"/>
  <c r="AC35"/>
  <c r="AC34"/>
  <c r="AC32"/>
  <c r="AC31"/>
  <c r="AC30"/>
  <c r="AC29" s="1"/>
  <c r="AC28"/>
  <c r="AC27"/>
  <c r="AC26"/>
  <c r="AC25"/>
  <c r="AC24"/>
  <c r="AC23" s="1"/>
  <c r="AC22"/>
  <c r="AC21"/>
  <c r="AC20"/>
  <c r="AC19"/>
  <c r="AC18"/>
  <c r="AC17"/>
  <c r="AC15"/>
  <c r="AC14"/>
  <c r="AC13"/>
  <c r="AC12"/>
  <c r="AC11"/>
  <c r="AC10"/>
  <c r="AC9"/>
  <c r="AC8"/>
  <c r="AC7"/>
  <c r="AC6"/>
  <c r="AC5"/>
  <c r="W61"/>
  <c r="W60"/>
  <c r="W59"/>
  <c r="W58"/>
  <c r="W57"/>
  <c r="W56"/>
  <c r="W55"/>
  <c r="W54" s="1"/>
  <c r="W53"/>
  <c r="W52"/>
  <c r="W51"/>
  <c r="W50"/>
  <c r="W49"/>
  <c r="W43"/>
  <c r="W42"/>
  <c r="W39"/>
  <c r="W38"/>
  <c r="W37"/>
  <c r="W36"/>
  <c r="W35"/>
  <c r="W34"/>
  <c r="W32"/>
  <c r="W31"/>
  <c r="W30"/>
  <c r="W28"/>
  <c r="W27"/>
  <c r="W26"/>
  <c r="W25"/>
  <c r="W24"/>
  <c r="W23" s="1"/>
  <c r="W22"/>
  <c r="W21"/>
  <c r="W20"/>
  <c r="W19"/>
  <c r="W18"/>
  <c r="W17"/>
  <c r="W16" s="1"/>
  <c r="W15"/>
  <c r="W14"/>
  <c r="W13"/>
  <c r="W12"/>
  <c r="W11"/>
  <c r="W10"/>
  <c r="W9"/>
  <c r="W8"/>
  <c r="W7"/>
  <c r="W6"/>
  <c r="W5"/>
  <c r="Q61"/>
  <c r="Q60"/>
  <c r="Q59"/>
  <c r="Q58"/>
  <c r="Q57"/>
  <c r="Q56"/>
  <c r="Q55"/>
  <c r="Q53"/>
  <c r="Q52"/>
  <c r="Q51"/>
  <c r="Q50"/>
  <c r="Q49"/>
  <c r="Q43"/>
  <c r="Q42"/>
  <c r="Q39"/>
  <c r="Q38"/>
  <c r="Q37"/>
  <c r="Q36"/>
  <c r="Q35"/>
  <c r="Q34"/>
  <c r="Q32"/>
  <c r="Q31"/>
  <c r="Q30"/>
  <c r="Q28"/>
  <c r="Q27"/>
  <c r="Q26"/>
  <c r="Q25"/>
  <c r="Q24"/>
  <c r="Q23" s="1"/>
  <c r="Q22"/>
  <c r="Q21"/>
  <c r="Q20"/>
  <c r="Q19"/>
  <c r="Q18"/>
  <c r="Q17"/>
  <c r="Q15"/>
  <c r="Q14"/>
  <c r="Q13"/>
  <c r="Q12"/>
  <c r="Q11"/>
  <c r="Q10"/>
  <c r="Q9"/>
  <c r="Q8"/>
  <c r="Q7"/>
  <c r="Q6"/>
  <c r="Q5"/>
  <c r="K61"/>
  <c r="CN61" s="1"/>
  <c r="K60"/>
  <c r="K59"/>
  <c r="CN59" s="1"/>
  <c r="N112" i="55" s="1"/>
  <c r="K58" i="60"/>
  <c r="CN58" s="1"/>
  <c r="N111" i="55" s="1"/>
  <c r="K57" i="60"/>
  <c r="CN57" s="1"/>
  <c r="N110" i="55" s="1"/>
  <c r="K56" i="60"/>
  <c r="K55"/>
  <c r="K53"/>
  <c r="CN53" s="1"/>
  <c r="N102" i="55" s="1"/>
  <c r="K52" i="60"/>
  <c r="CN52" s="1"/>
  <c r="K51"/>
  <c r="K50"/>
  <c r="CN50" s="1"/>
  <c r="N99" i="55" s="1"/>
  <c r="K49" i="60"/>
  <c r="K43"/>
  <c r="CN43" s="1"/>
  <c r="K42"/>
  <c r="K39"/>
  <c r="CN39" s="1"/>
  <c r="K38"/>
  <c r="CN38" s="1"/>
  <c r="K37"/>
  <c r="CN37" s="1"/>
  <c r="K36"/>
  <c r="K35"/>
  <c r="CN35" s="1"/>
  <c r="K34"/>
  <c r="K32"/>
  <c r="CN32" s="1"/>
  <c r="K31"/>
  <c r="K30"/>
  <c r="K28"/>
  <c r="CN28" s="1"/>
  <c r="K27"/>
  <c r="CN27" s="1"/>
  <c r="K26"/>
  <c r="K25"/>
  <c r="CN25" s="1"/>
  <c r="K24"/>
  <c r="K22"/>
  <c r="CN22" s="1"/>
  <c r="N18" i="55" s="1"/>
  <c r="K21" i="60"/>
  <c r="K20"/>
  <c r="CN20" s="1"/>
  <c r="N16" i="55" s="1"/>
  <c r="K19" i="60"/>
  <c r="CN19" s="1"/>
  <c r="N15" i="55" s="1"/>
  <c r="K18" i="60"/>
  <c r="CN18" s="1"/>
  <c r="N14" i="55" s="1"/>
  <c r="K17" i="60"/>
  <c r="K15"/>
  <c r="CN15" s="1"/>
  <c r="N45" i="55" s="1"/>
  <c r="K14" i="60"/>
  <c r="CN14" s="1"/>
  <c r="N44" i="55" s="1"/>
  <c r="K13" i="60"/>
  <c r="CN13" s="1"/>
  <c r="N43" i="55" s="1"/>
  <c r="K12" i="60"/>
  <c r="K11"/>
  <c r="CN11" s="1"/>
  <c r="N41" i="55" s="1"/>
  <c r="K10" i="60"/>
  <c r="CN10" s="1"/>
  <c r="N40" i="55" s="1"/>
  <c r="K9" i="60"/>
  <c r="CN9" s="1"/>
  <c r="N39" i="55" s="1"/>
  <c r="K8" i="60"/>
  <c r="K7"/>
  <c r="CN7" s="1"/>
  <c r="N37" i="55" s="1"/>
  <c r="K6" i="60"/>
  <c r="CN6" s="1"/>
  <c r="N36" i="55" s="1"/>
  <c r="K5" i="60"/>
  <c r="E60"/>
  <c r="E59"/>
  <c r="E58"/>
  <c r="E57"/>
  <c r="E56"/>
  <c r="E55"/>
  <c r="E53"/>
  <c r="E52"/>
  <c r="E51"/>
  <c r="E50"/>
  <c r="E49"/>
  <c r="E43"/>
  <c r="E42"/>
  <c r="E38"/>
  <c r="E37"/>
  <c r="E36"/>
  <c r="E35"/>
  <c r="E34"/>
  <c r="E32"/>
  <c r="E31"/>
  <c r="E30"/>
  <c r="E28"/>
  <c r="E27"/>
  <c r="E26"/>
  <c r="E25"/>
  <c r="E24"/>
  <c r="E21"/>
  <c r="E20"/>
  <c r="E19"/>
  <c r="E18"/>
  <c r="E17"/>
  <c r="E15"/>
  <c r="E14"/>
  <c r="E13"/>
  <c r="E12"/>
  <c r="E11"/>
  <c r="E10"/>
  <c r="E9"/>
  <c r="E8"/>
  <c r="E7"/>
  <c r="E6"/>
  <c r="E5"/>
  <c r="CG8" l="1"/>
  <c r="M38" i="54" s="1"/>
  <c r="BZ8" i="60"/>
  <c r="CG17"/>
  <c r="M13" i="54" s="1"/>
  <c r="BZ17" i="60"/>
  <c r="CU17" s="1"/>
  <c r="E16"/>
  <c r="CG27"/>
  <c r="BZ27"/>
  <c r="CU27" s="1"/>
  <c r="CG37"/>
  <c r="M56" i="54" s="1"/>
  <c r="BZ37" i="60"/>
  <c r="CU37" s="1"/>
  <c r="CG49"/>
  <c r="M98" i="54" s="1"/>
  <c r="BZ49" i="60"/>
  <c r="E48"/>
  <c r="CG53"/>
  <c r="M102" i="54" s="1"/>
  <c r="BZ53" i="60"/>
  <c r="CU53" s="1"/>
  <c r="CG58"/>
  <c r="M111" i="54" s="1"/>
  <c r="BZ58" i="60"/>
  <c r="CU58" s="1"/>
  <c r="CN24"/>
  <c r="K23"/>
  <c r="CN23" s="1"/>
  <c r="CN34"/>
  <c r="K33"/>
  <c r="CN33" s="1"/>
  <c r="CN49"/>
  <c r="N98" i="55" s="1"/>
  <c r="K48" i="60"/>
  <c r="CG5"/>
  <c r="M35" i="54" s="1"/>
  <c r="BZ5" i="60"/>
  <c r="CG18"/>
  <c r="M14" i="54" s="1"/>
  <c r="BZ18" i="60"/>
  <c r="CU18" s="1"/>
  <c r="CG34"/>
  <c r="M53" i="54" s="1"/>
  <c r="BZ34" i="60"/>
  <c r="E33"/>
  <c r="CG50"/>
  <c r="M99" i="54" s="1"/>
  <c r="BZ50" i="60"/>
  <c r="CU50" s="1"/>
  <c r="CG55"/>
  <c r="M108" i="54" s="1"/>
  <c r="BZ55" i="60"/>
  <c r="E54"/>
  <c r="CG59"/>
  <c r="M112" i="54" s="1"/>
  <c r="BZ59" i="60"/>
  <c r="CU59" s="1"/>
  <c r="CN30"/>
  <c r="K29"/>
  <c r="CN29" s="1"/>
  <c r="CN55"/>
  <c r="N108" i="55" s="1"/>
  <c r="N107" s="1"/>
  <c r="K54" i="60"/>
  <c r="Q33"/>
  <c r="W4"/>
  <c r="W40" s="1"/>
  <c r="AC16"/>
  <c r="AO33"/>
  <c r="AO48"/>
  <c r="AO62" s="1"/>
  <c r="AU4"/>
  <c r="AU40" s="1"/>
  <c r="BA16"/>
  <c r="BG29"/>
  <c r="BG54"/>
  <c r="BM4"/>
  <c r="DE4" s="1"/>
  <c r="DE6"/>
  <c r="DE24"/>
  <c r="BM23"/>
  <c r="DE23" s="1"/>
  <c r="DE34"/>
  <c r="BM33"/>
  <c r="DE33" s="1"/>
  <c r="BM48"/>
  <c r="DE48" s="1"/>
  <c r="DE49"/>
  <c r="F131" i="62"/>
  <c r="W61"/>
  <c r="D85"/>
  <c r="W85" s="1"/>
  <c r="K45" i="61"/>
  <c r="Y55"/>
  <c r="X62" i="62"/>
  <c r="E84"/>
  <c r="X84" s="1"/>
  <c r="CG9" i="60"/>
  <c r="M39" i="54" s="1"/>
  <c r="BZ9" i="60"/>
  <c r="CU9" s="1"/>
  <c r="CG13"/>
  <c r="M43" i="54" s="1"/>
  <c r="BZ13" i="60"/>
  <c r="CU13" s="1"/>
  <c r="CG24"/>
  <c r="BZ24"/>
  <c r="CU24" s="1"/>
  <c r="E23"/>
  <c r="CG28"/>
  <c r="BZ28"/>
  <c r="CU28" s="1"/>
  <c r="CG6"/>
  <c r="M36" i="54" s="1"/>
  <c r="BZ6" i="60"/>
  <c r="CU6" s="1"/>
  <c r="CG10"/>
  <c r="M40" i="54" s="1"/>
  <c r="BZ10" i="60"/>
  <c r="CU10" s="1"/>
  <c r="CG14"/>
  <c r="M44" i="54" s="1"/>
  <c r="BZ14" i="60"/>
  <c r="CU14" s="1"/>
  <c r="CG19"/>
  <c r="M15" i="54" s="1"/>
  <c r="BZ19" i="60"/>
  <c r="CU19" s="1"/>
  <c r="CG25"/>
  <c r="BZ25"/>
  <c r="CU25" s="1"/>
  <c r="CG30"/>
  <c r="BZ30"/>
  <c r="CU30" s="1"/>
  <c r="E29"/>
  <c r="CG35"/>
  <c r="M54" i="54" s="1"/>
  <c r="BZ35" i="60"/>
  <c r="CU35" s="1"/>
  <c r="CG42"/>
  <c r="M77" i="54" s="1"/>
  <c r="BZ42" i="60"/>
  <c r="CU42" s="1"/>
  <c r="CG51"/>
  <c r="M100" i="54" s="1"/>
  <c r="BZ51" i="60"/>
  <c r="CG56"/>
  <c r="M109" i="54" s="1"/>
  <c r="BZ56" i="60"/>
  <c r="CU56" s="1"/>
  <c r="CG60"/>
  <c r="BZ60"/>
  <c r="CN8"/>
  <c r="N38" i="55" s="1"/>
  <c r="CN12" i="60"/>
  <c r="N42" i="55" s="1"/>
  <c r="CN17" i="60"/>
  <c r="N13" i="55" s="1"/>
  <c r="K16" i="60"/>
  <c r="CN21"/>
  <c r="N17" i="55" s="1"/>
  <c r="CN26" i="60"/>
  <c r="CN31"/>
  <c r="CN36"/>
  <c r="CN42"/>
  <c r="CN51"/>
  <c r="N100" i="55" s="1"/>
  <c r="CN56" i="60"/>
  <c r="N109" i="55" s="1"/>
  <c r="CN60" i="60"/>
  <c r="Q29"/>
  <c r="Q54"/>
  <c r="W33"/>
  <c r="W48"/>
  <c r="W62" s="1"/>
  <c r="AI16"/>
  <c r="AO29"/>
  <c r="AO54"/>
  <c r="AU33"/>
  <c r="AU48"/>
  <c r="AU62" s="1"/>
  <c r="AU44" s="1"/>
  <c r="BA4"/>
  <c r="BG16"/>
  <c r="DE30"/>
  <c r="BM29"/>
  <c r="DE29" s="1"/>
  <c r="BM54"/>
  <c r="DE54" s="1"/>
  <c r="DE55"/>
  <c r="E130" i="62"/>
  <c r="E131" s="1"/>
  <c r="E61"/>
  <c r="E85" s="1"/>
  <c r="W130"/>
  <c r="D131"/>
  <c r="W131" s="1"/>
  <c r="CG12" i="60"/>
  <c r="M42" i="54" s="1"/>
  <c r="BZ12" i="60"/>
  <c r="CG21"/>
  <c r="M17" i="54" s="1"/>
  <c r="BZ21" i="60"/>
  <c r="CU21" s="1"/>
  <c r="CG32"/>
  <c r="BZ32"/>
  <c r="CU32" s="1"/>
  <c r="CG7"/>
  <c r="M37" i="54" s="1"/>
  <c r="BZ7" i="60"/>
  <c r="CU7" s="1"/>
  <c r="CG11"/>
  <c r="M41" i="54" s="1"/>
  <c r="BZ11" i="60"/>
  <c r="CU11" s="1"/>
  <c r="CG15"/>
  <c r="M45" i="54" s="1"/>
  <c r="BZ15" i="60"/>
  <c r="CU15" s="1"/>
  <c r="CG20"/>
  <c r="M16" i="54" s="1"/>
  <c r="BZ20" i="60"/>
  <c r="CU20" s="1"/>
  <c r="CG26"/>
  <c r="BZ26"/>
  <c r="CU26" s="1"/>
  <c r="CG31"/>
  <c r="BZ31"/>
  <c r="CU31" s="1"/>
  <c r="CG36"/>
  <c r="M55" i="54" s="1"/>
  <c r="BZ36" i="60"/>
  <c r="CU36" s="1"/>
  <c r="CG43"/>
  <c r="BZ43"/>
  <c r="CU43" s="1"/>
  <c r="CG52"/>
  <c r="M101" i="54" s="1"/>
  <c r="BZ52" i="60"/>
  <c r="CU52" s="1"/>
  <c r="CG57"/>
  <c r="M110" i="54" s="1"/>
  <c r="BZ57" i="60"/>
  <c r="CU57" s="1"/>
  <c r="CN5"/>
  <c r="N35" i="55" s="1"/>
  <c r="K4" i="60"/>
  <c r="K40" s="1"/>
  <c r="Q16"/>
  <c r="W29"/>
  <c r="AC4"/>
  <c r="AC40" s="1"/>
  <c r="AI4"/>
  <c r="AI40" s="1"/>
  <c r="AI44" s="1"/>
  <c r="AO16"/>
  <c r="AU29"/>
  <c r="BA33"/>
  <c r="BA48"/>
  <c r="BA62" s="1"/>
  <c r="BM16"/>
  <c r="DE16" s="1"/>
  <c r="DE21"/>
  <c r="F85" i="62"/>
  <c r="N97" i="55"/>
  <c r="G85" i="62"/>
  <c r="Z85" s="1"/>
  <c r="G131"/>
  <c r="Z131" s="1"/>
  <c r="CG38" i="60"/>
  <c r="M57" i="54" s="1"/>
  <c r="BZ38" i="60"/>
  <c r="CU38" s="1"/>
  <c r="AC33"/>
  <c r="L131" i="62"/>
  <c r="Y105"/>
  <c r="K105"/>
  <c r="X89"/>
  <c r="BM62" i="60"/>
  <c r="DE62" s="1"/>
  <c r="X117" i="62"/>
  <c r="Q130"/>
  <c r="Y130"/>
  <c r="R131"/>
  <c r="R85"/>
  <c r="Y61"/>
  <c r="Q61"/>
  <c r="X23"/>
  <c r="BG4" i="60"/>
  <c r="BG48"/>
  <c r="AO4"/>
  <c r="AO40" s="1"/>
  <c r="AO44" s="1"/>
  <c r="AO41" s="1"/>
  <c r="AO45" s="1"/>
  <c r="AC48"/>
  <c r="AC62" s="1"/>
  <c r="Q4"/>
  <c r="Q40" s="1"/>
  <c r="Q48"/>
  <c r="E4"/>
  <c r="Q41" i="61"/>
  <c r="Q45" s="1"/>
  <c r="Y17"/>
  <c r="Y49"/>
  <c r="W44" i="60"/>
  <c r="N113" i="55" l="1"/>
  <c r="N140" s="1"/>
  <c r="CG29" i="60"/>
  <c r="BZ29"/>
  <c r="CU29" s="1"/>
  <c r="CG16"/>
  <c r="Y85" i="62"/>
  <c r="BZ4" i="60"/>
  <c r="CU4" s="1"/>
  <c r="CG4"/>
  <c r="CU12"/>
  <c r="BA40"/>
  <c r="BA44" s="1"/>
  <c r="BZ54"/>
  <c r="CU54" s="1"/>
  <c r="CG23"/>
  <c r="BZ23"/>
  <c r="CU23" s="1"/>
  <c r="CN54"/>
  <c r="CU34"/>
  <c r="CU5"/>
  <c r="K62"/>
  <c r="K44" s="1"/>
  <c r="CU8"/>
  <c r="BM40"/>
  <c r="DE40" s="1"/>
  <c r="CG54"/>
  <c r="CG48"/>
  <c r="BZ16"/>
  <c r="CU16" s="1"/>
  <c r="CN16"/>
  <c r="CU60"/>
  <c r="CU51"/>
  <c r="CU55"/>
  <c r="CU49"/>
  <c r="Y131" i="62"/>
  <c r="AC44" i="60"/>
  <c r="CG33"/>
  <c r="BZ33"/>
  <c r="CU33" s="1"/>
  <c r="K131" i="62"/>
  <c r="X105"/>
  <c r="Q62" i="60"/>
  <c r="BZ48"/>
  <c r="BG62"/>
  <c r="CN62" s="1"/>
  <c r="CN48"/>
  <c r="BG40"/>
  <c r="CN4"/>
  <c r="X130" i="62"/>
  <c r="Q131"/>
  <c r="Q85"/>
  <c r="X85" s="1"/>
  <c r="X61"/>
  <c r="K42" i="61"/>
  <c r="K46" s="1"/>
  <c r="Q42"/>
  <c r="Q46" s="1"/>
  <c r="D49" i="57"/>
  <c r="E49"/>
  <c r="D24"/>
  <c r="E24"/>
  <c r="E131" i="56"/>
  <c r="G131"/>
  <c r="H131"/>
  <c r="E125"/>
  <c r="G125"/>
  <c r="H125"/>
  <c r="E118"/>
  <c r="G118"/>
  <c r="H118"/>
  <c r="H139" s="1"/>
  <c r="E114"/>
  <c r="E139" s="1"/>
  <c r="G114"/>
  <c r="G139" s="1"/>
  <c r="H114"/>
  <c r="E107"/>
  <c r="G107"/>
  <c r="H107"/>
  <c r="E103"/>
  <c r="E113" s="1"/>
  <c r="E140" s="1"/>
  <c r="G103"/>
  <c r="H103"/>
  <c r="E97"/>
  <c r="G97"/>
  <c r="G113" s="1"/>
  <c r="H97"/>
  <c r="H113" s="1"/>
  <c r="E83"/>
  <c r="G83"/>
  <c r="H83"/>
  <c r="E79"/>
  <c r="G79"/>
  <c r="H79"/>
  <c r="E76"/>
  <c r="G76"/>
  <c r="H76"/>
  <c r="E71"/>
  <c r="G71"/>
  <c r="H71"/>
  <c r="E66"/>
  <c r="E67"/>
  <c r="E90" s="1"/>
  <c r="G67"/>
  <c r="G90" s="1"/>
  <c r="H67"/>
  <c r="H90" s="1"/>
  <c r="E59"/>
  <c r="F59"/>
  <c r="G59"/>
  <c r="H59"/>
  <c r="E52"/>
  <c r="G52"/>
  <c r="H52"/>
  <c r="E46"/>
  <c r="G46"/>
  <c r="H46"/>
  <c r="E34"/>
  <c r="G34"/>
  <c r="H34"/>
  <c r="E26"/>
  <c r="G26"/>
  <c r="H26"/>
  <c r="E19"/>
  <c r="G19"/>
  <c r="H19"/>
  <c r="E12"/>
  <c r="G12"/>
  <c r="H12"/>
  <c r="E5"/>
  <c r="G5"/>
  <c r="H5"/>
  <c r="H66" s="1"/>
  <c r="E114" i="55"/>
  <c r="E139" s="1"/>
  <c r="G114"/>
  <c r="G139" s="1"/>
  <c r="H114"/>
  <c r="E107"/>
  <c r="H107"/>
  <c r="E103"/>
  <c r="G103"/>
  <c r="H103"/>
  <c r="E97"/>
  <c r="G97"/>
  <c r="H97"/>
  <c r="E83"/>
  <c r="G83"/>
  <c r="H83"/>
  <c r="E79"/>
  <c r="F79"/>
  <c r="G79"/>
  <c r="H79"/>
  <c r="E76"/>
  <c r="G76"/>
  <c r="H76"/>
  <c r="E67"/>
  <c r="G67"/>
  <c r="H67"/>
  <c r="E59"/>
  <c r="G59"/>
  <c r="H59"/>
  <c r="E52"/>
  <c r="G52"/>
  <c r="H52"/>
  <c r="E46"/>
  <c r="G46"/>
  <c r="H46"/>
  <c r="E34"/>
  <c r="G34"/>
  <c r="H34"/>
  <c r="E26"/>
  <c r="G26"/>
  <c r="H26"/>
  <c r="E19"/>
  <c r="G19"/>
  <c r="H19"/>
  <c r="E12"/>
  <c r="G12"/>
  <c r="H12"/>
  <c r="E5"/>
  <c r="E66" s="1"/>
  <c r="G5"/>
  <c r="H5"/>
  <c r="E131" i="54"/>
  <c r="G131"/>
  <c r="H131"/>
  <c r="E125"/>
  <c r="G125"/>
  <c r="H125"/>
  <c r="E114"/>
  <c r="E139" s="1"/>
  <c r="G114"/>
  <c r="H114"/>
  <c r="E107"/>
  <c r="G107"/>
  <c r="H107"/>
  <c r="E103"/>
  <c r="E113" s="1"/>
  <c r="E140" s="1"/>
  <c r="G103"/>
  <c r="H103"/>
  <c r="E97"/>
  <c r="G97"/>
  <c r="H97"/>
  <c r="E83"/>
  <c r="G83"/>
  <c r="H83"/>
  <c r="E79"/>
  <c r="G79"/>
  <c r="H79"/>
  <c r="E76"/>
  <c r="G76"/>
  <c r="H76"/>
  <c r="H90" s="1"/>
  <c r="E71"/>
  <c r="G71"/>
  <c r="H71"/>
  <c r="E67"/>
  <c r="E90" s="1"/>
  <c r="G67"/>
  <c r="G90" s="1"/>
  <c r="H67"/>
  <c r="E59"/>
  <c r="G59"/>
  <c r="H59"/>
  <c r="E52"/>
  <c r="G52"/>
  <c r="H52"/>
  <c r="E46"/>
  <c r="G46"/>
  <c r="H46"/>
  <c r="E34"/>
  <c r="G34"/>
  <c r="H34"/>
  <c r="E26"/>
  <c r="G26"/>
  <c r="H26"/>
  <c r="E19"/>
  <c r="G19"/>
  <c r="H19"/>
  <c r="E12"/>
  <c r="G12"/>
  <c r="H12"/>
  <c r="E5"/>
  <c r="E66" s="1"/>
  <c r="G5"/>
  <c r="H5"/>
  <c r="F136" i="56"/>
  <c r="F135"/>
  <c r="F134"/>
  <c r="F133"/>
  <c r="F132"/>
  <c r="F132" i="53" s="1"/>
  <c r="F130" i="56"/>
  <c r="F129"/>
  <c r="F128"/>
  <c r="F127"/>
  <c r="F126"/>
  <c r="F125" s="1"/>
  <c r="F124"/>
  <c r="F123"/>
  <c r="F122"/>
  <c r="F121"/>
  <c r="F120"/>
  <c r="F119"/>
  <c r="F118" s="1"/>
  <c r="F117"/>
  <c r="F116"/>
  <c r="F115"/>
  <c r="F112"/>
  <c r="F111"/>
  <c r="F110"/>
  <c r="F109"/>
  <c r="F108"/>
  <c r="F107" s="1"/>
  <c r="F106"/>
  <c r="F105"/>
  <c r="F104"/>
  <c r="F103" s="1"/>
  <c r="F102"/>
  <c r="F101"/>
  <c r="F100"/>
  <c r="F99"/>
  <c r="F98"/>
  <c r="F87"/>
  <c r="F87" i="53" s="1"/>
  <c r="F86" i="56"/>
  <c r="F85"/>
  <c r="F84"/>
  <c r="F83" s="1"/>
  <c r="F82"/>
  <c r="F82" i="53" s="1"/>
  <c r="F81" i="56"/>
  <c r="F80"/>
  <c r="F79" s="1"/>
  <c r="F78"/>
  <c r="F77"/>
  <c r="F76" s="1"/>
  <c r="F75"/>
  <c r="F74"/>
  <c r="F73"/>
  <c r="F72"/>
  <c r="F72" i="53" s="1"/>
  <c r="F70" i="56"/>
  <c r="F69"/>
  <c r="F68"/>
  <c r="F67" s="1"/>
  <c r="F65"/>
  <c r="F65" i="53" s="1"/>
  <c r="F64" i="56"/>
  <c r="F63"/>
  <c r="F62"/>
  <c r="F61"/>
  <c r="F61" i="53" s="1"/>
  <c r="F60" i="56"/>
  <c r="F58"/>
  <c r="F57"/>
  <c r="F56"/>
  <c r="F56" i="53" s="1"/>
  <c r="F55" i="56"/>
  <c r="F54"/>
  <c r="F53"/>
  <c r="F52" s="1"/>
  <c r="F51"/>
  <c r="F50"/>
  <c r="F49"/>
  <c r="F48"/>
  <c r="F47"/>
  <c r="F46" s="1"/>
  <c r="F45"/>
  <c r="F44"/>
  <c r="F43"/>
  <c r="F42"/>
  <c r="F41"/>
  <c r="F40"/>
  <c r="F39"/>
  <c r="F38"/>
  <c r="F37"/>
  <c r="F36"/>
  <c r="F35"/>
  <c r="F34" s="1"/>
  <c r="F33"/>
  <c r="F33" i="53" s="1"/>
  <c r="F32" i="56"/>
  <c r="F31"/>
  <c r="F30"/>
  <c r="F29"/>
  <c r="F26" s="1"/>
  <c r="F28"/>
  <c r="F27"/>
  <c r="F25"/>
  <c r="F24"/>
  <c r="F23"/>
  <c r="F22"/>
  <c r="F21"/>
  <c r="F20"/>
  <c r="F19" s="1"/>
  <c r="F18"/>
  <c r="F17"/>
  <c r="F16"/>
  <c r="F15"/>
  <c r="F15" i="53" s="1"/>
  <c r="F14" i="56"/>
  <c r="F13"/>
  <c r="F11"/>
  <c r="F10"/>
  <c r="F9"/>
  <c r="F8"/>
  <c r="F7"/>
  <c r="F6"/>
  <c r="F136" i="55"/>
  <c r="F135"/>
  <c r="F134"/>
  <c r="F133"/>
  <c r="F132"/>
  <c r="F130"/>
  <c r="F129"/>
  <c r="F128"/>
  <c r="F127"/>
  <c r="F126"/>
  <c r="F124"/>
  <c r="F123"/>
  <c r="F122"/>
  <c r="F121"/>
  <c r="F120"/>
  <c r="F119"/>
  <c r="F117"/>
  <c r="F116"/>
  <c r="F115"/>
  <c r="F114" s="1"/>
  <c r="F112"/>
  <c r="F111"/>
  <c r="F110"/>
  <c r="F109"/>
  <c r="F108"/>
  <c r="F106"/>
  <c r="F105"/>
  <c r="F104"/>
  <c r="F102"/>
  <c r="F101"/>
  <c r="F100"/>
  <c r="F99"/>
  <c r="F98"/>
  <c r="F87"/>
  <c r="F86"/>
  <c r="F85"/>
  <c r="F84"/>
  <c r="F84" i="53" s="1"/>
  <c r="F82" i="55"/>
  <c r="F81"/>
  <c r="F80"/>
  <c r="F78"/>
  <c r="F78" i="53" s="1"/>
  <c r="F77" i="55"/>
  <c r="F76" s="1"/>
  <c r="F75"/>
  <c r="F74"/>
  <c r="F73"/>
  <c r="F73" i="53" s="1"/>
  <c r="F72" i="55"/>
  <c r="F70"/>
  <c r="F69"/>
  <c r="F68"/>
  <c r="F68" i="53" s="1"/>
  <c r="E56" i="57" s="1"/>
  <c r="E55" s="1"/>
  <c r="F65" i="55"/>
  <c r="F64"/>
  <c r="F63"/>
  <c r="F62"/>
  <c r="F62" i="53" s="1"/>
  <c r="F61" i="55"/>
  <c r="F60"/>
  <c r="F59" s="1"/>
  <c r="F58"/>
  <c r="F57"/>
  <c r="F56"/>
  <c r="F55"/>
  <c r="F54"/>
  <c r="F53"/>
  <c r="F53" i="53" s="1"/>
  <c r="F51" i="55"/>
  <c r="F50"/>
  <c r="F49"/>
  <c r="F48"/>
  <c r="F48" i="53" s="1"/>
  <c r="F47" i="55"/>
  <c r="F46" s="1"/>
  <c r="F45"/>
  <c r="F44"/>
  <c r="F43"/>
  <c r="F42"/>
  <c r="F41"/>
  <c r="F40"/>
  <c r="F39"/>
  <c r="F38"/>
  <c r="F37"/>
  <c r="F36"/>
  <c r="F35"/>
  <c r="F34" s="1"/>
  <c r="F33"/>
  <c r="F32"/>
  <c r="F31"/>
  <c r="F30"/>
  <c r="F30" i="53" s="1"/>
  <c r="F29" i="55"/>
  <c r="F28"/>
  <c r="F27"/>
  <c r="F25"/>
  <c r="F25" i="53" s="1"/>
  <c r="F24" i="55"/>
  <c r="F23"/>
  <c r="F22"/>
  <c r="F21"/>
  <c r="F21" i="53" s="1"/>
  <c r="F20" i="55"/>
  <c r="F18"/>
  <c r="F17"/>
  <c r="F16"/>
  <c r="F16" i="53" s="1"/>
  <c r="F15" i="55"/>
  <c r="F14"/>
  <c r="F13"/>
  <c r="F11"/>
  <c r="F11" i="53" s="1"/>
  <c r="F10" i="55"/>
  <c r="F9"/>
  <c r="F8"/>
  <c r="F7"/>
  <c r="F7" i="53" s="1"/>
  <c r="F6" i="55"/>
  <c r="F136" i="54"/>
  <c r="F135"/>
  <c r="F134"/>
  <c r="F134" i="53" s="1"/>
  <c r="F133" i="54"/>
  <c r="F132"/>
  <c r="F131" s="1"/>
  <c r="F130"/>
  <c r="F129"/>
  <c r="F129" i="53" s="1"/>
  <c r="F128" i="54"/>
  <c r="F127"/>
  <c r="F126"/>
  <c r="F124"/>
  <c r="F124" i="53" s="1"/>
  <c r="F123" i="54"/>
  <c r="F122"/>
  <c r="F121"/>
  <c r="F120"/>
  <c r="F120" i="53" s="1"/>
  <c r="F119" i="54"/>
  <c r="F117"/>
  <c r="F116"/>
  <c r="F115"/>
  <c r="F115" i="53" s="1"/>
  <c r="L52" i="57" s="1"/>
  <c r="L61" s="1"/>
  <c r="F112" i="54"/>
  <c r="F111"/>
  <c r="F110"/>
  <c r="F109"/>
  <c r="F108"/>
  <c r="F106"/>
  <c r="F105"/>
  <c r="F104"/>
  <c r="F103" s="1"/>
  <c r="F102"/>
  <c r="F101"/>
  <c r="F100"/>
  <c r="F99"/>
  <c r="F99" i="53" s="1"/>
  <c r="L7" i="57" s="1"/>
  <c r="F98" i="54"/>
  <c r="F87"/>
  <c r="F86"/>
  <c r="F85"/>
  <c r="F85" i="53" s="1"/>
  <c r="F84" i="54"/>
  <c r="F83" s="1"/>
  <c r="F82"/>
  <c r="F81"/>
  <c r="F80"/>
  <c r="F80" i="53" s="1"/>
  <c r="F78" i="54"/>
  <c r="F77"/>
  <c r="F76" s="1"/>
  <c r="F75"/>
  <c r="F74"/>
  <c r="F74" i="53" s="1"/>
  <c r="F73" i="54"/>
  <c r="F72"/>
  <c r="F71" s="1"/>
  <c r="F70"/>
  <c r="F69"/>
  <c r="F69" i="53" s="1"/>
  <c r="F68" i="54"/>
  <c r="F67" s="1"/>
  <c r="F65"/>
  <c r="F64"/>
  <c r="F63"/>
  <c r="F63" i="53" s="1"/>
  <c r="E40" i="57" s="1"/>
  <c r="F62" i="54"/>
  <c r="F61"/>
  <c r="F60"/>
  <c r="F59" s="1"/>
  <c r="F58"/>
  <c r="F58" i="53" s="1"/>
  <c r="F57" i="54"/>
  <c r="F56"/>
  <c r="F55"/>
  <c r="F54"/>
  <c r="F54" i="53" s="1"/>
  <c r="F53" i="54"/>
  <c r="F52" s="1"/>
  <c r="F51"/>
  <c r="F50"/>
  <c r="F49"/>
  <c r="F49" i="53" s="1"/>
  <c r="F48" i="54"/>
  <c r="F47"/>
  <c r="F46" s="1"/>
  <c r="F45"/>
  <c r="F44"/>
  <c r="F44" i="53" s="1"/>
  <c r="F43" i="54"/>
  <c r="F42"/>
  <c r="F41"/>
  <c r="F40"/>
  <c r="F40" i="53" s="1"/>
  <c r="F39" i="54"/>
  <c r="F38"/>
  <c r="F37"/>
  <c r="F36"/>
  <c r="F36" i="53" s="1"/>
  <c r="F35" i="54"/>
  <c r="F33"/>
  <c r="F32"/>
  <c r="F31"/>
  <c r="F31" i="53" s="1"/>
  <c r="F30" i="54"/>
  <c r="F29"/>
  <c r="F28"/>
  <c r="F27"/>
  <c r="F27" i="53" s="1"/>
  <c r="F25" i="54"/>
  <c r="F24"/>
  <c r="F23"/>
  <c r="F22"/>
  <c r="F22" i="53" s="1"/>
  <c r="F21" i="54"/>
  <c r="F20"/>
  <c r="F19" s="1"/>
  <c r="F18"/>
  <c r="F17"/>
  <c r="F17" i="53" s="1"/>
  <c r="F16" i="54"/>
  <c r="F15"/>
  <c r="F14"/>
  <c r="F13"/>
  <c r="F13" i="53" s="1"/>
  <c r="F11" i="54"/>
  <c r="F10"/>
  <c r="F9"/>
  <c r="F8"/>
  <c r="F5" s="1"/>
  <c r="F7"/>
  <c r="F6"/>
  <c r="E98" i="53"/>
  <c r="K6" i="57" s="1"/>
  <c r="G98" i="53"/>
  <c r="E99"/>
  <c r="K7" i="57" s="1"/>
  <c r="G99" i="53"/>
  <c r="E100"/>
  <c r="K8" i="57" s="1"/>
  <c r="G100" i="53"/>
  <c r="E101"/>
  <c r="K9" i="57" s="1"/>
  <c r="G101" i="53"/>
  <c r="E102"/>
  <c r="K10" i="57" s="1"/>
  <c r="G102" i="53"/>
  <c r="E104"/>
  <c r="K11" i="57" s="1"/>
  <c r="G104" i="53"/>
  <c r="E105"/>
  <c r="G105"/>
  <c r="E106"/>
  <c r="K42" i="57" s="1"/>
  <c r="G106" i="53"/>
  <c r="M42" i="57" s="1"/>
  <c r="E108" i="53"/>
  <c r="K37" i="57" s="1"/>
  <c r="G108" i="53"/>
  <c r="E109"/>
  <c r="K38" i="57" s="1"/>
  <c r="G109" i="53"/>
  <c r="M38" i="57" s="1"/>
  <c r="E110" i="53"/>
  <c r="K39" i="57" s="1"/>
  <c r="G110" i="53"/>
  <c r="M39" i="57" s="1"/>
  <c r="E111" i="53"/>
  <c r="K40" i="57" s="1"/>
  <c r="G111" i="53"/>
  <c r="M40" i="57" s="1"/>
  <c r="E112" i="53"/>
  <c r="K41" i="57" s="1"/>
  <c r="G112" i="53"/>
  <c r="M41" i="57" s="1"/>
  <c r="E115" i="53"/>
  <c r="K52" i="57" s="1"/>
  <c r="K61" s="1"/>
  <c r="G115" i="53"/>
  <c r="E116"/>
  <c r="F116"/>
  <c r="G116"/>
  <c r="E117"/>
  <c r="G117"/>
  <c r="E119"/>
  <c r="G119"/>
  <c r="E120"/>
  <c r="G120"/>
  <c r="E121"/>
  <c r="G121"/>
  <c r="E122"/>
  <c r="G122"/>
  <c r="E123"/>
  <c r="G123"/>
  <c r="E124"/>
  <c r="G124"/>
  <c r="E126"/>
  <c r="G126"/>
  <c r="E127"/>
  <c r="K26" i="57" s="1"/>
  <c r="K27" s="1"/>
  <c r="G127" i="53"/>
  <c r="E128"/>
  <c r="G128"/>
  <c r="E129"/>
  <c r="G129"/>
  <c r="E130"/>
  <c r="G130"/>
  <c r="E132"/>
  <c r="G132"/>
  <c r="E133"/>
  <c r="G133"/>
  <c r="E134"/>
  <c r="G134"/>
  <c r="E135"/>
  <c r="G135"/>
  <c r="E136"/>
  <c r="G136"/>
  <c r="E6"/>
  <c r="E7"/>
  <c r="E8"/>
  <c r="E9"/>
  <c r="E10"/>
  <c r="E11"/>
  <c r="E13"/>
  <c r="E14"/>
  <c r="E15"/>
  <c r="E16"/>
  <c r="E17"/>
  <c r="E18"/>
  <c r="E20"/>
  <c r="E21"/>
  <c r="E22"/>
  <c r="E23"/>
  <c r="F23"/>
  <c r="E24"/>
  <c r="F24"/>
  <c r="E25"/>
  <c r="E27"/>
  <c r="E28"/>
  <c r="E29"/>
  <c r="E30"/>
  <c r="E31"/>
  <c r="E32"/>
  <c r="F32"/>
  <c r="E33"/>
  <c r="E35"/>
  <c r="E36"/>
  <c r="E37"/>
  <c r="E38"/>
  <c r="E39"/>
  <c r="E40"/>
  <c r="E41"/>
  <c r="E42"/>
  <c r="E43"/>
  <c r="E44"/>
  <c r="E45"/>
  <c r="E47"/>
  <c r="E48"/>
  <c r="E49"/>
  <c r="E50"/>
  <c r="E51"/>
  <c r="F51"/>
  <c r="E53"/>
  <c r="E54"/>
  <c r="E55"/>
  <c r="F55"/>
  <c r="E56"/>
  <c r="E57"/>
  <c r="F57"/>
  <c r="E58"/>
  <c r="E60"/>
  <c r="F60"/>
  <c r="E61"/>
  <c r="E62"/>
  <c r="E63"/>
  <c r="D40" i="57" s="1"/>
  <c r="E64" i="53"/>
  <c r="F64"/>
  <c r="E65"/>
  <c r="E68"/>
  <c r="D56" i="57" s="1"/>
  <c r="D55" s="1"/>
  <c r="E69" i="53"/>
  <c r="E70"/>
  <c r="F70"/>
  <c r="E72"/>
  <c r="E73"/>
  <c r="E74"/>
  <c r="E75"/>
  <c r="F75"/>
  <c r="E77"/>
  <c r="E78"/>
  <c r="E80"/>
  <c r="E81"/>
  <c r="F81"/>
  <c r="E82"/>
  <c r="E84"/>
  <c r="E85"/>
  <c r="E86"/>
  <c r="E87"/>
  <c r="E91" i="56" l="1"/>
  <c r="E144" i="54"/>
  <c r="E91"/>
  <c r="E145"/>
  <c r="H91" i="56"/>
  <c r="H140"/>
  <c r="F125" i="54"/>
  <c r="F71" i="56"/>
  <c r="F90" s="1"/>
  <c r="F145" s="1"/>
  <c r="G140"/>
  <c r="F131"/>
  <c r="F77" i="53"/>
  <c r="F47"/>
  <c r="F12" i="55"/>
  <c r="F26"/>
  <c r="F109" i="53"/>
  <c r="L38" i="57" s="1"/>
  <c r="F97" i="56"/>
  <c r="F113" s="1"/>
  <c r="G90" i="55"/>
  <c r="F83"/>
  <c r="E113"/>
  <c r="E140" s="1"/>
  <c r="BM44" i="60"/>
  <c r="F114" i="54"/>
  <c r="F18" i="53"/>
  <c r="F50"/>
  <c r="F86"/>
  <c r="F121"/>
  <c r="F130"/>
  <c r="F135"/>
  <c r="F5" i="56"/>
  <c r="F12"/>
  <c r="F67" i="55"/>
  <c r="F52"/>
  <c r="F34" i="54"/>
  <c r="F97"/>
  <c r="F5" i="55"/>
  <c r="F19"/>
  <c r="F38" i="53"/>
  <c r="F42"/>
  <c r="F106"/>
  <c r="L42" i="57" s="1"/>
  <c r="F111" i="53"/>
  <c r="L40" i="57" s="1"/>
  <c r="F117" i="53"/>
  <c r="F122"/>
  <c r="F136"/>
  <c r="G139" i="54"/>
  <c r="E90" i="55"/>
  <c r="E91" s="1"/>
  <c r="F114" i="56"/>
  <c r="F139" s="1"/>
  <c r="H66" i="54"/>
  <c r="H91"/>
  <c r="H113"/>
  <c r="H144" s="1"/>
  <c r="H66" i="55"/>
  <c r="H113"/>
  <c r="AC41" i="60"/>
  <c r="F9" i="53"/>
  <c r="F10"/>
  <c r="F29"/>
  <c r="G145" i="54"/>
  <c r="F79"/>
  <c r="F90" s="1"/>
  <c r="F12"/>
  <c r="F28" i="53"/>
  <c r="F26" s="1"/>
  <c r="E8" i="57" s="1"/>
  <c r="G66" i="54"/>
  <c r="G91" s="1"/>
  <c r="F26"/>
  <c r="F39" i="53"/>
  <c r="F43"/>
  <c r="F37"/>
  <c r="F41"/>
  <c r="F45"/>
  <c r="F97" i="55"/>
  <c r="X131" i="62"/>
  <c r="F127" i="53"/>
  <c r="L26" i="57" s="1"/>
  <c r="L27" s="1"/>
  <c r="F107" i="54"/>
  <c r="G113"/>
  <c r="G140" s="1"/>
  <c r="F113"/>
  <c r="F104" i="53"/>
  <c r="L11" i="57" s="1"/>
  <c r="F101" i="53"/>
  <c r="L9" i="57" s="1"/>
  <c r="K48"/>
  <c r="K18"/>
  <c r="K28" s="1"/>
  <c r="F107" i="55"/>
  <c r="F103"/>
  <c r="F66"/>
  <c r="G66"/>
  <c r="G91" s="1"/>
  <c r="F110" i="53"/>
  <c r="L39" i="57" s="1"/>
  <c r="F113" i="55"/>
  <c r="G107" i="53"/>
  <c r="G113" i="55"/>
  <c r="G140" s="1"/>
  <c r="G148" s="1"/>
  <c r="G114" i="53"/>
  <c r="M37" i="57"/>
  <c r="M48" s="1"/>
  <c r="G125" i="53"/>
  <c r="G118"/>
  <c r="E114"/>
  <c r="M52" i="57"/>
  <c r="M61" s="1"/>
  <c r="E79" i="53"/>
  <c r="D23" i="57" s="1"/>
  <c r="D19" s="1"/>
  <c r="E76" i="53"/>
  <c r="G131"/>
  <c r="G103"/>
  <c r="F66" i="56"/>
  <c r="F8" i="53"/>
  <c r="G66" i="56"/>
  <c r="G91" s="1"/>
  <c r="G97" i="53"/>
  <c r="G113" s="1"/>
  <c r="CU48" i="60"/>
  <c r="Q44"/>
  <c r="Q41" s="1"/>
  <c r="Q45" s="1"/>
  <c r="CN40"/>
  <c r="BG44"/>
  <c r="E61" i="57"/>
  <c r="D61"/>
  <c r="D27"/>
  <c r="K62"/>
  <c r="E52" i="53"/>
  <c r="D10" i="57" s="1"/>
  <c r="E131" i="53"/>
  <c r="F35"/>
  <c r="E5"/>
  <c r="D6" i="57" s="1"/>
  <c r="E46" i="53"/>
  <c r="D39" i="57" s="1"/>
  <c r="E107" i="53"/>
  <c r="F108"/>
  <c r="F112"/>
  <c r="L41" i="57" s="1"/>
  <c r="F128" i="53"/>
  <c r="F125" i="55"/>
  <c r="E71" i="53"/>
  <c r="E59"/>
  <c r="E26"/>
  <c r="D8" i="57" s="1"/>
  <c r="E83" i="53"/>
  <c r="E67"/>
  <c r="E90" s="1"/>
  <c r="E34"/>
  <c r="F126"/>
  <c r="E118"/>
  <c r="E97"/>
  <c r="F100"/>
  <c r="L8" i="57" s="1"/>
  <c r="F118" i="55"/>
  <c r="F139" s="1"/>
  <c r="E125" i="53"/>
  <c r="E103"/>
  <c r="E113" s="1"/>
  <c r="F71" i="55"/>
  <c r="F131"/>
  <c r="E19" i="53"/>
  <c r="D37" i="57" s="1"/>
  <c r="D48" s="1"/>
  <c r="E12" i="53"/>
  <c r="D7" i="57" s="1"/>
  <c r="F98" i="53"/>
  <c r="L6" i="57" s="1"/>
  <c r="F102" i="53"/>
  <c r="L10" i="57" s="1"/>
  <c r="F76" i="53"/>
  <c r="F52"/>
  <c r="E10" i="57" s="1"/>
  <c r="F20" i="53"/>
  <c r="F19" s="1"/>
  <c r="E37" i="57" s="1"/>
  <c r="F79" i="53"/>
  <c r="E23" i="57" s="1"/>
  <c r="E19" s="1"/>
  <c r="E27" s="1"/>
  <c r="F114" i="53"/>
  <c r="F14"/>
  <c r="F12" s="1"/>
  <c r="E7" i="57" s="1"/>
  <c r="F6" i="53"/>
  <c r="F5" s="1"/>
  <c r="E6" i="57" s="1"/>
  <c r="F105" i="53"/>
  <c r="F103" s="1"/>
  <c r="F119"/>
  <c r="F123"/>
  <c r="F133"/>
  <c r="F83"/>
  <c r="F125"/>
  <c r="F67"/>
  <c r="F59"/>
  <c r="F71"/>
  <c r="F46" l="1"/>
  <c r="E39" i="57" s="1"/>
  <c r="BM41" i="60"/>
  <c r="DE44"/>
  <c r="E148" i="55"/>
  <c r="K63" i="57"/>
  <c r="F90" i="55"/>
  <c r="F91" s="1"/>
  <c r="F140" i="56"/>
  <c r="F140" i="55"/>
  <c r="F144" i="56"/>
  <c r="F131" i="53"/>
  <c r="F91" i="56"/>
  <c r="F34" i="53"/>
  <c r="E9" i="57" s="1"/>
  <c r="AC45" i="60"/>
  <c r="G148" i="54"/>
  <c r="F66"/>
  <c r="F144" s="1"/>
  <c r="G144"/>
  <c r="M62" i="57"/>
  <c r="G139" i="53"/>
  <c r="G140" s="1"/>
  <c r="D63" i="57"/>
  <c r="D62"/>
  <c r="E18"/>
  <c r="E28" s="1"/>
  <c r="F97" i="53"/>
  <c r="E66"/>
  <c r="E91" s="1"/>
  <c r="D9" i="57"/>
  <c r="D18" s="1"/>
  <c r="F107" i="53"/>
  <c r="L37" i="57"/>
  <c r="L48" s="1"/>
  <c r="L62" s="1"/>
  <c r="E139" i="53"/>
  <c r="E140" s="1"/>
  <c r="E48" i="57"/>
  <c r="L18"/>
  <c r="L29" s="1"/>
  <c r="BG41" i="60"/>
  <c r="BG45" s="1"/>
  <c r="CN44"/>
  <c r="K64" i="57"/>
  <c r="D64"/>
  <c r="K65"/>
  <c r="F145" i="55"/>
  <c r="F118" i="53"/>
  <c r="F139" s="1"/>
  <c r="F90"/>
  <c r="F66"/>
  <c r="F144" i="55"/>
  <c r="C26" i="75"/>
  <c r="D26"/>
  <c r="E26"/>
  <c r="F26"/>
  <c r="G26"/>
  <c r="H26"/>
  <c r="I26"/>
  <c r="J26"/>
  <c r="K26"/>
  <c r="L26"/>
  <c r="M26"/>
  <c r="N26"/>
  <c r="W15" i="72"/>
  <c r="W16"/>
  <c r="W17"/>
  <c r="W18"/>
  <c r="W19"/>
  <c r="W20"/>
  <c r="W21"/>
  <c r="W22"/>
  <c r="W23"/>
  <c r="W24"/>
  <c r="W25"/>
  <c r="W26"/>
  <c r="W6"/>
  <c r="W7"/>
  <c r="W8"/>
  <c r="W9"/>
  <c r="W10"/>
  <c r="W11"/>
  <c r="W12"/>
  <c r="W13"/>
  <c r="W5"/>
  <c r="AG32"/>
  <c r="AE32"/>
  <c r="AC32"/>
  <c r="AA32"/>
  <c r="Y32"/>
  <c r="AQ27"/>
  <c r="AO27"/>
  <c r="AM27"/>
  <c r="AK27"/>
  <c r="AI27"/>
  <c r="AG27"/>
  <c r="AE27"/>
  <c r="AC27"/>
  <c r="AA27"/>
  <c r="Y27"/>
  <c r="AP26"/>
  <c r="AN26"/>
  <c r="AL26"/>
  <c r="AJ26"/>
  <c r="AH26"/>
  <c r="AF26"/>
  <c r="AD26"/>
  <c r="AB26"/>
  <c r="Z26"/>
  <c r="AP25"/>
  <c r="AN25"/>
  <c r="AL25"/>
  <c r="AJ25"/>
  <c r="AH25"/>
  <c r="AF25"/>
  <c r="AF32" s="1"/>
  <c r="AD25"/>
  <c r="AD32" s="1"/>
  <c r="AB25"/>
  <c r="Z25"/>
  <c r="AP24"/>
  <c r="AN24"/>
  <c r="AL24"/>
  <c r="AJ24"/>
  <c r="AH24"/>
  <c r="AF24"/>
  <c r="AD24"/>
  <c r="AB24"/>
  <c r="Z24"/>
  <c r="AP23"/>
  <c r="AN23"/>
  <c r="AL23"/>
  <c r="AJ23"/>
  <c r="AH23"/>
  <c r="AF23"/>
  <c r="AD23"/>
  <c r="AB23"/>
  <c r="Z23"/>
  <c r="AP22"/>
  <c r="AN22"/>
  <c r="AL22"/>
  <c r="AJ22"/>
  <c r="AH22"/>
  <c r="AF22"/>
  <c r="AD22"/>
  <c r="AB22"/>
  <c r="Z22"/>
  <c r="AP21"/>
  <c r="AN21"/>
  <c r="AL21"/>
  <c r="AJ21"/>
  <c r="AH21"/>
  <c r="AF21"/>
  <c r="AD21"/>
  <c r="AB21"/>
  <c r="Z21"/>
  <c r="AP20"/>
  <c r="AN20"/>
  <c r="AL20"/>
  <c r="AJ20"/>
  <c r="AH20"/>
  <c r="AF20"/>
  <c r="AD20"/>
  <c r="AB20"/>
  <c r="Z20"/>
  <c r="AP19"/>
  <c r="AN19"/>
  <c r="AL19"/>
  <c r="AJ19"/>
  <c r="AH19"/>
  <c r="AF19"/>
  <c r="AD19"/>
  <c r="AB19"/>
  <c r="Z19"/>
  <c r="AP18"/>
  <c r="AN18"/>
  <c r="AL18"/>
  <c r="AJ18"/>
  <c r="AH18"/>
  <c r="AF18"/>
  <c r="AD18"/>
  <c r="AB18"/>
  <c r="Z18"/>
  <c r="AP17"/>
  <c r="AN17"/>
  <c r="AL17"/>
  <c r="AJ17"/>
  <c r="AH17"/>
  <c r="AF17"/>
  <c r="AD17"/>
  <c r="AB17"/>
  <c r="Z17"/>
  <c r="AP16"/>
  <c r="AN16"/>
  <c r="AN27" s="1"/>
  <c r="AL16"/>
  <c r="AJ16"/>
  <c r="AH16"/>
  <c r="AF16"/>
  <c r="AD16"/>
  <c r="AB16"/>
  <c r="Z16"/>
  <c r="AQ14"/>
  <c r="AQ28" s="1"/>
  <c r="AO14"/>
  <c r="AM14"/>
  <c r="AM28" s="1"/>
  <c r="AK14"/>
  <c r="AK28" s="1"/>
  <c r="AI14"/>
  <c r="AI28" s="1"/>
  <c r="AG14"/>
  <c r="AE14"/>
  <c r="AC14"/>
  <c r="AC28" s="1"/>
  <c r="AA14"/>
  <c r="Y14"/>
  <c r="W14" s="1"/>
  <c r="AP13"/>
  <c r="AN13"/>
  <c r="AL13"/>
  <c r="AJ13"/>
  <c r="AH13"/>
  <c r="AF13"/>
  <c r="AD13"/>
  <c r="AB13"/>
  <c r="Z13"/>
  <c r="AP12"/>
  <c r="AN12"/>
  <c r="AL12"/>
  <c r="AJ12"/>
  <c r="AH12"/>
  <c r="AF12"/>
  <c r="AD12"/>
  <c r="AB12"/>
  <c r="Z12"/>
  <c r="AP11"/>
  <c r="AN11"/>
  <c r="AL11"/>
  <c r="AJ11"/>
  <c r="AH11"/>
  <c r="AF11"/>
  <c r="AD11"/>
  <c r="AB11"/>
  <c r="Z11"/>
  <c r="AP10"/>
  <c r="AN10"/>
  <c r="AL10"/>
  <c r="AJ10"/>
  <c r="AH10"/>
  <c r="AF10"/>
  <c r="AD10"/>
  <c r="AB10"/>
  <c r="Z10"/>
  <c r="AP9"/>
  <c r="AN9"/>
  <c r="AL9"/>
  <c r="AJ9"/>
  <c r="AH9"/>
  <c r="AF9"/>
  <c r="AD9"/>
  <c r="AB9"/>
  <c r="Z9"/>
  <c r="AP8"/>
  <c r="AN8"/>
  <c r="AL8"/>
  <c r="AJ8"/>
  <c r="AH8"/>
  <c r="AF8"/>
  <c r="AD8"/>
  <c r="AB8"/>
  <c r="Z8"/>
  <c r="AP7"/>
  <c r="AN7"/>
  <c r="AL7"/>
  <c r="AJ7"/>
  <c r="AH7"/>
  <c r="AF7"/>
  <c r="AD7"/>
  <c r="AB7"/>
  <c r="Z7"/>
  <c r="AP6"/>
  <c r="AN6"/>
  <c r="AL6"/>
  <c r="AJ6"/>
  <c r="AH6"/>
  <c r="AF6"/>
  <c r="AD6"/>
  <c r="AB6"/>
  <c r="Z6"/>
  <c r="AP5"/>
  <c r="AN5"/>
  <c r="AL5"/>
  <c r="AL14" s="1"/>
  <c r="AJ5"/>
  <c r="AH5"/>
  <c r="AF5"/>
  <c r="AD5"/>
  <c r="AB5"/>
  <c r="Z5"/>
  <c r="BM45" i="60" l="1"/>
  <c r="DE45" s="1"/>
  <c r="DE41"/>
  <c r="F148" i="55"/>
  <c r="F91" i="54"/>
  <c r="F113" i="53"/>
  <c r="F140" s="1"/>
  <c r="L28" i="57"/>
  <c r="L65" s="1"/>
  <c r="D29"/>
  <c r="D30"/>
  <c r="K29"/>
  <c r="K30"/>
  <c r="D28"/>
  <c r="D65" s="1"/>
  <c r="E29"/>
  <c r="L63"/>
  <c r="E62"/>
  <c r="E65" s="1"/>
  <c r="E63"/>
  <c r="E64"/>
  <c r="L64"/>
  <c r="F91" i="53"/>
  <c r="AN14" i="72"/>
  <c r="AP27"/>
  <c r="AP14"/>
  <c r="AJ27"/>
  <c r="AJ14"/>
  <c r="AO28"/>
  <c r="AN28" s="1"/>
  <c r="AL27"/>
  <c r="AG28"/>
  <c r="AB14"/>
  <c r="AB32"/>
  <c r="AD27"/>
  <c r="AA28"/>
  <c r="AB28" s="1"/>
  <c r="Y28"/>
  <c r="Z27"/>
  <c r="AH27"/>
  <c r="AH32"/>
  <c r="AF27"/>
  <c r="AE28"/>
  <c r="AB27"/>
  <c r="Z32"/>
  <c r="AH14"/>
  <c r="AF14"/>
  <c r="AD14"/>
  <c r="Z14"/>
  <c r="AH28"/>
  <c r="AJ28"/>
  <c r="AP28"/>
  <c r="AL28"/>
  <c r="AF28" l="1"/>
  <c r="E30" i="57"/>
  <c r="L30"/>
  <c r="AD28" i="72"/>
  <c r="Z28"/>
  <c r="K6" i="63"/>
  <c r="K16" i="64"/>
  <c r="K17"/>
  <c r="K18"/>
  <c r="K19"/>
  <c r="K53" i="63"/>
  <c r="K48"/>
  <c r="K8" l="1"/>
  <c r="K10"/>
  <c r="K16"/>
  <c r="K26"/>
  <c r="K28"/>
  <c r="K41"/>
  <c r="K45"/>
  <c r="K47"/>
  <c r="K7"/>
  <c r="K12" s="1"/>
  <c r="K9"/>
  <c r="K11"/>
  <c r="K21"/>
  <c r="K27"/>
  <c r="K42"/>
  <c r="K43"/>
  <c r="K44"/>
  <c r="K46"/>
  <c r="P91" i="55"/>
  <c r="K25" i="63" l="1"/>
  <c r="K29" s="1"/>
  <c r="K36"/>
  <c r="K15"/>
  <c r="K17" s="1"/>
  <c r="K20"/>
  <c r="K22" s="1"/>
  <c r="L35" i="55"/>
  <c r="L36"/>
  <c r="L37"/>
  <c r="L38"/>
  <c r="L39"/>
  <c r="L40"/>
  <c r="L41"/>
  <c r="L42"/>
  <c r="L43"/>
  <c r="L44"/>
  <c r="L45"/>
  <c r="CR22" i="60"/>
  <c r="CR46"/>
  <c r="CR47"/>
  <c r="L98" i="55"/>
  <c r="L99"/>
  <c r="L100"/>
  <c r="L101"/>
  <c r="L102"/>
  <c r="CR61" i="60"/>
  <c r="W6" i="61"/>
  <c r="Y6"/>
  <c r="Z6"/>
  <c r="W7"/>
  <c r="Y7"/>
  <c r="Z7"/>
  <c r="W8"/>
  <c r="Y8"/>
  <c r="Z8"/>
  <c r="W9"/>
  <c r="Y9"/>
  <c r="Z9"/>
  <c r="W10"/>
  <c r="Y10"/>
  <c r="Z10"/>
  <c r="W11"/>
  <c r="Y11"/>
  <c r="Z11"/>
  <c r="W12"/>
  <c r="Y12"/>
  <c r="Z12"/>
  <c r="W13"/>
  <c r="Y13"/>
  <c r="Z13"/>
  <c r="W14"/>
  <c r="Y14"/>
  <c r="Z14"/>
  <c r="W15"/>
  <c r="Y15"/>
  <c r="Z15"/>
  <c r="W16"/>
  <c r="Y16"/>
  <c r="Z16"/>
  <c r="X16"/>
  <c r="X15"/>
  <c r="X12"/>
  <c r="X11"/>
  <c r="X8"/>
  <c r="E61"/>
  <c r="E44"/>
  <c r="Y44" s="1"/>
  <c r="E40"/>
  <c r="Y40" s="1"/>
  <c r="Y61" l="1"/>
  <c r="E62"/>
  <c r="L97" i="55"/>
  <c r="X9" i="61"/>
  <c r="X13"/>
  <c r="X6"/>
  <c r="X10"/>
  <c r="X14"/>
  <c r="X7"/>
  <c r="CR39" i="60"/>
  <c r="E61" l="1"/>
  <c r="E39"/>
  <c r="E22"/>
  <c r="CG22" l="1"/>
  <c r="M18" i="54" s="1"/>
  <c r="BZ22" i="60"/>
  <c r="CU22" s="1"/>
  <c r="E40"/>
  <c r="CG61"/>
  <c r="BZ61"/>
  <c r="CU61" s="1"/>
  <c r="E62"/>
  <c r="CG39"/>
  <c r="M58" i="54" s="1"/>
  <c r="BZ39" i="60"/>
  <c r="CU39" s="1"/>
  <c r="K15" i="64"/>
  <c r="J3" i="65"/>
  <c r="I5"/>
  <c r="J4"/>
  <c r="K23" i="64"/>
  <c r="K22" s="1"/>
  <c r="K3"/>
  <c r="K2"/>
  <c r="H3"/>
  <c r="H2"/>
  <c r="K7"/>
  <c r="CG40" i="60" l="1"/>
  <c r="BZ40"/>
  <c r="CU40" s="1"/>
  <c r="CG62"/>
  <c r="BZ62"/>
  <c r="CU62" s="1"/>
  <c r="J5" i="65"/>
  <c r="K30" i="64" l="1"/>
  <c r="J30"/>
  <c r="I30"/>
  <c r="H30"/>
  <c r="K4"/>
  <c r="J4"/>
  <c r="H4"/>
  <c r="T129" i="62" l="1"/>
  <c r="T128"/>
  <c r="T127"/>
  <c r="T126"/>
  <c r="T125"/>
  <c r="T123"/>
  <c r="T122"/>
  <c r="T121"/>
  <c r="T120"/>
  <c r="T119"/>
  <c r="T118"/>
  <c r="T116"/>
  <c r="T115"/>
  <c r="T114"/>
  <c r="T113"/>
  <c r="T112"/>
  <c r="T111"/>
  <c r="T109"/>
  <c r="T108"/>
  <c r="T107"/>
  <c r="T106" s="1"/>
  <c r="T104"/>
  <c r="T103"/>
  <c r="T102"/>
  <c r="T99" s="1"/>
  <c r="T101"/>
  <c r="T100"/>
  <c r="T98"/>
  <c r="T97"/>
  <c r="T96"/>
  <c r="T95" s="1"/>
  <c r="T94"/>
  <c r="T93"/>
  <c r="T92"/>
  <c r="T91"/>
  <c r="T90"/>
  <c r="T82"/>
  <c r="T81"/>
  <c r="T80"/>
  <c r="T79"/>
  <c r="T77"/>
  <c r="T76"/>
  <c r="T75"/>
  <c r="T74" s="1"/>
  <c r="T73"/>
  <c r="T72"/>
  <c r="T70"/>
  <c r="T69"/>
  <c r="T68"/>
  <c r="T67"/>
  <c r="T65"/>
  <c r="T64"/>
  <c r="T63"/>
  <c r="T60"/>
  <c r="T59"/>
  <c r="T58"/>
  <c r="T57"/>
  <c r="T56"/>
  <c r="T54"/>
  <c r="T53"/>
  <c r="T52"/>
  <c r="T51"/>
  <c r="T50"/>
  <c r="T49" s="1"/>
  <c r="T48"/>
  <c r="T47"/>
  <c r="T46"/>
  <c r="T45"/>
  <c r="T44"/>
  <c r="T43" s="1"/>
  <c r="T42"/>
  <c r="T41"/>
  <c r="T40"/>
  <c r="T39"/>
  <c r="T38"/>
  <c r="T37"/>
  <c r="T36"/>
  <c r="T35"/>
  <c r="T34"/>
  <c r="T33"/>
  <c r="T32"/>
  <c r="T30"/>
  <c r="T29"/>
  <c r="T28"/>
  <c r="T27"/>
  <c r="T26"/>
  <c r="T25"/>
  <c r="T24"/>
  <c r="T22"/>
  <c r="T21"/>
  <c r="T20"/>
  <c r="T19"/>
  <c r="T18"/>
  <c r="T16"/>
  <c r="T15"/>
  <c r="T14"/>
  <c r="T13"/>
  <c r="T12"/>
  <c r="T11" s="1"/>
  <c r="T10"/>
  <c r="T9"/>
  <c r="T8"/>
  <c r="T7"/>
  <c r="T6"/>
  <c r="T5"/>
  <c r="N129"/>
  <c r="N128"/>
  <c r="N127"/>
  <c r="N126"/>
  <c r="N125"/>
  <c r="N123"/>
  <c r="N122"/>
  <c r="N121"/>
  <c r="N120"/>
  <c r="N119"/>
  <c r="N118"/>
  <c r="N116"/>
  <c r="N115"/>
  <c r="N114"/>
  <c r="N113"/>
  <c r="N112"/>
  <c r="N111"/>
  <c r="N109"/>
  <c r="N108"/>
  <c r="N107"/>
  <c r="N104"/>
  <c r="N103"/>
  <c r="N102"/>
  <c r="N101"/>
  <c r="N100"/>
  <c r="N98"/>
  <c r="AA98" s="1"/>
  <c r="N97"/>
  <c r="N96"/>
  <c r="N94"/>
  <c r="N93"/>
  <c r="N92"/>
  <c r="N91"/>
  <c r="N90"/>
  <c r="N82"/>
  <c r="N81"/>
  <c r="N80"/>
  <c r="N79"/>
  <c r="N77"/>
  <c r="N76"/>
  <c r="N75"/>
  <c r="N73"/>
  <c r="N72"/>
  <c r="N71" s="1"/>
  <c r="N70"/>
  <c r="N69"/>
  <c r="N68"/>
  <c r="N67"/>
  <c r="N66" s="1"/>
  <c r="N65"/>
  <c r="N64"/>
  <c r="N63"/>
  <c r="N62" s="1"/>
  <c r="N60"/>
  <c r="N59"/>
  <c r="N58"/>
  <c r="N57"/>
  <c r="N56"/>
  <c r="N55" s="1"/>
  <c r="N54"/>
  <c r="N53"/>
  <c r="N52"/>
  <c r="N51"/>
  <c r="N50"/>
  <c r="N48"/>
  <c r="N47"/>
  <c r="N46"/>
  <c r="N45"/>
  <c r="N44"/>
  <c r="N42"/>
  <c r="N41"/>
  <c r="N40"/>
  <c r="N39"/>
  <c r="N38"/>
  <c r="N37"/>
  <c r="N36"/>
  <c r="N35"/>
  <c r="N34"/>
  <c r="N33"/>
  <c r="N31" s="1"/>
  <c r="N32"/>
  <c r="N30"/>
  <c r="N29"/>
  <c r="N28"/>
  <c r="N27"/>
  <c r="N26"/>
  <c r="N25"/>
  <c r="N24"/>
  <c r="N22"/>
  <c r="N21"/>
  <c r="N20"/>
  <c r="N19"/>
  <c r="N18"/>
  <c r="N16"/>
  <c r="N15"/>
  <c r="N14"/>
  <c r="N13"/>
  <c r="N12"/>
  <c r="N10"/>
  <c r="N9"/>
  <c r="N8"/>
  <c r="N7"/>
  <c r="N6"/>
  <c r="N5"/>
  <c r="H30"/>
  <c r="H29"/>
  <c r="AA29" s="1"/>
  <c r="H28"/>
  <c r="H27"/>
  <c r="AA27" s="1"/>
  <c r="H26"/>
  <c r="H25"/>
  <c r="AA25" s="1"/>
  <c r="H24"/>
  <c r="H22"/>
  <c r="AA22" s="1"/>
  <c r="H21"/>
  <c r="H20"/>
  <c r="H19"/>
  <c r="H18"/>
  <c r="H16"/>
  <c r="H15"/>
  <c r="H14"/>
  <c r="H13"/>
  <c r="AA13" s="1"/>
  <c r="H12"/>
  <c r="H10"/>
  <c r="H9"/>
  <c r="H8"/>
  <c r="AA8" s="1"/>
  <c r="H7"/>
  <c r="H6"/>
  <c r="H5"/>
  <c r="H129"/>
  <c r="AA129" s="1"/>
  <c r="H128"/>
  <c r="H127"/>
  <c r="AA127" s="1"/>
  <c r="H126"/>
  <c r="H125"/>
  <c r="AA125" s="1"/>
  <c r="H123"/>
  <c r="H122"/>
  <c r="AA122" s="1"/>
  <c r="H121"/>
  <c r="H120"/>
  <c r="H119"/>
  <c r="H118"/>
  <c r="AA118" s="1"/>
  <c r="H116"/>
  <c r="H115"/>
  <c r="AA115" s="1"/>
  <c r="H114"/>
  <c r="H113"/>
  <c r="AA113" s="1"/>
  <c r="H112"/>
  <c r="H111"/>
  <c r="H109"/>
  <c r="H108"/>
  <c r="AA108" s="1"/>
  <c r="H107"/>
  <c r="H104"/>
  <c r="AA104" s="1"/>
  <c r="H103"/>
  <c r="H102"/>
  <c r="H101"/>
  <c r="H100"/>
  <c r="H98"/>
  <c r="H97"/>
  <c r="H96"/>
  <c r="H95" s="1"/>
  <c r="H94"/>
  <c r="H93"/>
  <c r="H92"/>
  <c r="H91"/>
  <c r="H90"/>
  <c r="AA90" s="1"/>
  <c r="H82"/>
  <c r="H81"/>
  <c r="AA81" s="1"/>
  <c r="H80"/>
  <c r="H79"/>
  <c r="H77"/>
  <c r="H76"/>
  <c r="AA76" s="1"/>
  <c r="H75"/>
  <c r="H73"/>
  <c r="AA73" s="1"/>
  <c r="H72"/>
  <c r="H70"/>
  <c r="AA70" s="1"/>
  <c r="H69"/>
  <c r="H68"/>
  <c r="AA68" s="1"/>
  <c r="H67"/>
  <c r="H65"/>
  <c r="AA65" s="1"/>
  <c r="H64"/>
  <c r="H63"/>
  <c r="H60"/>
  <c r="H59"/>
  <c r="AA59" s="1"/>
  <c r="H58"/>
  <c r="H57"/>
  <c r="AA57" s="1"/>
  <c r="H56"/>
  <c r="H54"/>
  <c r="AA54" s="1"/>
  <c r="H53"/>
  <c r="H52"/>
  <c r="AA52" s="1"/>
  <c r="H51"/>
  <c r="H50"/>
  <c r="H48"/>
  <c r="H47"/>
  <c r="AA47" s="1"/>
  <c r="H46"/>
  <c r="H45"/>
  <c r="H44"/>
  <c r="H33"/>
  <c r="H34"/>
  <c r="H35"/>
  <c r="H36"/>
  <c r="AA36" s="1"/>
  <c r="H37"/>
  <c r="H38"/>
  <c r="AA38" s="1"/>
  <c r="H39"/>
  <c r="H40"/>
  <c r="AA40" s="1"/>
  <c r="H41"/>
  <c r="AA41" s="1"/>
  <c r="H42"/>
  <c r="H32"/>
  <c r="AA32" s="1"/>
  <c r="T61" i="61"/>
  <c r="T60"/>
  <c r="AB60" s="1"/>
  <c r="T59"/>
  <c r="T58"/>
  <c r="T57"/>
  <c r="T56"/>
  <c r="T55" s="1"/>
  <c r="T54"/>
  <c r="T53"/>
  <c r="T52"/>
  <c r="T51"/>
  <c r="AB51" s="1"/>
  <c r="T50"/>
  <c r="T44"/>
  <c r="T43"/>
  <c r="AB43" s="1"/>
  <c r="T40"/>
  <c r="AB40" s="1"/>
  <c r="T39"/>
  <c r="T38"/>
  <c r="T37"/>
  <c r="AB37" s="1"/>
  <c r="T36"/>
  <c r="AB36" s="1"/>
  <c r="T35"/>
  <c r="T33"/>
  <c r="T32"/>
  <c r="AB32" s="1"/>
  <c r="T31"/>
  <c r="AB31" s="1"/>
  <c r="T29"/>
  <c r="T28"/>
  <c r="T27"/>
  <c r="AB27" s="1"/>
  <c r="T26"/>
  <c r="AB26" s="1"/>
  <c r="T25"/>
  <c r="T22"/>
  <c r="T21"/>
  <c r="AB21" s="1"/>
  <c r="T20"/>
  <c r="AB20" s="1"/>
  <c r="T19"/>
  <c r="T18"/>
  <c r="T16"/>
  <c r="T15"/>
  <c r="T14"/>
  <c r="T13"/>
  <c r="T12"/>
  <c r="T11"/>
  <c r="T10"/>
  <c r="T9"/>
  <c r="T8"/>
  <c r="T7"/>
  <c r="T6"/>
  <c r="N61"/>
  <c r="N60"/>
  <c r="N59"/>
  <c r="N58"/>
  <c r="N57"/>
  <c r="N56"/>
  <c r="N54"/>
  <c r="N53"/>
  <c r="N52"/>
  <c r="N51"/>
  <c r="N50"/>
  <c r="N49" s="1"/>
  <c r="N44"/>
  <c r="N43"/>
  <c r="N40"/>
  <c r="N39"/>
  <c r="N38"/>
  <c r="N37"/>
  <c r="N36"/>
  <c r="N35"/>
  <c r="N33"/>
  <c r="N32"/>
  <c r="N31"/>
  <c r="N29"/>
  <c r="N28"/>
  <c r="N27"/>
  <c r="N26"/>
  <c r="N25"/>
  <c r="N24" s="1"/>
  <c r="N22"/>
  <c r="N21"/>
  <c r="N20"/>
  <c r="N19"/>
  <c r="N18"/>
  <c r="N16"/>
  <c r="N15"/>
  <c r="N14"/>
  <c r="N13"/>
  <c r="N12"/>
  <c r="N11"/>
  <c r="N10"/>
  <c r="N9"/>
  <c r="N8"/>
  <c r="N7"/>
  <c r="N6"/>
  <c r="N5" s="1"/>
  <c r="H61"/>
  <c r="H60"/>
  <c r="H59"/>
  <c r="H58"/>
  <c r="H57"/>
  <c r="H56"/>
  <c r="H54"/>
  <c r="H53"/>
  <c r="H52"/>
  <c r="H51"/>
  <c r="H50"/>
  <c r="H44"/>
  <c r="H43"/>
  <c r="H40"/>
  <c r="H39"/>
  <c r="H38"/>
  <c r="H37"/>
  <c r="H36"/>
  <c r="H35"/>
  <c r="H33"/>
  <c r="H32"/>
  <c r="H31"/>
  <c r="H29"/>
  <c r="H28"/>
  <c r="H27"/>
  <c r="H26"/>
  <c r="H25"/>
  <c r="H22"/>
  <c r="H21"/>
  <c r="H20"/>
  <c r="H19"/>
  <c r="H18"/>
  <c r="H17" s="1"/>
  <c r="H7"/>
  <c r="H8"/>
  <c r="H9"/>
  <c r="H10"/>
  <c r="H11"/>
  <c r="H12"/>
  <c r="H13"/>
  <c r="H14"/>
  <c r="H15"/>
  <c r="H16"/>
  <c r="H6"/>
  <c r="BV60" i="60"/>
  <c r="DH60" s="1"/>
  <c r="BV59"/>
  <c r="BV58"/>
  <c r="BV57"/>
  <c r="DH57" s="1"/>
  <c r="BV56"/>
  <c r="DH56" s="1"/>
  <c r="BV55"/>
  <c r="BV53"/>
  <c r="BV52"/>
  <c r="DH52" s="1"/>
  <c r="BV51"/>
  <c r="BV50"/>
  <c r="BV49"/>
  <c r="BV43"/>
  <c r="DH43" s="1"/>
  <c r="BV42"/>
  <c r="DH42" s="1"/>
  <c r="BV38"/>
  <c r="BV37"/>
  <c r="BV36"/>
  <c r="DH36" s="1"/>
  <c r="BV35"/>
  <c r="DH35" s="1"/>
  <c r="BV34"/>
  <c r="BV32"/>
  <c r="BV31"/>
  <c r="DH31" s="1"/>
  <c r="BV30"/>
  <c r="BV28"/>
  <c r="BV27"/>
  <c r="BV26"/>
  <c r="DH26" s="1"/>
  <c r="BV25"/>
  <c r="DH25" s="1"/>
  <c r="BV24"/>
  <c r="BV21"/>
  <c r="BV20"/>
  <c r="BV19"/>
  <c r="DH19" s="1"/>
  <c r="BV18"/>
  <c r="BV17"/>
  <c r="BV15"/>
  <c r="DH15" s="1"/>
  <c r="BV14"/>
  <c r="DH14" s="1"/>
  <c r="BV13"/>
  <c r="BV12"/>
  <c r="BV11"/>
  <c r="DH11" s="1"/>
  <c r="BV10"/>
  <c r="DH10" s="1"/>
  <c r="BV9"/>
  <c r="BV8"/>
  <c r="BV7"/>
  <c r="DH7" s="1"/>
  <c r="BV6"/>
  <c r="BV5"/>
  <c r="BP60"/>
  <c r="BP59"/>
  <c r="BP58"/>
  <c r="BP57"/>
  <c r="BP56"/>
  <c r="BP55"/>
  <c r="BP53"/>
  <c r="BP52"/>
  <c r="BP51"/>
  <c r="BP50"/>
  <c r="BP49"/>
  <c r="BP43"/>
  <c r="BP42"/>
  <c r="BP38"/>
  <c r="BP37"/>
  <c r="BP36"/>
  <c r="BP35"/>
  <c r="BP34"/>
  <c r="BP32"/>
  <c r="BP31"/>
  <c r="BP30"/>
  <c r="BP28"/>
  <c r="BP27"/>
  <c r="BP26"/>
  <c r="BP25"/>
  <c r="BP24"/>
  <c r="BP23" s="1"/>
  <c r="BP21"/>
  <c r="BP20"/>
  <c r="BP19"/>
  <c r="BP18"/>
  <c r="BP17"/>
  <c r="BP15"/>
  <c r="BP14"/>
  <c r="BP13"/>
  <c r="BP12"/>
  <c r="BP11"/>
  <c r="BP10"/>
  <c r="BP9"/>
  <c r="BP8"/>
  <c r="BP7"/>
  <c r="BP6"/>
  <c r="BP5"/>
  <c r="BJ60"/>
  <c r="BJ59"/>
  <c r="BJ58"/>
  <c r="BJ57"/>
  <c r="BJ56"/>
  <c r="BJ55"/>
  <c r="BJ53"/>
  <c r="BJ52"/>
  <c r="BJ51"/>
  <c r="BJ50"/>
  <c r="BJ49"/>
  <c r="BJ43"/>
  <c r="BJ42"/>
  <c r="BJ38"/>
  <c r="BJ37"/>
  <c r="BJ36"/>
  <c r="BJ35"/>
  <c r="BJ34"/>
  <c r="BJ32"/>
  <c r="BJ31"/>
  <c r="BJ30"/>
  <c r="BJ29" s="1"/>
  <c r="BJ28"/>
  <c r="BJ27"/>
  <c r="BJ26"/>
  <c r="BJ25"/>
  <c r="BJ24"/>
  <c r="BJ23" s="1"/>
  <c r="BJ21"/>
  <c r="BJ20"/>
  <c r="BJ19"/>
  <c r="BJ18"/>
  <c r="BJ17"/>
  <c r="BJ15"/>
  <c r="BJ14"/>
  <c r="BJ13"/>
  <c r="BJ12"/>
  <c r="BJ11"/>
  <c r="BJ10"/>
  <c r="BJ9"/>
  <c r="BJ8"/>
  <c r="BJ7"/>
  <c r="BJ6"/>
  <c r="BJ5"/>
  <c r="BD60"/>
  <c r="BD59"/>
  <c r="BD58"/>
  <c r="BD57"/>
  <c r="BD56"/>
  <c r="BD55"/>
  <c r="BD54" s="1"/>
  <c r="BD53"/>
  <c r="BD52"/>
  <c r="BD51"/>
  <c r="BD50"/>
  <c r="BD49"/>
  <c r="BD48" s="1"/>
  <c r="BD62" s="1"/>
  <c r="BD43"/>
  <c r="BD42"/>
  <c r="BD38"/>
  <c r="BD37"/>
  <c r="BD36"/>
  <c r="BD35"/>
  <c r="BD34"/>
  <c r="BD32"/>
  <c r="BD31"/>
  <c r="BD30"/>
  <c r="BD28"/>
  <c r="BD27"/>
  <c r="BD26"/>
  <c r="BD25"/>
  <c r="BD24"/>
  <c r="BD23" s="1"/>
  <c r="BD21"/>
  <c r="BD20"/>
  <c r="BD19"/>
  <c r="BD18"/>
  <c r="BD17"/>
  <c r="BD16" s="1"/>
  <c r="BD15"/>
  <c r="BD14"/>
  <c r="BD13"/>
  <c r="BD12"/>
  <c r="BD11"/>
  <c r="BD10"/>
  <c r="BD9"/>
  <c r="BD8"/>
  <c r="BD7"/>
  <c r="BD6"/>
  <c r="BD5"/>
  <c r="AX60"/>
  <c r="AX59"/>
  <c r="AX58"/>
  <c r="AX57"/>
  <c r="AX56"/>
  <c r="AX55"/>
  <c r="AX53"/>
  <c r="AX52"/>
  <c r="AX51"/>
  <c r="AX50"/>
  <c r="AX49"/>
  <c r="AX43"/>
  <c r="AX42"/>
  <c r="AX38"/>
  <c r="AX37"/>
  <c r="AX36"/>
  <c r="AX35"/>
  <c r="AX34"/>
  <c r="AX32"/>
  <c r="AX31"/>
  <c r="AX30"/>
  <c r="AX29" s="1"/>
  <c r="AX28"/>
  <c r="AX27"/>
  <c r="AX26"/>
  <c r="AX25"/>
  <c r="AX24"/>
  <c r="AX23" s="1"/>
  <c r="AX21"/>
  <c r="AX20"/>
  <c r="AX19"/>
  <c r="AX18"/>
  <c r="AX17"/>
  <c r="AX15"/>
  <c r="AX14"/>
  <c r="AX13"/>
  <c r="AX12"/>
  <c r="AX11"/>
  <c r="AX10"/>
  <c r="AX9"/>
  <c r="AX8"/>
  <c r="AX7"/>
  <c r="AX6"/>
  <c r="AX5"/>
  <c r="AR60"/>
  <c r="AR59"/>
  <c r="AR58"/>
  <c r="AR57"/>
  <c r="AR56"/>
  <c r="AR55"/>
  <c r="AR54" s="1"/>
  <c r="AR53"/>
  <c r="AR52"/>
  <c r="AR51"/>
  <c r="AR50"/>
  <c r="AR49"/>
  <c r="AR43"/>
  <c r="AR42"/>
  <c r="AR38"/>
  <c r="AR37"/>
  <c r="AR36"/>
  <c r="AR35"/>
  <c r="AR34"/>
  <c r="AR32"/>
  <c r="AR31"/>
  <c r="AR30"/>
  <c r="AR28"/>
  <c r="AR27"/>
  <c r="AR26"/>
  <c r="AR25"/>
  <c r="AR24"/>
  <c r="AR23" s="1"/>
  <c r="AR21"/>
  <c r="AR20"/>
  <c r="AR19"/>
  <c r="AR18"/>
  <c r="AR17"/>
  <c r="AR15"/>
  <c r="AR14"/>
  <c r="AR13"/>
  <c r="AR12"/>
  <c r="AR11"/>
  <c r="AR10"/>
  <c r="AR9"/>
  <c r="AR8"/>
  <c r="AR7"/>
  <c r="AR6"/>
  <c r="AR5"/>
  <c r="AL60"/>
  <c r="AL59"/>
  <c r="AL58"/>
  <c r="AL57"/>
  <c r="AL56"/>
  <c r="AL55"/>
  <c r="AL53"/>
  <c r="AL52"/>
  <c r="AL51"/>
  <c r="AL50"/>
  <c r="AL49"/>
  <c r="AL43"/>
  <c r="AL42"/>
  <c r="AL38"/>
  <c r="AL37"/>
  <c r="AL36"/>
  <c r="AL35"/>
  <c r="AL34"/>
  <c r="AL32"/>
  <c r="AL31"/>
  <c r="AL30"/>
  <c r="AL29" s="1"/>
  <c r="AL28"/>
  <c r="AL27"/>
  <c r="AL26"/>
  <c r="AL25"/>
  <c r="AL24"/>
  <c r="AL23" s="1"/>
  <c r="AL21"/>
  <c r="AL20"/>
  <c r="AL19"/>
  <c r="AL18"/>
  <c r="AL17"/>
  <c r="AL15"/>
  <c r="AL14"/>
  <c r="AL13"/>
  <c r="AL12"/>
  <c r="AL11"/>
  <c r="AL10"/>
  <c r="AL9"/>
  <c r="AL8"/>
  <c r="AL7"/>
  <c r="AL6"/>
  <c r="AL5"/>
  <c r="AF60"/>
  <c r="AF59"/>
  <c r="AF58"/>
  <c r="AF57"/>
  <c r="AF56"/>
  <c r="AF55"/>
  <c r="AF54" s="1"/>
  <c r="AF53"/>
  <c r="AF52"/>
  <c r="AF51"/>
  <c r="AF50"/>
  <c r="AF49"/>
  <c r="AF43"/>
  <c r="AF42"/>
  <c r="AF38"/>
  <c r="AF37"/>
  <c r="AF36"/>
  <c r="AF35"/>
  <c r="AF34"/>
  <c r="AF32"/>
  <c r="AF31"/>
  <c r="AF30"/>
  <c r="AF28"/>
  <c r="AF27"/>
  <c r="AF26"/>
  <c r="AF25"/>
  <c r="AF24"/>
  <c r="AF23" s="1"/>
  <c r="AF21"/>
  <c r="AF16" s="1"/>
  <c r="AF20"/>
  <c r="AF19"/>
  <c r="AF18"/>
  <c r="AF17"/>
  <c r="AF15"/>
  <c r="AF14"/>
  <c r="AF13"/>
  <c r="AF12"/>
  <c r="AF11"/>
  <c r="AF10"/>
  <c r="AF9"/>
  <c r="AF8"/>
  <c r="AF7"/>
  <c r="AF6"/>
  <c r="AF5"/>
  <c r="Z60"/>
  <c r="Z59"/>
  <c r="Z58"/>
  <c r="Z57"/>
  <c r="Z56"/>
  <c r="Z55"/>
  <c r="Z53"/>
  <c r="Z52"/>
  <c r="Z51"/>
  <c r="Z50"/>
  <c r="Z49"/>
  <c r="Z43"/>
  <c r="Z42"/>
  <c r="Z38"/>
  <c r="Z37"/>
  <c r="Z36"/>
  <c r="Z35"/>
  <c r="Z34"/>
  <c r="Z32"/>
  <c r="Z31"/>
  <c r="Z30"/>
  <c r="Z29" s="1"/>
  <c r="Z28"/>
  <c r="Z27"/>
  <c r="Z26"/>
  <c r="Z25"/>
  <c r="Z24"/>
  <c r="Z23" s="1"/>
  <c r="Z21"/>
  <c r="Z20"/>
  <c r="Z19"/>
  <c r="Z18"/>
  <c r="Z17"/>
  <c r="Z15"/>
  <c r="Z14"/>
  <c r="Z13"/>
  <c r="Z12"/>
  <c r="Z11"/>
  <c r="Z10"/>
  <c r="Z9"/>
  <c r="Z8"/>
  <c r="Z7"/>
  <c r="Z6"/>
  <c r="Z5"/>
  <c r="T60"/>
  <c r="T59"/>
  <c r="T58"/>
  <c r="T57"/>
  <c r="T56"/>
  <c r="T55"/>
  <c r="T54" s="1"/>
  <c r="T53"/>
  <c r="T52"/>
  <c r="T51"/>
  <c r="T50"/>
  <c r="T49"/>
  <c r="T43"/>
  <c r="T42"/>
  <c r="T38"/>
  <c r="T37"/>
  <c r="T36"/>
  <c r="T35"/>
  <c r="T34"/>
  <c r="T32"/>
  <c r="T31"/>
  <c r="T30"/>
  <c r="T28"/>
  <c r="T27"/>
  <c r="T26"/>
  <c r="T25"/>
  <c r="T24"/>
  <c r="T23" s="1"/>
  <c r="T21"/>
  <c r="T20"/>
  <c r="T19"/>
  <c r="T18"/>
  <c r="T17"/>
  <c r="T15"/>
  <c r="T14"/>
  <c r="T13"/>
  <c r="T12"/>
  <c r="T11"/>
  <c r="T10"/>
  <c r="T9"/>
  <c r="T8"/>
  <c r="T7"/>
  <c r="T6"/>
  <c r="T5"/>
  <c r="N60"/>
  <c r="CQ60" s="1"/>
  <c r="N59"/>
  <c r="CQ59" s="1"/>
  <c r="Q112" i="55" s="1"/>
  <c r="N58" i="60"/>
  <c r="CQ58" s="1"/>
  <c r="N57"/>
  <c r="CQ57" s="1"/>
  <c r="N56"/>
  <c r="CQ56" s="1"/>
  <c r="Q109" i="55" s="1"/>
  <c r="N55" i="60"/>
  <c r="N53"/>
  <c r="CQ53" s="1"/>
  <c r="N52"/>
  <c r="CQ52" s="1"/>
  <c r="N51"/>
  <c r="CQ51" s="1"/>
  <c r="N50"/>
  <c r="CQ50" s="1"/>
  <c r="Q99" i="55" s="1"/>
  <c r="N49" i="60"/>
  <c r="N43"/>
  <c r="CQ43" s="1"/>
  <c r="N42"/>
  <c r="CQ42" s="1"/>
  <c r="N38"/>
  <c r="CQ38" s="1"/>
  <c r="N37"/>
  <c r="CQ37" s="1"/>
  <c r="N36"/>
  <c r="CQ36" s="1"/>
  <c r="N35"/>
  <c r="CQ35" s="1"/>
  <c r="N34"/>
  <c r="N32"/>
  <c r="CQ32" s="1"/>
  <c r="N31"/>
  <c r="CQ31" s="1"/>
  <c r="N30"/>
  <c r="N28"/>
  <c r="CQ28" s="1"/>
  <c r="N27"/>
  <c r="CQ27" s="1"/>
  <c r="N26"/>
  <c r="CQ26" s="1"/>
  <c r="N25"/>
  <c r="CQ25" s="1"/>
  <c r="N24"/>
  <c r="N21"/>
  <c r="CQ21" s="1"/>
  <c r="N20"/>
  <c r="CQ20" s="1"/>
  <c r="Q16" i="55" s="1"/>
  <c r="N19" i="60"/>
  <c r="CQ19" s="1"/>
  <c r="Q15" i="55" s="1"/>
  <c r="N18" i="60"/>
  <c r="CQ18" s="1"/>
  <c r="N17"/>
  <c r="N15"/>
  <c r="CQ15" s="1"/>
  <c r="N14"/>
  <c r="CQ14" s="1"/>
  <c r="N13"/>
  <c r="CQ13" s="1"/>
  <c r="N12"/>
  <c r="CQ12" s="1"/>
  <c r="N11"/>
  <c r="CQ11" s="1"/>
  <c r="N10"/>
  <c r="CQ10" s="1"/>
  <c r="N9"/>
  <c r="CQ9" s="1"/>
  <c r="N8"/>
  <c r="CQ8" s="1"/>
  <c r="N7"/>
  <c r="CQ7" s="1"/>
  <c r="N6"/>
  <c r="CQ6" s="1"/>
  <c r="N5"/>
  <c r="H60"/>
  <c r="H59"/>
  <c r="H58"/>
  <c r="H57"/>
  <c r="H56"/>
  <c r="H55"/>
  <c r="H54" s="1"/>
  <c r="H53"/>
  <c r="H52"/>
  <c r="H51"/>
  <c r="H50"/>
  <c r="H49"/>
  <c r="H48" s="1"/>
  <c r="H62" s="1"/>
  <c r="H43"/>
  <c r="H42"/>
  <c r="H38"/>
  <c r="H37"/>
  <c r="H36"/>
  <c r="H35"/>
  <c r="H34"/>
  <c r="H32"/>
  <c r="H31"/>
  <c r="H30"/>
  <c r="H28"/>
  <c r="H27"/>
  <c r="H26"/>
  <c r="H25"/>
  <c r="H24"/>
  <c r="H21"/>
  <c r="H20"/>
  <c r="H19"/>
  <c r="H18"/>
  <c r="H17"/>
  <c r="H6"/>
  <c r="H7"/>
  <c r="H8"/>
  <c r="H9"/>
  <c r="H10"/>
  <c r="H11"/>
  <c r="H12"/>
  <c r="H13"/>
  <c r="H14"/>
  <c r="H15"/>
  <c r="H5"/>
  <c r="CJ32" l="1"/>
  <c r="CC32"/>
  <c r="CX32" s="1"/>
  <c r="CJ53"/>
  <c r="CC53"/>
  <c r="CX53" s="1"/>
  <c r="DH30"/>
  <c r="BV29"/>
  <c r="N62" i="61"/>
  <c r="AA111" i="62"/>
  <c r="H110"/>
  <c r="CJ5" i="60"/>
  <c r="P35" i="54" s="1"/>
  <c r="CC5" i="60"/>
  <c r="CJ12"/>
  <c r="P42" i="54" s="1"/>
  <c r="CC12" i="60"/>
  <c r="CX12" s="1"/>
  <c r="CJ8"/>
  <c r="P38" i="54" s="1"/>
  <c r="CC8" i="60"/>
  <c r="CX8" s="1"/>
  <c r="CJ18"/>
  <c r="P14" i="54" s="1"/>
  <c r="CC18" i="60"/>
  <c r="CX18" s="1"/>
  <c r="CJ24"/>
  <c r="CC24"/>
  <c r="CX24" s="1"/>
  <c r="H23"/>
  <c r="CJ28"/>
  <c r="CC28"/>
  <c r="CX28" s="1"/>
  <c r="CJ34"/>
  <c r="P53" i="54" s="1"/>
  <c r="CC34" i="60"/>
  <c r="H33"/>
  <c r="CJ59"/>
  <c r="P112" i="54" s="1"/>
  <c r="CC59" i="60"/>
  <c r="CX59" s="1"/>
  <c r="T33"/>
  <c r="AR33"/>
  <c r="BD4"/>
  <c r="BD33"/>
  <c r="BP33"/>
  <c r="H5" i="61"/>
  <c r="N55"/>
  <c r="AB57"/>
  <c r="AB61"/>
  <c r="AA44" i="62"/>
  <c r="H43"/>
  <c r="AA48"/>
  <c r="AA53"/>
  <c r="AA58"/>
  <c r="AA64"/>
  <c r="AA69"/>
  <c r="AA80"/>
  <c r="AA91"/>
  <c r="AA101"/>
  <c r="AA107"/>
  <c r="H106"/>
  <c r="AA112"/>
  <c r="AA116"/>
  <c r="AA121"/>
  <c r="AA126"/>
  <c r="AA9"/>
  <c r="AA14"/>
  <c r="AA19"/>
  <c r="N78"/>
  <c r="N110"/>
  <c r="N117"/>
  <c r="T17"/>
  <c r="T31"/>
  <c r="CJ17" i="60"/>
  <c r="P13" i="54" s="1"/>
  <c r="CC17" i="60"/>
  <c r="H16"/>
  <c r="CJ27"/>
  <c r="CC27"/>
  <c r="CX27" s="1"/>
  <c r="CJ37"/>
  <c r="P56" i="54" s="1"/>
  <c r="CC37" i="60"/>
  <c r="CX37" s="1"/>
  <c r="CQ30"/>
  <c r="N29"/>
  <c r="CQ29" s="1"/>
  <c r="AA79" i="62"/>
  <c r="H78"/>
  <c r="AA18"/>
  <c r="H17"/>
  <c r="CJ15" i="60"/>
  <c r="CC15"/>
  <c r="CX15" s="1"/>
  <c r="CJ11"/>
  <c r="P41" i="54" s="1"/>
  <c r="CC11" i="60"/>
  <c r="CX11" s="1"/>
  <c r="CJ7"/>
  <c r="CC7"/>
  <c r="CX7" s="1"/>
  <c r="CJ19"/>
  <c r="P15" i="54" s="1"/>
  <c r="CC19" i="60"/>
  <c r="CX19" s="1"/>
  <c r="CJ25"/>
  <c r="CC25"/>
  <c r="CX25" s="1"/>
  <c r="CJ30"/>
  <c r="CC30"/>
  <c r="CX30" s="1"/>
  <c r="H29"/>
  <c r="CJ35"/>
  <c r="P54" i="54" s="1"/>
  <c r="CC35" i="60"/>
  <c r="CX35" s="1"/>
  <c r="CJ42"/>
  <c r="P77" i="54" s="1"/>
  <c r="CC42" i="60"/>
  <c r="CX42" s="1"/>
  <c r="CJ56"/>
  <c r="P109" i="54" s="1"/>
  <c r="CC56" i="60"/>
  <c r="CX56" s="1"/>
  <c r="CJ60"/>
  <c r="CC60"/>
  <c r="CX60" s="1"/>
  <c r="CQ17"/>
  <c r="Q13" i="55" s="1"/>
  <c r="N16" i="60"/>
  <c r="CQ49"/>
  <c r="Q98" i="55" s="1"/>
  <c r="N48" i="60"/>
  <c r="Q111" i="55"/>
  <c r="T29" i="60"/>
  <c r="Z16"/>
  <c r="Z48"/>
  <c r="AF29"/>
  <c r="AL16"/>
  <c r="AL48"/>
  <c r="AL62" s="1"/>
  <c r="AR29"/>
  <c r="AX16"/>
  <c r="AX48"/>
  <c r="AX62" s="1"/>
  <c r="AX44" s="1"/>
  <c r="BD29"/>
  <c r="BJ16"/>
  <c r="BJ48"/>
  <c r="BP29"/>
  <c r="DH51"/>
  <c r="DH8"/>
  <c r="DH12"/>
  <c r="DH17"/>
  <c r="BV16"/>
  <c r="DH27"/>
  <c r="DH32"/>
  <c r="DH37"/>
  <c r="DH49"/>
  <c r="DH53"/>
  <c r="DH58"/>
  <c r="P58" i="54"/>
  <c r="AB18" i="61"/>
  <c r="AB28"/>
  <c r="AB33"/>
  <c r="AB38"/>
  <c r="AB44"/>
  <c r="AB53"/>
  <c r="AB58"/>
  <c r="AA39" i="62"/>
  <c r="AA35"/>
  <c r="AA50"/>
  <c r="H49"/>
  <c r="AA6"/>
  <c r="AA10"/>
  <c r="AA15"/>
  <c r="AA20"/>
  <c r="N74"/>
  <c r="N84" s="1"/>
  <c r="N106"/>
  <c r="T4"/>
  <c r="T55"/>
  <c r="T66"/>
  <c r="T71"/>
  <c r="CJ13" i="60"/>
  <c r="P43" i="54" s="1"/>
  <c r="CC13" i="60"/>
  <c r="CX13" s="1"/>
  <c r="CJ58"/>
  <c r="P111" i="54" s="1"/>
  <c r="CC58" i="60"/>
  <c r="CX58" s="1"/>
  <c r="AA63" i="62"/>
  <c r="H62"/>
  <c r="P102" i="54"/>
  <c r="CJ14" i="60"/>
  <c r="P44" i="54" s="1"/>
  <c r="CC14" i="60"/>
  <c r="CX14" s="1"/>
  <c r="CJ10"/>
  <c r="CC10"/>
  <c r="CX10" s="1"/>
  <c r="CJ26"/>
  <c r="CC26"/>
  <c r="CX26" s="1"/>
  <c r="CJ31"/>
  <c r="CC31"/>
  <c r="CX31" s="1"/>
  <c r="CJ36"/>
  <c r="P55" i="54" s="1"/>
  <c r="CC36" i="60"/>
  <c r="CX36" s="1"/>
  <c r="CJ43"/>
  <c r="CC43"/>
  <c r="CX43" s="1"/>
  <c r="CJ52"/>
  <c r="P101" i="54" s="1"/>
  <c r="CC52" i="60"/>
  <c r="CX52" s="1"/>
  <c r="CJ57"/>
  <c r="CC57"/>
  <c r="CX57" s="1"/>
  <c r="CQ5"/>
  <c r="N4"/>
  <c r="Q14" i="55"/>
  <c r="CQ24" i="60"/>
  <c r="N23"/>
  <c r="CQ23" s="1"/>
  <c r="CQ34"/>
  <c r="N33"/>
  <c r="CQ55"/>
  <c r="Q108" i="55" s="1"/>
  <c r="N54" i="60"/>
  <c r="Z4"/>
  <c r="Z33"/>
  <c r="Z54"/>
  <c r="AL4"/>
  <c r="AL33"/>
  <c r="AL54"/>
  <c r="AX4"/>
  <c r="AX40" s="1"/>
  <c r="AX33"/>
  <c r="AX54"/>
  <c r="BJ33"/>
  <c r="BJ54"/>
  <c r="DH20"/>
  <c r="DH5"/>
  <c r="DH9"/>
  <c r="DH13"/>
  <c r="DH18"/>
  <c r="DH24"/>
  <c r="BV23"/>
  <c r="DH23" s="1"/>
  <c r="DH28"/>
  <c r="DH34"/>
  <c r="BV33"/>
  <c r="DH33" s="1"/>
  <c r="DH38"/>
  <c r="DH50"/>
  <c r="BV54"/>
  <c r="DH59"/>
  <c r="N17" i="61"/>
  <c r="N41" s="1"/>
  <c r="AA6"/>
  <c r="T5"/>
  <c r="AA10"/>
  <c r="AA14"/>
  <c r="AB19"/>
  <c r="AB25"/>
  <c r="AB29"/>
  <c r="AB35"/>
  <c r="AB39"/>
  <c r="AB54"/>
  <c r="AB59"/>
  <c r="AA46" i="62"/>
  <c r="AA51"/>
  <c r="AA56"/>
  <c r="H55"/>
  <c r="AA55" s="1"/>
  <c r="AA60"/>
  <c r="AA67"/>
  <c r="H66"/>
  <c r="AA72"/>
  <c r="H71"/>
  <c r="AA77"/>
  <c r="AA82"/>
  <c r="AA103"/>
  <c r="AA109"/>
  <c r="AA114"/>
  <c r="AA119"/>
  <c r="AA123"/>
  <c r="AA128"/>
  <c r="AA7"/>
  <c r="AA12"/>
  <c r="AA21"/>
  <c r="AA30"/>
  <c r="N17"/>
  <c r="Q18" i="55" s="1"/>
  <c r="N49" i="62"/>
  <c r="AA97"/>
  <c r="Q110" i="55"/>
  <c r="T62" i="62"/>
  <c r="T78"/>
  <c r="T89"/>
  <c r="T105" s="1"/>
  <c r="T110"/>
  <c r="N23"/>
  <c r="AA28"/>
  <c r="N11"/>
  <c r="Q17" i="55"/>
  <c r="AA45" i="62"/>
  <c r="N43"/>
  <c r="AA24"/>
  <c r="H23"/>
  <c r="AA96"/>
  <c r="P110" i="54"/>
  <c r="AA102" i="62"/>
  <c r="H99"/>
  <c r="N99"/>
  <c r="AA100"/>
  <c r="Q102" i="55"/>
  <c r="AA94" i="62"/>
  <c r="BP4" i="60"/>
  <c r="DH6"/>
  <c r="CJ6"/>
  <c r="P36" i="54" s="1"/>
  <c r="CC6" i="60"/>
  <c r="CX6" s="1"/>
  <c r="BP16"/>
  <c r="DH21"/>
  <c r="AR16"/>
  <c r="CJ16" s="1"/>
  <c r="T16"/>
  <c r="CJ21"/>
  <c r="P17" i="54" s="1"/>
  <c r="CC21" i="60"/>
  <c r="CX21" s="1"/>
  <c r="CC16"/>
  <c r="CJ20"/>
  <c r="P16" i="54" s="1"/>
  <c r="CC20" i="60"/>
  <c r="CX20" s="1"/>
  <c r="CJ9"/>
  <c r="P39" i="54" s="1"/>
  <c r="CC9" i="60"/>
  <c r="CX9" s="1"/>
  <c r="AB56" i="61"/>
  <c r="H55"/>
  <c r="BP54" i="60"/>
  <c r="CJ54" s="1"/>
  <c r="CJ55"/>
  <c r="P108" i="54" s="1"/>
  <c r="DH55" i="60"/>
  <c r="CC55"/>
  <c r="CJ51"/>
  <c r="P100" i="54" s="1"/>
  <c r="CC51" i="60"/>
  <c r="CX51" s="1"/>
  <c r="CJ49"/>
  <c r="P98" i="54" s="1"/>
  <c r="CC49" i="60"/>
  <c r="CJ50"/>
  <c r="P99" i="54" s="1"/>
  <c r="CC50" i="60"/>
  <c r="CX50" s="1"/>
  <c r="CJ38"/>
  <c r="P57" i="54" s="1"/>
  <c r="CC38" i="60"/>
  <c r="CX38" s="1"/>
  <c r="AF33"/>
  <c r="AA16" i="62"/>
  <c r="H11"/>
  <c r="AA75"/>
  <c r="H74"/>
  <c r="P45" i="54"/>
  <c r="AA42" i="62"/>
  <c r="P40" i="54"/>
  <c r="AA37" i="62"/>
  <c r="P37" i="54"/>
  <c r="AA34" i="62"/>
  <c r="AA33"/>
  <c r="H31"/>
  <c r="AA31" s="1"/>
  <c r="Q101" i="55"/>
  <c r="AA93" i="62"/>
  <c r="Q100" i="55"/>
  <c r="AA92" i="62"/>
  <c r="BP40" i="60"/>
  <c r="BP48"/>
  <c r="BV4"/>
  <c r="BV48"/>
  <c r="AA5" i="62"/>
  <c r="H4"/>
  <c r="AA120"/>
  <c r="T117"/>
  <c r="T23"/>
  <c r="AA26"/>
  <c r="BJ4" i="60"/>
  <c r="AR4"/>
  <c r="AR48"/>
  <c r="AR62" s="1"/>
  <c r="AF4"/>
  <c r="AF40" s="1"/>
  <c r="AF48"/>
  <c r="AF62" s="1"/>
  <c r="T4"/>
  <c r="T48"/>
  <c r="H4"/>
  <c r="H49" i="61"/>
  <c r="H62" s="1"/>
  <c r="AB52"/>
  <c r="AB50"/>
  <c r="T49"/>
  <c r="T62" s="1"/>
  <c r="AB22"/>
  <c r="T17"/>
  <c r="H89" i="62"/>
  <c r="H117"/>
  <c r="H130" s="1"/>
  <c r="N4"/>
  <c r="N95"/>
  <c r="AA95" s="1"/>
  <c r="N89"/>
  <c r="Q35" i="55"/>
  <c r="Q39"/>
  <c r="Q43"/>
  <c r="AA9" i="61"/>
  <c r="AA13"/>
  <c r="Q38" i="55"/>
  <c r="Q42"/>
  <c r="CR26" i="60"/>
  <c r="CR36"/>
  <c r="CR27"/>
  <c r="CR32"/>
  <c r="CR37"/>
  <c r="Q40" i="55"/>
  <c r="Q44"/>
  <c r="Y5" i="61"/>
  <c r="AA7"/>
  <c r="AA11"/>
  <c r="AA15"/>
  <c r="CR43" i="60"/>
  <c r="CR60"/>
  <c r="T24" i="61"/>
  <c r="CR24" i="60"/>
  <c r="Q37" i="55"/>
  <c r="Q41"/>
  <c r="Q45"/>
  <c r="AA8" i="61"/>
  <c r="AA12"/>
  <c r="AA16"/>
  <c r="Q36" i="55"/>
  <c r="K14" i="64"/>
  <c r="K10"/>
  <c r="K12"/>
  <c r="K13"/>
  <c r="K9"/>
  <c r="K11"/>
  <c r="N34" i="61"/>
  <c r="N30"/>
  <c r="T34"/>
  <c r="T30"/>
  <c r="Q107" i="55" l="1"/>
  <c r="CQ54" i="60"/>
  <c r="P18" i="54"/>
  <c r="AA17" i="62"/>
  <c r="N130"/>
  <c r="CX5" i="60"/>
  <c r="CX49"/>
  <c r="AA71" i="62"/>
  <c r="CQ16" i="60"/>
  <c r="CX16" s="1"/>
  <c r="BD40"/>
  <c r="BD44" s="1"/>
  <c r="T40"/>
  <c r="AR40"/>
  <c r="DH54"/>
  <c r="AA11" i="62"/>
  <c r="CX55" i="60"/>
  <c r="AB55" i="61"/>
  <c r="DH16" i="60"/>
  <c r="AA43" i="62"/>
  <c r="CQ33" i="60"/>
  <c r="AA62" i="62"/>
  <c r="AA49"/>
  <c r="BJ62" i="60"/>
  <c r="AA78" i="62"/>
  <c r="AA110"/>
  <c r="DH29" i="60"/>
  <c r="N45" i="61"/>
  <c r="AB49"/>
  <c r="CC54" i="60"/>
  <c r="CX54" s="1"/>
  <c r="T84" i="62"/>
  <c r="AA66"/>
  <c r="AL40" i="60"/>
  <c r="AL44" s="1"/>
  <c r="Z40"/>
  <c r="N40"/>
  <c r="Z62"/>
  <c r="Z44" s="1"/>
  <c r="N62"/>
  <c r="CJ29"/>
  <c r="CC29"/>
  <c r="CX29" s="1"/>
  <c r="CX17"/>
  <c r="AA106" i="62"/>
  <c r="CX34" i="60"/>
  <c r="CJ23"/>
  <c r="CC23"/>
  <c r="CX23" s="1"/>
  <c r="Q97" i="55"/>
  <c r="Q113" s="1"/>
  <c r="Q140" s="1"/>
  <c r="N61" i="62"/>
  <c r="N85" s="1"/>
  <c r="H105"/>
  <c r="H131" s="1"/>
  <c r="AA99"/>
  <c r="CJ4" i="60"/>
  <c r="T62"/>
  <c r="CJ48"/>
  <c r="CJ33"/>
  <c r="CC33"/>
  <c r="CX33" s="1"/>
  <c r="AF44"/>
  <c r="AA74" i="62"/>
  <c r="H84"/>
  <c r="AA84" s="1"/>
  <c r="N105"/>
  <c r="AA89"/>
  <c r="T44" i="60"/>
  <c r="AR44"/>
  <c r="DH48"/>
  <c r="BV40"/>
  <c r="DH40" s="1"/>
  <c r="DH4"/>
  <c r="BV62"/>
  <c r="DH62" s="1"/>
  <c r="CQ48"/>
  <c r="BJ40"/>
  <c r="CQ4"/>
  <c r="CC48"/>
  <c r="CC4"/>
  <c r="CX4" s="1"/>
  <c r="H40"/>
  <c r="CJ40" s="1"/>
  <c r="BP62"/>
  <c r="AA4" i="62"/>
  <c r="H61"/>
  <c r="H85" s="1"/>
  <c r="AA117"/>
  <c r="T130"/>
  <c r="T61"/>
  <c r="AA23"/>
  <c r="T41" i="61"/>
  <c r="T45" s="1"/>
  <c r="AB17"/>
  <c r="CR19" i="60"/>
  <c r="CR38"/>
  <c r="CR56"/>
  <c r="CR42"/>
  <c r="CR34"/>
  <c r="CR15"/>
  <c r="CR25"/>
  <c r="CR35"/>
  <c r="CR30"/>
  <c r="CR18"/>
  <c r="CR31"/>
  <c r="CR7"/>
  <c r="CR17"/>
  <c r="CR52"/>
  <c r="CR49"/>
  <c r="CR10"/>
  <c r="CR21"/>
  <c r="CR59"/>
  <c r="CR8"/>
  <c r="CR20"/>
  <c r="CR58"/>
  <c r="CR9"/>
  <c r="CR50"/>
  <c r="CR5"/>
  <c r="CR57"/>
  <c r="CR55"/>
  <c r="CR28"/>
  <c r="CR12"/>
  <c r="CR14"/>
  <c r="CR53"/>
  <c r="CR13"/>
  <c r="CR11"/>
  <c r="CR51"/>
  <c r="CR6"/>
  <c r="K8" i="64"/>
  <c r="K20" s="1"/>
  <c r="R137" i="62"/>
  <c r="G27" i="57"/>
  <c r="O43"/>
  <c r="O12"/>
  <c r="H98" i="53"/>
  <c r="M7" i="57"/>
  <c r="H99" i="53"/>
  <c r="N7" i="57" s="1"/>
  <c r="M8"/>
  <c r="H100" i="53"/>
  <c r="N8" i="57" s="1"/>
  <c r="M9"/>
  <c r="H101" i="53"/>
  <c r="N9" i="57" s="1"/>
  <c r="M10"/>
  <c r="H102" i="53"/>
  <c r="N10" i="57" s="1"/>
  <c r="M11"/>
  <c r="H104" i="53"/>
  <c r="H105"/>
  <c r="H106"/>
  <c r="N42" i="57" s="1"/>
  <c r="H108" i="53"/>
  <c r="N37" i="57" s="1"/>
  <c r="H109" i="53"/>
  <c r="N38" i="57" s="1"/>
  <c r="H110" i="53"/>
  <c r="N39" i="57" s="1"/>
  <c r="H111" i="53"/>
  <c r="N40" i="57" s="1"/>
  <c r="H112" i="53"/>
  <c r="N41" i="57" s="1"/>
  <c r="H115" i="53"/>
  <c r="H116"/>
  <c r="H117"/>
  <c r="H119"/>
  <c r="H120"/>
  <c r="H121"/>
  <c r="H122"/>
  <c r="H123"/>
  <c r="H124"/>
  <c r="H126"/>
  <c r="M26" i="57"/>
  <c r="M27" s="1"/>
  <c r="H127" i="53"/>
  <c r="N26" i="57" s="1"/>
  <c r="N27" s="1"/>
  <c r="H128" i="53"/>
  <c r="H129"/>
  <c r="H130"/>
  <c r="H132"/>
  <c r="H133"/>
  <c r="H134"/>
  <c r="H135"/>
  <c r="H136"/>
  <c r="G6"/>
  <c r="H6"/>
  <c r="G7"/>
  <c r="H7"/>
  <c r="G8"/>
  <c r="H8"/>
  <c r="G9"/>
  <c r="H9"/>
  <c r="G10"/>
  <c r="H10"/>
  <c r="G11"/>
  <c r="H11"/>
  <c r="G13"/>
  <c r="H13"/>
  <c r="G14"/>
  <c r="H14"/>
  <c r="G15"/>
  <c r="H15"/>
  <c r="G16"/>
  <c r="H16"/>
  <c r="G17"/>
  <c r="H17"/>
  <c r="G18"/>
  <c r="H18"/>
  <c r="G20"/>
  <c r="H20"/>
  <c r="G21"/>
  <c r="H21"/>
  <c r="G22"/>
  <c r="H22"/>
  <c r="G23"/>
  <c r="H23"/>
  <c r="G24"/>
  <c r="H24"/>
  <c r="G25"/>
  <c r="H25"/>
  <c r="G27"/>
  <c r="H27"/>
  <c r="G28"/>
  <c r="H28"/>
  <c r="G29"/>
  <c r="H29"/>
  <c r="G30"/>
  <c r="H30"/>
  <c r="G31"/>
  <c r="H31"/>
  <c r="G32"/>
  <c r="H32"/>
  <c r="G33"/>
  <c r="H33"/>
  <c r="G35"/>
  <c r="H35"/>
  <c r="G36"/>
  <c r="H36"/>
  <c r="G37"/>
  <c r="H37"/>
  <c r="G38"/>
  <c r="H38"/>
  <c r="G39"/>
  <c r="H39"/>
  <c r="G40"/>
  <c r="H40"/>
  <c r="G41"/>
  <c r="H41"/>
  <c r="G42"/>
  <c r="H42"/>
  <c r="G43"/>
  <c r="H43"/>
  <c r="G44"/>
  <c r="H44"/>
  <c r="G45"/>
  <c r="H45"/>
  <c r="G47"/>
  <c r="H47"/>
  <c r="G48"/>
  <c r="H48"/>
  <c r="G49"/>
  <c r="H49"/>
  <c r="G50"/>
  <c r="H50"/>
  <c r="G51"/>
  <c r="H51"/>
  <c r="G53"/>
  <c r="H53"/>
  <c r="G54"/>
  <c r="H54"/>
  <c r="G55"/>
  <c r="H55"/>
  <c r="G56"/>
  <c r="H56"/>
  <c r="G57"/>
  <c r="H57"/>
  <c r="G58"/>
  <c r="H58"/>
  <c r="G60"/>
  <c r="H60"/>
  <c r="G61"/>
  <c r="H61"/>
  <c r="G62"/>
  <c r="H62"/>
  <c r="G63"/>
  <c r="F40" i="57" s="1"/>
  <c r="H63" i="53"/>
  <c r="G40" i="57" s="1"/>
  <c r="G64" i="53"/>
  <c r="H64"/>
  <c r="G65"/>
  <c r="H65"/>
  <c r="G68"/>
  <c r="F56" i="57" s="1"/>
  <c r="F55" s="1"/>
  <c r="H68" i="53"/>
  <c r="G69"/>
  <c r="H69"/>
  <c r="G70"/>
  <c r="H70"/>
  <c r="G72"/>
  <c r="H72"/>
  <c r="G73"/>
  <c r="H73"/>
  <c r="G74"/>
  <c r="H74"/>
  <c r="G75"/>
  <c r="H75"/>
  <c r="G77"/>
  <c r="H77"/>
  <c r="G78"/>
  <c r="H78"/>
  <c r="G80"/>
  <c r="H80"/>
  <c r="G81"/>
  <c r="H81"/>
  <c r="G82"/>
  <c r="H82"/>
  <c r="G84"/>
  <c r="H84"/>
  <c r="G85"/>
  <c r="H85"/>
  <c r="G86"/>
  <c r="H86"/>
  <c r="G87"/>
  <c r="H87"/>
  <c r="H118" i="54"/>
  <c r="H139" s="1"/>
  <c r="H140" l="1"/>
  <c r="H145"/>
  <c r="CJ62" i="60"/>
  <c r="N131" i="62"/>
  <c r="AA105"/>
  <c r="CX48" i="60"/>
  <c r="CC40"/>
  <c r="CX40" s="1"/>
  <c r="CC62"/>
  <c r="BJ44"/>
  <c r="CQ40"/>
  <c r="BV44"/>
  <c r="CQ62"/>
  <c r="BP44"/>
  <c r="AA130" i="62"/>
  <c r="T131"/>
  <c r="T85"/>
  <c r="AA85" s="1"/>
  <c r="AA61"/>
  <c r="N44" i="60"/>
  <c r="R136" i="62"/>
  <c r="F118" i="54"/>
  <c r="F139" s="1"/>
  <c r="N48" i="57"/>
  <c r="H97" i="53"/>
  <c r="N6" i="57"/>
  <c r="H83" i="53"/>
  <c r="H71"/>
  <c r="H67"/>
  <c r="H52"/>
  <c r="G10" i="57" s="1"/>
  <c r="H34" i="53"/>
  <c r="G9" i="57" s="1"/>
  <c r="H26" i="53"/>
  <c r="G8" i="57" s="1"/>
  <c r="H5" i="53"/>
  <c r="G6" i="57" s="1"/>
  <c r="H131" i="53"/>
  <c r="H125"/>
  <c r="H114"/>
  <c r="H107"/>
  <c r="G83"/>
  <c r="G79"/>
  <c r="F23" i="57" s="1"/>
  <c r="G76" i="53"/>
  <c r="G71"/>
  <c r="G67"/>
  <c r="G59"/>
  <c r="G52"/>
  <c r="F10" i="57" s="1"/>
  <c r="G46" i="53"/>
  <c r="F39" i="57" s="1"/>
  <c r="G34" i="53"/>
  <c r="F9" i="57" s="1"/>
  <c r="G26" i="53"/>
  <c r="F8" i="57" s="1"/>
  <c r="G19" i="53"/>
  <c r="F37" i="57" s="1"/>
  <c r="G12" i="53"/>
  <c r="F7" i="57" s="1"/>
  <c r="G5" i="53"/>
  <c r="F6" i="57" s="1"/>
  <c r="N52"/>
  <c r="N61" s="1"/>
  <c r="H79" i="53"/>
  <c r="G23" i="57" s="1"/>
  <c r="H76" i="53"/>
  <c r="H59"/>
  <c r="H46"/>
  <c r="G39" i="57" s="1"/>
  <c r="H19" i="53"/>
  <c r="G37" i="57" s="1"/>
  <c r="H12" i="53"/>
  <c r="G7" i="57" s="1"/>
  <c r="H118" i="53"/>
  <c r="H103"/>
  <c r="G56" i="57"/>
  <c r="G55" s="1"/>
  <c r="G61" s="1"/>
  <c r="N11"/>
  <c r="M6"/>
  <c r="M18" s="1"/>
  <c r="F140" i="54" l="1"/>
  <c r="F145"/>
  <c r="AA131" i="62"/>
  <c r="CX62" i="60"/>
  <c r="DH44"/>
  <c r="CQ44"/>
  <c r="F136" i="62"/>
  <c r="G48" i="57"/>
  <c r="G62" s="1"/>
  <c r="H139" i="53"/>
  <c r="H90"/>
  <c r="F18" i="57"/>
  <c r="F29" s="1"/>
  <c r="G90" i="53"/>
  <c r="F137" i="62"/>
  <c r="N62" i="57"/>
  <c r="H113" i="53"/>
  <c r="H140" s="1"/>
  <c r="G66"/>
  <c r="G18" i="57"/>
  <c r="F48"/>
  <c r="N18"/>
  <c r="N28" s="1"/>
  <c r="H66" i="53"/>
  <c r="M28" i="57"/>
  <c r="M65" s="1"/>
  <c r="H137" i="62"/>
  <c r="G63" i="57" l="1"/>
  <c r="N64"/>
  <c r="M63"/>
  <c r="N63"/>
  <c r="G91" i="53"/>
  <c r="M29" i="57"/>
  <c r="H91" i="53"/>
  <c r="G64" i="57"/>
  <c r="N65"/>
  <c r="G30"/>
  <c r="G29"/>
  <c r="G28"/>
  <c r="G65" s="1"/>
  <c r="N29"/>
  <c r="N30"/>
  <c r="F63"/>
  <c r="I138" i="56"/>
  <c r="I137"/>
  <c r="I136"/>
  <c r="I135"/>
  <c r="I134"/>
  <c r="I133"/>
  <c r="I132"/>
  <c r="I130"/>
  <c r="I129"/>
  <c r="I128"/>
  <c r="I127"/>
  <c r="I126"/>
  <c r="I125" s="1"/>
  <c r="I124"/>
  <c r="I123"/>
  <c r="I122"/>
  <c r="I121"/>
  <c r="I120"/>
  <c r="I119"/>
  <c r="I117"/>
  <c r="I116"/>
  <c r="I115"/>
  <c r="I112"/>
  <c r="I111"/>
  <c r="I110"/>
  <c r="I109"/>
  <c r="I108"/>
  <c r="I106"/>
  <c r="I105"/>
  <c r="I104"/>
  <c r="I102"/>
  <c r="I101"/>
  <c r="I100"/>
  <c r="I99"/>
  <c r="I98"/>
  <c r="I89"/>
  <c r="I88"/>
  <c r="I87"/>
  <c r="I86"/>
  <c r="I85"/>
  <c r="I84"/>
  <c r="I83" s="1"/>
  <c r="I82"/>
  <c r="I81"/>
  <c r="I80"/>
  <c r="I79" s="1"/>
  <c r="I78"/>
  <c r="I77"/>
  <c r="I75"/>
  <c r="I74"/>
  <c r="I73"/>
  <c r="I72"/>
  <c r="I70"/>
  <c r="I69"/>
  <c r="I68"/>
  <c r="I67" s="1"/>
  <c r="I65"/>
  <c r="I64"/>
  <c r="I63"/>
  <c r="I62"/>
  <c r="I61"/>
  <c r="I60"/>
  <c r="I59" s="1"/>
  <c r="I58"/>
  <c r="I57"/>
  <c r="I56"/>
  <c r="I55"/>
  <c r="I54"/>
  <c r="I53"/>
  <c r="I52" s="1"/>
  <c r="I51"/>
  <c r="I50"/>
  <c r="I49"/>
  <c r="I48"/>
  <c r="I47"/>
  <c r="I45"/>
  <c r="I44"/>
  <c r="I43"/>
  <c r="I42"/>
  <c r="I41"/>
  <c r="I40"/>
  <c r="I39"/>
  <c r="I38"/>
  <c r="I37"/>
  <c r="I36"/>
  <c r="I35"/>
  <c r="I34" s="1"/>
  <c r="I33"/>
  <c r="I32"/>
  <c r="I31"/>
  <c r="I30"/>
  <c r="I29"/>
  <c r="I28"/>
  <c r="I27"/>
  <c r="I25"/>
  <c r="I24"/>
  <c r="I23"/>
  <c r="I22"/>
  <c r="I21"/>
  <c r="I20"/>
  <c r="I18"/>
  <c r="I17"/>
  <c r="I16"/>
  <c r="I15"/>
  <c r="I14"/>
  <c r="I13"/>
  <c r="I11"/>
  <c r="I10"/>
  <c r="I9"/>
  <c r="I8"/>
  <c r="I7"/>
  <c r="I6"/>
  <c r="I138" i="55"/>
  <c r="I137"/>
  <c r="I136"/>
  <c r="I135"/>
  <c r="I134"/>
  <c r="I133"/>
  <c r="I132"/>
  <c r="I130"/>
  <c r="I129"/>
  <c r="I128"/>
  <c r="I127"/>
  <c r="I126"/>
  <c r="I124"/>
  <c r="I123"/>
  <c r="I122"/>
  <c r="I121"/>
  <c r="I120"/>
  <c r="I119"/>
  <c r="I117"/>
  <c r="I116"/>
  <c r="I115"/>
  <c r="I112"/>
  <c r="I111"/>
  <c r="I110"/>
  <c r="I109"/>
  <c r="I108"/>
  <c r="I106"/>
  <c r="M106" i="54" s="1"/>
  <c r="I105" i="55"/>
  <c r="I104"/>
  <c r="M104" i="54" s="1"/>
  <c r="I102" i="55"/>
  <c r="I101"/>
  <c r="I100"/>
  <c r="I99"/>
  <c r="I98"/>
  <c r="I89"/>
  <c r="I88"/>
  <c r="I87"/>
  <c r="I86"/>
  <c r="I85"/>
  <c r="I84"/>
  <c r="I82"/>
  <c r="I81"/>
  <c r="I80"/>
  <c r="I79" s="1"/>
  <c r="I78"/>
  <c r="I77"/>
  <c r="I76" s="1"/>
  <c r="I75"/>
  <c r="I74"/>
  <c r="I73"/>
  <c r="I72"/>
  <c r="I70"/>
  <c r="I69"/>
  <c r="I68"/>
  <c r="I65"/>
  <c r="I64"/>
  <c r="I63"/>
  <c r="I62"/>
  <c r="I61"/>
  <c r="I60"/>
  <c r="I59" s="1"/>
  <c r="I58"/>
  <c r="I57"/>
  <c r="I56"/>
  <c r="I55"/>
  <c r="I54"/>
  <c r="I53"/>
  <c r="I51"/>
  <c r="I50"/>
  <c r="I49"/>
  <c r="I48"/>
  <c r="I47"/>
  <c r="I45"/>
  <c r="I44"/>
  <c r="I43"/>
  <c r="I42"/>
  <c r="I41"/>
  <c r="I40"/>
  <c r="I39"/>
  <c r="I38"/>
  <c r="I37"/>
  <c r="I36"/>
  <c r="I35"/>
  <c r="I33"/>
  <c r="I32"/>
  <c r="I31"/>
  <c r="I30"/>
  <c r="I29"/>
  <c r="I28"/>
  <c r="I27"/>
  <c r="I26" s="1"/>
  <c r="I25"/>
  <c r="I24"/>
  <c r="I23"/>
  <c r="I22"/>
  <c r="I21"/>
  <c r="I20"/>
  <c r="I18"/>
  <c r="I17"/>
  <c r="I16"/>
  <c r="I15"/>
  <c r="I14"/>
  <c r="I13"/>
  <c r="I11"/>
  <c r="I10"/>
  <c r="I9"/>
  <c r="I8"/>
  <c r="I7"/>
  <c r="I6"/>
  <c r="I89" i="54"/>
  <c r="I88"/>
  <c r="I87"/>
  <c r="I86"/>
  <c r="I85"/>
  <c r="I84"/>
  <c r="I83" s="1"/>
  <c r="I82"/>
  <c r="I81"/>
  <c r="I80"/>
  <c r="I79" s="1"/>
  <c r="I78"/>
  <c r="I77"/>
  <c r="I75"/>
  <c r="I74"/>
  <c r="I73"/>
  <c r="I72"/>
  <c r="I70"/>
  <c r="I69"/>
  <c r="I68"/>
  <c r="I67" s="1"/>
  <c r="I65"/>
  <c r="I64"/>
  <c r="I63"/>
  <c r="I62"/>
  <c r="I61"/>
  <c r="I60"/>
  <c r="I58"/>
  <c r="I57"/>
  <c r="I56"/>
  <c r="I55"/>
  <c r="I54"/>
  <c r="I53"/>
  <c r="I51"/>
  <c r="I50"/>
  <c r="I49"/>
  <c r="I48"/>
  <c r="I47"/>
  <c r="I45"/>
  <c r="I44"/>
  <c r="I43"/>
  <c r="I42"/>
  <c r="I41"/>
  <c r="I40"/>
  <c r="I39"/>
  <c r="I38"/>
  <c r="I37"/>
  <c r="I36"/>
  <c r="I35"/>
  <c r="I33"/>
  <c r="I33" i="53" s="1"/>
  <c r="I32" i="54"/>
  <c r="I31"/>
  <c r="I30"/>
  <c r="I29"/>
  <c r="I28"/>
  <c r="I27"/>
  <c r="I25"/>
  <c r="I25" i="53" s="1"/>
  <c r="K25" s="1"/>
  <c r="I24" i="54"/>
  <c r="I23"/>
  <c r="I22"/>
  <c r="I21"/>
  <c r="I21" i="53" s="1"/>
  <c r="I20" i="54"/>
  <c r="I18"/>
  <c r="I17"/>
  <c r="I16"/>
  <c r="I15"/>
  <c r="I14"/>
  <c r="I13"/>
  <c r="I11"/>
  <c r="I10"/>
  <c r="I9"/>
  <c r="I8"/>
  <c r="I7"/>
  <c r="I6"/>
  <c r="I138"/>
  <c r="I137"/>
  <c r="I136"/>
  <c r="I135"/>
  <c r="I134"/>
  <c r="I134" i="53" s="1"/>
  <c r="I133" i="54"/>
  <c r="I132"/>
  <c r="I131" s="1"/>
  <c r="I130"/>
  <c r="I129"/>
  <c r="I129" i="53" s="1"/>
  <c r="I128" i="54"/>
  <c r="I127"/>
  <c r="I125" s="1"/>
  <c r="I126"/>
  <c r="I124"/>
  <c r="I124" i="53" s="1"/>
  <c r="I123" i="54"/>
  <c r="I122"/>
  <c r="I121"/>
  <c r="I120"/>
  <c r="I120" i="53" s="1"/>
  <c r="I119" i="54"/>
  <c r="I117"/>
  <c r="I116"/>
  <c r="I115"/>
  <c r="I112"/>
  <c r="I111"/>
  <c r="I110"/>
  <c r="I109"/>
  <c r="I108"/>
  <c r="I106"/>
  <c r="I105"/>
  <c r="I104"/>
  <c r="I102"/>
  <c r="I101"/>
  <c r="I100"/>
  <c r="I99"/>
  <c r="I98"/>
  <c r="H131" i="55"/>
  <c r="H125"/>
  <c r="H118"/>
  <c r="H71"/>
  <c r="H90" s="1"/>
  <c r="H91" s="1"/>
  <c r="S34" i="61"/>
  <c r="AA34" s="1"/>
  <c r="S30"/>
  <c r="S24"/>
  <c r="M34"/>
  <c r="M30"/>
  <c r="M24"/>
  <c r="E34"/>
  <c r="Y34" s="1"/>
  <c r="G34"/>
  <c r="H34"/>
  <c r="AB34" s="1"/>
  <c r="C34"/>
  <c r="W34" s="1"/>
  <c r="E30"/>
  <c r="Y30" s="1"/>
  <c r="G30"/>
  <c r="H30"/>
  <c r="AB30" s="1"/>
  <c r="E24"/>
  <c r="G24"/>
  <c r="H24"/>
  <c r="X5"/>
  <c r="AA5"/>
  <c r="BU44" i="60"/>
  <c r="CR54"/>
  <c r="CR48"/>
  <c r="CR33"/>
  <c r="CR29"/>
  <c r="CR23"/>
  <c r="CR16"/>
  <c r="CR4"/>
  <c r="O26" i="75"/>
  <c r="O25"/>
  <c r="O24"/>
  <c r="O23"/>
  <c r="O22"/>
  <c r="O21"/>
  <c r="O20"/>
  <c r="O19"/>
  <c r="O18"/>
  <c r="O17"/>
  <c r="C15"/>
  <c r="C27" s="1"/>
  <c r="O14"/>
  <c r="O13"/>
  <c r="O12"/>
  <c r="O11"/>
  <c r="O10"/>
  <c r="O9"/>
  <c r="O8"/>
  <c r="O7"/>
  <c r="O6"/>
  <c r="I30" i="74"/>
  <c r="M30" s="1"/>
  <c r="G28"/>
  <c r="I28" s="1"/>
  <c r="M28" s="1"/>
  <c r="I27"/>
  <c r="G26"/>
  <c r="I26" s="1"/>
  <c r="G25"/>
  <c r="I25" s="1"/>
  <c r="G24"/>
  <c r="I24" s="1"/>
  <c r="J24" s="1"/>
  <c r="N24" s="1"/>
  <c r="G23"/>
  <c r="I23" s="1"/>
  <c r="M23" s="1"/>
  <c r="G22"/>
  <c r="I22" s="1"/>
  <c r="M22" s="1"/>
  <c r="E22"/>
  <c r="E27" s="1"/>
  <c r="E29" s="1"/>
  <c r="D22"/>
  <c r="D27" s="1"/>
  <c r="D29" s="1"/>
  <c r="C22"/>
  <c r="C27" s="1"/>
  <c r="C29" s="1"/>
  <c r="G21"/>
  <c r="I21" s="1"/>
  <c r="J21" s="1"/>
  <c r="N21" s="1"/>
  <c r="I20"/>
  <c r="J20" s="1"/>
  <c r="I19"/>
  <c r="J19" s="1"/>
  <c r="K19" s="1"/>
  <c r="O19" s="1"/>
  <c r="I18"/>
  <c r="M18" s="1"/>
  <c r="I17"/>
  <c r="J17" s="1"/>
  <c r="K17" s="1"/>
  <c r="O17" s="1"/>
  <c r="I16"/>
  <c r="J16" s="1"/>
  <c r="G14"/>
  <c r="I14" s="1"/>
  <c r="M14" s="1"/>
  <c r="I13"/>
  <c r="E13"/>
  <c r="D13"/>
  <c r="C13"/>
  <c r="G12"/>
  <c r="I12" s="1"/>
  <c r="G11"/>
  <c r="I11" s="1"/>
  <c r="G10"/>
  <c r="I10" s="1"/>
  <c r="J10" s="1"/>
  <c r="N10" s="1"/>
  <c r="G9"/>
  <c r="I9" s="1"/>
  <c r="M9" s="1"/>
  <c r="G8"/>
  <c r="I8" s="1"/>
  <c r="M8" s="1"/>
  <c r="G7"/>
  <c r="I7" s="1"/>
  <c r="G6"/>
  <c r="I6" s="1"/>
  <c r="J6" s="1"/>
  <c r="N6" s="1"/>
  <c r="G5"/>
  <c r="I5" s="1"/>
  <c r="M5" s="1"/>
  <c r="H10" i="73"/>
  <c r="G10"/>
  <c r="F10"/>
  <c r="E10"/>
  <c r="H5"/>
  <c r="H15" s="1"/>
  <c r="G5"/>
  <c r="G15" s="1"/>
  <c r="F5"/>
  <c r="F15" s="1"/>
  <c r="E5"/>
  <c r="E15" s="1"/>
  <c r="N27" i="72"/>
  <c r="M27"/>
  <c r="L27"/>
  <c r="K27"/>
  <c r="J27"/>
  <c r="I27"/>
  <c r="H27"/>
  <c r="G27"/>
  <c r="F27"/>
  <c r="E27"/>
  <c r="D27"/>
  <c r="C27"/>
  <c r="O26"/>
  <c r="O25"/>
  <c r="Q25" s="1"/>
  <c r="T25" s="1"/>
  <c r="U25" s="1"/>
  <c r="O24"/>
  <c r="O23"/>
  <c r="O22"/>
  <c r="O21"/>
  <c r="O20"/>
  <c r="O19"/>
  <c r="O18"/>
  <c r="O17"/>
  <c r="O16"/>
  <c r="Q15"/>
  <c r="T15" s="1"/>
  <c r="U15" s="1"/>
  <c r="N14"/>
  <c r="M14"/>
  <c r="L14"/>
  <c r="K14"/>
  <c r="J14"/>
  <c r="I14"/>
  <c r="H14"/>
  <c r="G14"/>
  <c r="F14"/>
  <c r="E14"/>
  <c r="D14"/>
  <c r="C14"/>
  <c r="O13"/>
  <c r="O12"/>
  <c r="O11"/>
  <c r="O10"/>
  <c r="O9"/>
  <c r="O8"/>
  <c r="O7"/>
  <c r="O6"/>
  <c r="O5"/>
  <c r="G179" i="71"/>
  <c r="N28" i="70"/>
  <c r="G28"/>
  <c r="F28"/>
  <c r="T27"/>
  <c r="Q27"/>
  <c r="K27"/>
  <c r="J27"/>
  <c r="R27" s="1"/>
  <c r="E27"/>
  <c r="T26"/>
  <c r="K26"/>
  <c r="S26" s="1"/>
  <c r="J26"/>
  <c r="R26" s="1"/>
  <c r="T25"/>
  <c r="K25"/>
  <c r="J25"/>
  <c r="R25" s="1"/>
  <c r="I25"/>
  <c r="E25"/>
  <c r="T24"/>
  <c r="Q24"/>
  <c r="Q21" s="1"/>
  <c r="K24"/>
  <c r="S24" s="1"/>
  <c r="J24"/>
  <c r="R24" s="1"/>
  <c r="E24"/>
  <c r="T23"/>
  <c r="S23"/>
  <c r="K23"/>
  <c r="J23"/>
  <c r="M23" s="1"/>
  <c r="E23"/>
  <c r="T22"/>
  <c r="R22"/>
  <c r="M22"/>
  <c r="K22"/>
  <c r="S22" s="1"/>
  <c r="J22"/>
  <c r="I22"/>
  <c r="P21"/>
  <c r="P28" s="1"/>
  <c r="O21"/>
  <c r="L21"/>
  <c r="H21"/>
  <c r="H28" s="1"/>
  <c r="D21"/>
  <c r="D28" s="1"/>
  <c r="C21"/>
  <c r="C28" s="1"/>
  <c r="B21"/>
  <c r="B28" s="1"/>
  <c r="T20"/>
  <c r="S20"/>
  <c r="J20"/>
  <c r="M20" s="1"/>
  <c r="I20"/>
  <c r="E20"/>
  <c r="L19"/>
  <c r="K19"/>
  <c r="S19" s="1"/>
  <c r="J19"/>
  <c r="R19" s="1"/>
  <c r="I19"/>
  <c r="E19"/>
  <c r="T15"/>
  <c r="K15"/>
  <c r="J15"/>
  <c r="R15" s="1"/>
  <c r="E15"/>
  <c r="T14"/>
  <c r="K14"/>
  <c r="J14"/>
  <c r="R14" s="1"/>
  <c r="T13"/>
  <c r="Q13"/>
  <c r="K13"/>
  <c r="J13"/>
  <c r="R13" s="1"/>
  <c r="E13"/>
  <c r="T12"/>
  <c r="S12"/>
  <c r="J12"/>
  <c r="R12" s="1"/>
  <c r="U12" s="1"/>
  <c r="T11"/>
  <c r="K11"/>
  <c r="S11" s="1"/>
  <c r="J11"/>
  <c r="E11"/>
  <c r="T10"/>
  <c r="S10"/>
  <c r="R10"/>
  <c r="T9"/>
  <c r="S9"/>
  <c r="J9"/>
  <c r="R9" s="1"/>
  <c r="E9"/>
  <c r="T8"/>
  <c r="S8"/>
  <c r="R8"/>
  <c r="T7"/>
  <c r="S7"/>
  <c r="J7"/>
  <c r="M7" s="1"/>
  <c r="E7"/>
  <c r="T6"/>
  <c r="S6"/>
  <c r="R6"/>
  <c r="T5"/>
  <c r="K5"/>
  <c r="J5"/>
  <c r="R5" s="1"/>
  <c r="E5"/>
  <c r="C30" i="69"/>
  <c r="D9"/>
  <c r="D30" s="1"/>
  <c r="C9"/>
  <c r="H35" i="68"/>
  <c r="G35"/>
  <c r="F35"/>
  <c r="E35"/>
  <c r="H34"/>
  <c r="G34"/>
  <c r="F34"/>
  <c r="E34"/>
  <c r="I29"/>
  <c r="H28"/>
  <c r="G28"/>
  <c r="F28"/>
  <c r="E28"/>
  <c r="D28"/>
  <c r="I27"/>
  <c r="H26"/>
  <c r="G26"/>
  <c r="F26"/>
  <c r="E26"/>
  <c r="D26"/>
  <c r="I25"/>
  <c r="H24"/>
  <c r="G24"/>
  <c r="F24"/>
  <c r="E24"/>
  <c r="D24"/>
  <c r="I23"/>
  <c r="I22"/>
  <c r="I21"/>
  <c r="I20"/>
  <c r="I19"/>
  <c r="I18"/>
  <c r="I17"/>
  <c r="I16"/>
  <c r="I15"/>
  <c r="I14"/>
  <c r="I13"/>
  <c r="I12"/>
  <c r="I11"/>
  <c r="I10"/>
  <c r="H9"/>
  <c r="G9"/>
  <c r="F9"/>
  <c r="E9"/>
  <c r="D9"/>
  <c r="I8"/>
  <c r="I7"/>
  <c r="H6"/>
  <c r="G6"/>
  <c r="F6"/>
  <c r="E6"/>
  <c r="D6"/>
  <c r="D231" i="67"/>
  <c r="C231"/>
  <c r="B231"/>
  <c r="E230"/>
  <c r="E229"/>
  <c r="E228"/>
  <c r="E227"/>
  <c r="E226"/>
  <c r="E225"/>
  <c r="E224"/>
  <c r="D221"/>
  <c r="C221"/>
  <c r="B221"/>
  <c r="E219"/>
  <c r="E218"/>
  <c r="E217"/>
  <c r="E216"/>
  <c r="E215"/>
  <c r="D210"/>
  <c r="C210"/>
  <c r="B210"/>
  <c r="E209"/>
  <c r="E208"/>
  <c r="E207"/>
  <c r="E206"/>
  <c r="E205"/>
  <c r="E204"/>
  <c r="E203"/>
  <c r="D200"/>
  <c r="C200"/>
  <c r="B200"/>
  <c r="E198"/>
  <c r="E197"/>
  <c r="E196"/>
  <c r="E195"/>
  <c r="E194"/>
  <c r="D189"/>
  <c r="C189"/>
  <c r="B189"/>
  <c r="E188"/>
  <c r="E187"/>
  <c r="E186"/>
  <c r="E185"/>
  <c r="E184"/>
  <c r="E183"/>
  <c r="E182"/>
  <c r="D179"/>
  <c r="C179"/>
  <c r="B179"/>
  <c r="E177"/>
  <c r="E176"/>
  <c r="E175"/>
  <c r="E174"/>
  <c r="E173"/>
  <c r="D168"/>
  <c r="C168"/>
  <c r="B168"/>
  <c r="E167"/>
  <c r="E166"/>
  <c r="E165"/>
  <c r="E164"/>
  <c r="E163"/>
  <c r="E162"/>
  <c r="E161"/>
  <c r="D158"/>
  <c r="C158"/>
  <c r="B158"/>
  <c r="E156"/>
  <c r="E155"/>
  <c r="E154"/>
  <c r="E153"/>
  <c r="E152"/>
  <c r="D147"/>
  <c r="C147"/>
  <c r="B147"/>
  <c r="E146"/>
  <c r="E145"/>
  <c r="E144"/>
  <c r="E143"/>
  <c r="E142"/>
  <c r="E141"/>
  <c r="E140"/>
  <c r="D137"/>
  <c r="C137"/>
  <c r="B137"/>
  <c r="E135"/>
  <c r="E134"/>
  <c r="E133"/>
  <c r="E132"/>
  <c r="E131"/>
  <c r="D126"/>
  <c r="C126"/>
  <c r="B126"/>
  <c r="E125"/>
  <c r="E124"/>
  <c r="E123"/>
  <c r="E122"/>
  <c r="E121"/>
  <c r="E120"/>
  <c r="E119"/>
  <c r="D116"/>
  <c r="C116"/>
  <c r="B116"/>
  <c r="E114"/>
  <c r="E113"/>
  <c r="E112"/>
  <c r="E111"/>
  <c r="E110"/>
  <c r="D105"/>
  <c r="C105"/>
  <c r="B105"/>
  <c r="E104"/>
  <c r="E103"/>
  <c r="E102"/>
  <c r="E101"/>
  <c r="E100"/>
  <c r="E99"/>
  <c r="E98"/>
  <c r="D95"/>
  <c r="C95"/>
  <c r="B95"/>
  <c r="E93"/>
  <c r="E92"/>
  <c r="E91"/>
  <c r="E90"/>
  <c r="E89"/>
  <c r="D84"/>
  <c r="C84"/>
  <c r="B84"/>
  <c r="E83"/>
  <c r="E82"/>
  <c r="E81"/>
  <c r="E80"/>
  <c r="E79"/>
  <c r="E78"/>
  <c r="E77"/>
  <c r="D74"/>
  <c r="C74"/>
  <c r="B74"/>
  <c r="E72"/>
  <c r="E71"/>
  <c r="E70"/>
  <c r="E69"/>
  <c r="E68"/>
  <c r="D63"/>
  <c r="C63"/>
  <c r="B63"/>
  <c r="E62"/>
  <c r="E61"/>
  <c r="E60"/>
  <c r="E59"/>
  <c r="E58"/>
  <c r="E57"/>
  <c r="E56"/>
  <c r="D53"/>
  <c r="C53"/>
  <c r="B53"/>
  <c r="E51"/>
  <c r="E50"/>
  <c r="E49"/>
  <c r="E48"/>
  <c r="E47"/>
  <c r="D42"/>
  <c r="C42"/>
  <c r="B42"/>
  <c r="E41"/>
  <c r="E40"/>
  <c r="E39"/>
  <c r="E38"/>
  <c r="E37"/>
  <c r="E36"/>
  <c r="E35"/>
  <c r="D32"/>
  <c r="C32"/>
  <c r="B32"/>
  <c r="E30"/>
  <c r="E29"/>
  <c r="E28"/>
  <c r="E27"/>
  <c r="E26"/>
  <c r="D20"/>
  <c r="C20"/>
  <c r="B20"/>
  <c r="E19"/>
  <c r="E18"/>
  <c r="E17"/>
  <c r="E16"/>
  <c r="E15"/>
  <c r="E14"/>
  <c r="E13"/>
  <c r="D10"/>
  <c r="C10"/>
  <c r="B10"/>
  <c r="E8"/>
  <c r="E7"/>
  <c r="E6"/>
  <c r="E5"/>
  <c r="E4"/>
  <c r="E136" i="66"/>
  <c r="E135"/>
  <c r="E133"/>
  <c r="E132"/>
  <c r="D131"/>
  <c r="C131"/>
  <c r="E127"/>
  <c r="E125" s="1"/>
  <c r="D125"/>
  <c r="C125"/>
  <c r="E118"/>
  <c r="D118"/>
  <c r="C118"/>
  <c r="E115"/>
  <c r="E114" s="1"/>
  <c r="D114"/>
  <c r="C114"/>
  <c r="C137" s="1"/>
  <c r="E112"/>
  <c r="E111"/>
  <c r="E110"/>
  <c r="E109"/>
  <c r="E108"/>
  <c r="D107"/>
  <c r="C107"/>
  <c r="E106"/>
  <c r="E105"/>
  <c r="E104"/>
  <c r="D103"/>
  <c r="C103"/>
  <c r="E102"/>
  <c r="E101"/>
  <c r="E100"/>
  <c r="E99"/>
  <c r="E98"/>
  <c r="D97"/>
  <c r="C97"/>
  <c r="E83"/>
  <c r="D83"/>
  <c r="C83"/>
  <c r="E81"/>
  <c r="E80"/>
  <c r="D79"/>
  <c r="C79"/>
  <c r="E78"/>
  <c r="E77"/>
  <c r="D76"/>
  <c r="C76"/>
  <c r="E71"/>
  <c r="D71"/>
  <c r="D90" s="1"/>
  <c r="C71"/>
  <c r="E67"/>
  <c r="D67"/>
  <c r="C67"/>
  <c r="C90" s="1"/>
  <c r="E59"/>
  <c r="D59"/>
  <c r="C59"/>
  <c r="E57"/>
  <c r="E56"/>
  <c r="E55"/>
  <c r="E54"/>
  <c r="E53"/>
  <c r="D52"/>
  <c r="C52"/>
  <c r="E51"/>
  <c r="E50"/>
  <c r="E49"/>
  <c r="E48"/>
  <c r="E47"/>
  <c r="D46"/>
  <c r="C46"/>
  <c r="E45"/>
  <c r="E43"/>
  <c r="E42"/>
  <c r="E41"/>
  <c r="E40"/>
  <c r="E39"/>
  <c r="E38"/>
  <c r="E37"/>
  <c r="E36"/>
  <c r="E35"/>
  <c r="D34"/>
  <c r="C34"/>
  <c r="E33"/>
  <c r="E32"/>
  <c r="E31"/>
  <c r="E30"/>
  <c r="E29"/>
  <c r="E28"/>
  <c r="E27"/>
  <c r="D26"/>
  <c r="C26"/>
  <c r="E25"/>
  <c r="E24"/>
  <c r="E23"/>
  <c r="E22"/>
  <c r="E21"/>
  <c r="E20"/>
  <c r="D19"/>
  <c r="C19"/>
  <c r="E18"/>
  <c r="E17"/>
  <c r="E16"/>
  <c r="E15"/>
  <c r="E14"/>
  <c r="E13"/>
  <c r="D12"/>
  <c r="C12"/>
  <c r="E11"/>
  <c r="E10"/>
  <c r="E9"/>
  <c r="E8"/>
  <c r="E7"/>
  <c r="E6"/>
  <c r="D5"/>
  <c r="C5"/>
  <c r="D5" i="65"/>
  <c r="C5"/>
  <c r="E4"/>
  <c r="E3"/>
  <c r="G5" s="1"/>
  <c r="F30" i="64"/>
  <c r="F25"/>
  <c r="D24"/>
  <c r="F24" s="1"/>
  <c r="F23"/>
  <c r="F22" s="1"/>
  <c r="D22"/>
  <c r="E20"/>
  <c r="E27" s="1"/>
  <c r="D20"/>
  <c r="F19"/>
  <c r="H19" s="1"/>
  <c r="F18"/>
  <c r="H18" s="1"/>
  <c r="F17"/>
  <c r="H17" s="1"/>
  <c r="F16"/>
  <c r="F15"/>
  <c r="F14"/>
  <c r="F13"/>
  <c r="F12"/>
  <c r="F11"/>
  <c r="F10"/>
  <c r="P9"/>
  <c r="F9"/>
  <c r="Q8"/>
  <c r="P8"/>
  <c r="F8"/>
  <c r="P7"/>
  <c r="F7"/>
  <c r="F4"/>
  <c r="F53" i="63"/>
  <c r="E51"/>
  <c r="D51"/>
  <c r="F50"/>
  <c r="K50" s="1"/>
  <c r="F49"/>
  <c r="F48"/>
  <c r="F47"/>
  <c r="F46"/>
  <c r="F45"/>
  <c r="F44"/>
  <c r="F43"/>
  <c r="F42"/>
  <c r="F41"/>
  <c r="F36"/>
  <c r="E34"/>
  <c r="D34"/>
  <c r="F33"/>
  <c r="H33" s="1"/>
  <c r="J33" s="1"/>
  <c r="K33" s="1"/>
  <c r="F32"/>
  <c r="E29"/>
  <c r="D29"/>
  <c r="F28"/>
  <c r="F27"/>
  <c r="F26"/>
  <c r="F25"/>
  <c r="E22"/>
  <c r="D22"/>
  <c r="F21"/>
  <c r="F20"/>
  <c r="E17"/>
  <c r="D17"/>
  <c r="F16"/>
  <c r="F15"/>
  <c r="E12"/>
  <c r="D12"/>
  <c r="F11"/>
  <c r="F10"/>
  <c r="F9"/>
  <c r="F8"/>
  <c r="F7"/>
  <c r="F6"/>
  <c r="AD129" i="62"/>
  <c r="AD128"/>
  <c r="AD127"/>
  <c r="AD126"/>
  <c r="AD125"/>
  <c r="O124"/>
  <c r="O130" s="1"/>
  <c r="O131" s="1"/>
  <c r="C124"/>
  <c r="AD123"/>
  <c r="AD122"/>
  <c r="AD121"/>
  <c r="AD120"/>
  <c r="AD119"/>
  <c r="AD118"/>
  <c r="C117"/>
  <c r="V117" s="1"/>
  <c r="AD116"/>
  <c r="AD115"/>
  <c r="AD114"/>
  <c r="AD113"/>
  <c r="AD112"/>
  <c r="AD111"/>
  <c r="C110"/>
  <c r="V110" s="1"/>
  <c r="AD109"/>
  <c r="AD108"/>
  <c r="AD107"/>
  <c r="C106"/>
  <c r="V106" s="1"/>
  <c r="AD104"/>
  <c r="AD103"/>
  <c r="AD102"/>
  <c r="AD101"/>
  <c r="AD100"/>
  <c r="C99"/>
  <c r="V99" s="1"/>
  <c r="AD98"/>
  <c r="AD97"/>
  <c r="AD96"/>
  <c r="C95"/>
  <c r="V95" s="1"/>
  <c r="AD94"/>
  <c r="AD93"/>
  <c r="AD92"/>
  <c r="AD91"/>
  <c r="AD90"/>
  <c r="C89"/>
  <c r="V89" s="1"/>
  <c r="C78"/>
  <c r="V78" s="1"/>
  <c r="C74"/>
  <c r="V74" s="1"/>
  <c r="C71"/>
  <c r="V71" s="1"/>
  <c r="C66"/>
  <c r="V66" s="1"/>
  <c r="C62"/>
  <c r="V62" s="1"/>
  <c r="C55"/>
  <c r="C49"/>
  <c r="V49" s="1"/>
  <c r="C43"/>
  <c r="V43" s="1"/>
  <c r="C31"/>
  <c r="V31" s="1"/>
  <c r="C23"/>
  <c r="V23" s="1"/>
  <c r="C17"/>
  <c r="C11"/>
  <c r="V11" s="1"/>
  <c r="C4"/>
  <c r="V4" s="1"/>
  <c r="C55" i="61"/>
  <c r="W55" s="1"/>
  <c r="C49"/>
  <c r="W49" s="1"/>
  <c r="O30"/>
  <c r="W30" s="1"/>
  <c r="I30"/>
  <c r="C30"/>
  <c r="O24"/>
  <c r="I24"/>
  <c r="I41" s="1"/>
  <c r="I45" s="1"/>
  <c r="C24"/>
  <c r="C17"/>
  <c r="W17" s="1"/>
  <c r="C5"/>
  <c r="BY64" i="60"/>
  <c r="BX64"/>
  <c r="BY63"/>
  <c r="BX63"/>
  <c r="DA58"/>
  <c r="DA56"/>
  <c r="C54"/>
  <c r="C48"/>
  <c r="DA47"/>
  <c r="DA46"/>
  <c r="DA38"/>
  <c r="DA37"/>
  <c r="DA36"/>
  <c r="DA35"/>
  <c r="DA34"/>
  <c r="C33"/>
  <c r="C29"/>
  <c r="DA27"/>
  <c r="DA26"/>
  <c r="DA25"/>
  <c r="C23"/>
  <c r="DA22"/>
  <c r="DA19"/>
  <c r="DA18"/>
  <c r="C16"/>
  <c r="C4"/>
  <c r="CE4" s="1"/>
  <c r="BX29" l="1"/>
  <c r="CS29" s="1"/>
  <c r="CE29"/>
  <c r="BX33"/>
  <c r="CS33" s="1"/>
  <c r="CE33"/>
  <c r="BX48"/>
  <c r="CS48" s="1"/>
  <c r="CE48"/>
  <c r="W24" i="61"/>
  <c r="O41"/>
  <c r="O45" s="1"/>
  <c r="K18" i="54"/>
  <c r="V17" i="62"/>
  <c r="D38" i="63"/>
  <c r="D55" s="1"/>
  <c r="E30" i="68"/>
  <c r="R7" i="70"/>
  <c r="U7" s="1"/>
  <c r="M9"/>
  <c r="I21"/>
  <c r="I28" s="1"/>
  <c r="U22"/>
  <c r="M16" i="74"/>
  <c r="D14"/>
  <c r="D15" s="1"/>
  <c r="H41" i="61"/>
  <c r="H45" s="1"/>
  <c r="AB24"/>
  <c r="I13" i="53"/>
  <c r="I69"/>
  <c r="I85"/>
  <c r="I12" i="56"/>
  <c r="I131"/>
  <c r="I52" i="54"/>
  <c r="CE54" i="60"/>
  <c r="BX54"/>
  <c r="CS54" s="1"/>
  <c r="K58" i="54"/>
  <c r="V55" i="62"/>
  <c r="V124"/>
  <c r="U6" i="70"/>
  <c r="K21"/>
  <c r="M20" i="74"/>
  <c r="E14"/>
  <c r="G41" i="61"/>
  <c r="G45" s="1"/>
  <c r="AA24"/>
  <c r="S41"/>
  <c r="S45" s="1"/>
  <c r="H139" i="55"/>
  <c r="H140" s="1"/>
  <c r="H148" s="1"/>
  <c r="I103" i="54"/>
  <c r="I114"/>
  <c r="I139" s="1"/>
  <c r="I59"/>
  <c r="I5" i="55"/>
  <c r="I19"/>
  <c r="I114"/>
  <c r="I107" i="56"/>
  <c r="I118"/>
  <c r="BX16" i="60"/>
  <c r="CS16" s="1"/>
  <c r="CE16"/>
  <c r="BX23"/>
  <c r="CS23" s="1"/>
  <c r="CE23"/>
  <c r="I12" i="55"/>
  <c r="E20" i="67"/>
  <c r="E63"/>
  <c r="I28" i="68"/>
  <c r="R23" i="70"/>
  <c r="U23" s="1"/>
  <c r="U24"/>
  <c r="E41" i="61"/>
  <c r="E45" s="1"/>
  <c r="Y24"/>
  <c r="M41"/>
  <c r="M45" s="1"/>
  <c r="AA30"/>
  <c r="I116" i="53"/>
  <c r="I130"/>
  <c r="I135"/>
  <c r="I19" i="54"/>
  <c r="I46"/>
  <c r="I71"/>
  <c r="I90" s="1"/>
  <c r="I145" s="1"/>
  <c r="I76"/>
  <c r="I46" i="55"/>
  <c r="I52"/>
  <c r="I67"/>
  <c r="I83"/>
  <c r="M105" i="54"/>
  <c r="I19" i="56"/>
  <c r="I26"/>
  <c r="I46"/>
  <c r="I71"/>
  <c r="I90" s="1"/>
  <c r="I76"/>
  <c r="I103"/>
  <c r="I114"/>
  <c r="I139" s="1"/>
  <c r="I103" i="55"/>
  <c r="M103" i="54" s="1"/>
  <c r="I29" i="53"/>
  <c r="I5" i="54"/>
  <c r="I17" i="53"/>
  <c r="I12" i="54"/>
  <c r="I26"/>
  <c r="I34"/>
  <c r="I107"/>
  <c r="I97"/>
  <c r="I34" i="55"/>
  <c r="I66" s="1"/>
  <c r="I107"/>
  <c r="I97"/>
  <c r="I5" i="56"/>
  <c r="I97"/>
  <c r="I113" s="1"/>
  <c r="H20" i="64"/>
  <c r="BC44" i="60"/>
  <c r="AQ44"/>
  <c r="BX4"/>
  <c r="CS4" s="1"/>
  <c r="Y44"/>
  <c r="AJ44"/>
  <c r="BI44"/>
  <c r="AK44"/>
  <c r="AV44"/>
  <c r="I9" i="53"/>
  <c r="I55"/>
  <c r="I75"/>
  <c r="I51"/>
  <c r="I56"/>
  <c r="I87"/>
  <c r="I50"/>
  <c r="I64"/>
  <c r="I70"/>
  <c r="I81"/>
  <c r="I86"/>
  <c r="I73"/>
  <c r="I102"/>
  <c r="I108"/>
  <c r="H24" i="64"/>
  <c r="N16" i="74"/>
  <c r="K16"/>
  <c r="O16" s="1"/>
  <c r="N20"/>
  <c r="K20"/>
  <c r="O20" s="1"/>
  <c r="F51" i="63"/>
  <c r="I45" i="53"/>
  <c r="F22" i="63"/>
  <c r="D137" i="66"/>
  <c r="M25" i="70"/>
  <c r="M26"/>
  <c r="H28" i="72"/>
  <c r="Z5" i="61"/>
  <c r="I121" i="53"/>
  <c r="I6"/>
  <c r="I10"/>
  <c r="I14"/>
  <c r="I18"/>
  <c r="K18" s="1"/>
  <c r="I22"/>
  <c r="I30"/>
  <c r="I47"/>
  <c r="I61"/>
  <c r="I65"/>
  <c r="K65" s="1"/>
  <c r="I82"/>
  <c r="I38"/>
  <c r="I42"/>
  <c r="I109"/>
  <c r="N10" i="64"/>
  <c r="I60" i="53"/>
  <c r="I41"/>
  <c r="F29" i="63"/>
  <c r="K28" i="70"/>
  <c r="U10"/>
  <c r="J21"/>
  <c r="R21" s="1"/>
  <c r="M19" i="74"/>
  <c r="I126" i="53"/>
  <c r="I72"/>
  <c r="AD124" i="62"/>
  <c r="F60" i="63"/>
  <c r="H60"/>
  <c r="D113" i="66"/>
  <c r="D138" s="1"/>
  <c r="E32" i="67"/>
  <c r="E42"/>
  <c r="E74"/>
  <c r="E84"/>
  <c r="E116"/>
  <c r="E126"/>
  <c r="E158"/>
  <c r="E168"/>
  <c r="E200"/>
  <c r="E210"/>
  <c r="D30" i="68"/>
  <c r="H30"/>
  <c r="M5" i="70"/>
  <c r="U9"/>
  <c r="M13"/>
  <c r="M14"/>
  <c r="M24"/>
  <c r="M21" s="1"/>
  <c r="M28" i="72"/>
  <c r="J30" i="74"/>
  <c r="AW44" i="60"/>
  <c r="I117" i="53"/>
  <c r="I122"/>
  <c r="I127"/>
  <c r="I132"/>
  <c r="I136"/>
  <c r="I7"/>
  <c r="I11"/>
  <c r="I15"/>
  <c r="I23"/>
  <c r="I27"/>
  <c r="I31"/>
  <c r="I53"/>
  <c r="I57"/>
  <c r="I62"/>
  <c r="I68"/>
  <c r="I78"/>
  <c r="I84"/>
  <c r="I35"/>
  <c r="I39"/>
  <c r="I43"/>
  <c r="I110"/>
  <c r="H25" i="64"/>
  <c r="I115" i="53"/>
  <c r="W5" i="61"/>
  <c r="C61" i="62"/>
  <c r="V61" s="1"/>
  <c r="C84"/>
  <c r="V84" s="1"/>
  <c r="Q7" i="64"/>
  <c r="R7" s="1"/>
  <c r="C113" i="66"/>
  <c r="G30" i="68"/>
  <c r="L28" i="72"/>
  <c r="J18" i="74"/>
  <c r="I77" i="53"/>
  <c r="AD110" i="62"/>
  <c r="E38" i="63"/>
  <c r="E55" s="1"/>
  <c r="C66" i="66"/>
  <c r="C41" i="61"/>
  <c r="C45" s="1"/>
  <c r="C62"/>
  <c r="W62" s="1"/>
  <c r="F34" i="63"/>
  <c r="H32"/>
  <c r="Q9" i="64"/>
  <c r="R9" s="1"/>
  <c r="D66" i="66"/>
  <c r="D91" s="1"/>
  <c r="I26" i="68"/>
  <c r="S5" i="70"/>
  <c r="U5" s="1"/>
  <c r="U8"/>
  <c r="M15"/>
  <c r="S21"/>
  <c r="M17" i="74"/>
  <c r="C14"/>
  <c r="C15" s="1"/>
  <c r="M44" i="60"/>
  <c r="BB44"/>
  <c r="CH44" s="1"/>
  <c r="H145" i="56"/>
  <c r="I112" i="53"/>
  <c r="I119"/>
  <c r="I118" i="54"/>
  <c r="I123" i="53"/>
  <c r="I128"/>
  <c r="I133"/>
  <c r="I8"/>
  <c r="I16"/>
  <c r="I20"/>
  <c r="I24"/>
  <c r="I28"/>
  <c r="I32"/>
  <c r="I49"/>
  <c r="I54"/>
  <c r="I58"/>
  <c r="K58" s="1"/>
  <c r="I63"/>
  <c r="I74"/>
  <c r="I80"/>
  <c r="I40"/>
  <c r="I44"/>
  <c r="I48"/>
  <c r="I106"/>
  <c r="I111"/>
  <c r="I104"/>
  <c r="E46" i="66"/>
  <c r="E76"/>
  <c r="D5" i="75"/>
  <c r="D15" s="1"/>
  <c r="O15"/>
  <c r="I28" i="72"/>
  <c r="E28"/>
  <c r="D28"/>
  <c r="O27"/>
  <c r="Q27" s="1"/>
  <c r="T27" s="1"/>
  <c r="U27" s="1"/>
  <c r="G28"/>
  <c r="F28"/>
  <c r="J28"/>
  <c r="N28"/>
  <c r="K28"/>
  <c r="E52" i="66"/>
  <c r="K6" i="74"/>
  <c r="O6" s="1"/>
  <c r="M6"/>
  <c r="I37" i="53"/>
  <c r="I36"/>
  <c r="I105"/>
  <c r="K105" s="1"/>
  <c r="I101"/>
  <c r="I100"/>
  <c r="I98"/>
  <c r="I99"/>
  <c r="H145" i="55"/>
  <c r="AB62" i="61"/>
  <c r="Y62"/>
  <c r="BO44" i="60"/>
  <c r="BO41" s="1"/>
  <c r="BO45" s="1"/>
  <c r="E19" i="66"/>
  <c r="E34"/>
  <c r="E103"/>
  <c r="J8" i="74"/>
  <c r="K8" s="1"/>
  <c r="O8" s="1"/>
  <c r="J14"/>
  <c r="N14" s="1"/>
  <c r="E79" i="66"/>
  <c r="J9" i="74"/>
  <c r="N9" s="1"/>
  <c r="F31" i="64"/>
  <c r="F20"/>
  <c r="F27" s="1"/>
  <c r="I42" i="61"/>
  <c r="I46" s="1"/>
  <c r="AA62"/>
  <c r="W41"/>
  <c r="Y41"/>
  <c r="AB41"/>
  <c r="AE44" i="60"/>
  <c r="S44"/>
  <c r="M12" i="74"/>
  <c r="J12"/>
  <c r="E5" i="66"/>
  <c r="G29" i="74"/>
  <c r="I29" s="1"/>
  <c r="J29" s="1"/>
  <c r="E97" i="66"/>
  <c r="J5" i="74"/>
  <c r="N5" s="1"/>
  <c r="K10"/>
  <c r="O10" s="1"/>
  <c r="K21"/>
  <c r="O21" s="1"/>
  <c r="E12" i="66"/>
  <c r="E131"/>
  <c r="E137" s="1"/>
  <c r="M10" i="74"/>
  <c r="M21"/>
  <c r="M24"/>
  <c r="AD89" i="62"/>
  <c r="AD117"/>
  <c r="AD106"/>
  <c r="CZ47" i="60"/>
  <c r="CZ43"/>
  <c r="CZ19"/>
  <c r="CZ10"/>
  <c r="CZ39"/>
  <c r="CZ60"/>
  <c r="G44"/>
  <c r="CZ61"/>
  <c r="C62"/>
  <c r="CZ30"/>
  <c r="CZ28"/>
  <c r="CZ34"/>
  <c r="CZ46"/>
  <c r="CZ35"/>
  <c r="L44"/>
  <c r="X44"/>
  <c r="CZ8"/>
  <c r="CZ38"/>
  <c r="CZ51"/>
  <c r="CZ26"/>
  <c r="CZ36"/>
  <c r="BU41"/>
  <c r="DA51"/>
  <c r="AA44"/>
  <c r="AY44"/>
  <c r="DA31"/>
  <c r="BQ44"/>
  <c r="O44"/>
  <c r="DA59"/>
  <c r="DA61"/>
  <c r="I44"/>
  <c r="AG44"/>
  <c r="AS44"/>
  <c r="DA5"/>
  <c r="DA8"/>
  <c r="DA9"/>
  <c r="DA12"/>
  <c r="DA13"/>
  <c r="BE44"/>
  <c r="DA52"/>
  <c r="DA53"/>
  <c r="AM44"/>
  <c r="U44"/>
  <c r="BK44"/>
  <c r="AC90" i="62"/>
  <c r="CR40" i="60"/>
  <c r="DA7"/>
  <c r="DA11"/>
  <c r="CZ12"/>
  <c r="CZ22"/>
  <c r="DA24"/>
  <c r="CZ24"/>
  <c r="CZ27"/>
  <c r="CZ31"/>
  <c r="CZ37"/>
  <c r="CZ42"/>
  <c r="CZ53"/>
  <c r="DA33"/>
  <c r="CZ56"/>
  <c r="CZ21"/>
  <c r="CZ25"/>
  <c r="CZ32"/>
  <c r="CZ49"/>
  <c r="CZ52"/>
  <c r="CZ55"/>
  <c r="CZ59"/>
  <c r="CZ7"/>
  <c r="DA17"/>
  <c r="CZ20"/>
  <c r="DA32"/>
  <c r="DA49"/>
  <c r="CZ58"/>
  <c r="D27" i="64"/>
  <c r="CZ50" i="60"/>
  <c r="CZ11"/>
  <c r="CZ17"/>
  <c r="C105" i="62"/>
  <c r="V105" s="1"/>
  <c r="AD99"/>
  <c r="CZ6" i="60"/>
  <c r="DA10"/>
  <c r="CZ15"/>
  <c r="DA50"/>
  <c r="DA60"/>
  <c r="C138" i="66"/>
  <c r="J13" i="74"/>
  <c r="M13"/>
  <c r="DA28" i="60"/>
  <c r="DA55"/>
  <c r="DA20"/>
  <c r="DA57"/>
  <c r="DA6"/>
  <c r="DA15"/>
  <c r="DA21"/>
  <c r="DA42"/>
  <c r="CZ5"/>
  <c r="CZ9"/>
  <c r="CZ13"/>
  <c r="CZ18"/>
  <c r="DA30"/>
  <c r="DA39"/>
  <c r="C40"/>
  <c r="DA43"/>
  <c r="CZ57"/>
  <c r="J7" i="74"/>
  <c r="M7"/>
  <c r="F12" i="63"/>
  <c r="F17"/>
  <c r="E21" i="70"/>
  <c r="E28" s="1"/>
  <c r="E95" i="67"/>
  <c r="E105"/>
  <c r="E137"/>
  <c r="E147"/>
  <c r="E179"/>
  <c r="E189"/>
  <c r="E221"/>
  <c r="E231"/>
  <c r="F30" i="68"/>
  <c r="I24"/>
  <c r="Q28" i="70"/>
  <c r="T19"/>
  <c r="U19" s="1"/>
  <c r="L28"/>
  <c r="M26" i="74"/>
  <c r="J26"/>
  <c r="AD95" i="62"/>
  <c r="E26" i="66"/>
  <c r="E107"/>
  <c r="E10" i="67"/>
  <c r="E53"/>
  <c r="C130" i="62"/>
  <c r="V130" s="1"/>
  <c r="R8" i="64"/>
  <c r="E5" i="65"/>
  <c r="C91" i="66"/>
  <c r="I9" i="68"/>
  <c r="R11" i="70"/>
  <c r="U11" s="1"/>
  <c r="M11"/>
  <c r="U26"/>
  <c r="S27"/>
  <c r="U27" s="1"/>
  <c r="M27"/>
  <c r="J11" i="74"/>
  <c r="M11"/>
  <c r="S14" i="70"/>
  <c r="U14" s="1"/>
  <c r="S15"/>
  <c r="U15" s="1"/>
  <c r="S25"/>
  <c r="U25" s="1"/>
  <c r="O28"/>
  <c r="O14" i="72"/>
  <c r="N17" i="74"/>
  <c r="N19"/>
  <c r="S13" i="70"/>
  <c r="M19"/>
  <c r="T21"/>
  <c r="C28" i="72"/>
  <c r="G15" i="74"/>
  <c r="I15" s="1"/>
  <c r="M25"/>
  <c r="J25"/>
  <c r="J28"/>
  <c r="I6" i="68"/>
  <c r="R20" i="70"/>
  <c r="U20" s="1"/>
  <c r="E15" i="74"/>
  <c r="J22"/>
  <c r="J23"/>
  <c r="K24"/>
  <c r="O24" s="1"/>
  <c r="M27"/>
  <c r="J27"/>
  <c r="N30"/>
  <c r="K30"/>
  <c r="O30" s="1"/>
  <c r="U21" i="70" l="1"/>
  <c r="H27" i="64"/>
  <c r="BX62" i="60"/>
  <c r="CS62" s="1"/>
  <c r="CE62"/>
  <c r="I140" i="56"/>
  <c r="BX40" i="60"/>
  <c r="CS40" s="1"/>
  <c r="CE40"/>
  <c r="F38" i="63"/>
  <c r="F59" s="1"/>
  <c r="I66" i="56"/>
  <c r="I91" s="1"/>
  <c r="I113" i="54"/>
  <c r="I83" i="53"/>
  <c r="O40" i="57"/>
  <c r="K111" i="53"/>
  <c r="H40" i="57"/>
  <c r="O26"/>
  <c r="O27" s="1"/>
  <c r="I113" i="55"/>
  <c r="O38" i="57"/>
  <c r="K109" i="53"/>
  <c r="O42" i="57"/>
  <c r="K106" i="53"/>
  <c r="O11" i="57"/>
  <c r="K104" i="53"/>
  <c r="R21" i="72"/>
  <c r="Q21" s="1"/>
  <c r="T21" s="1"/>
  <c r="U21" s="1"/>
  <c r="R20"/>
  <c r="Q20" s="1"/>
  <c r="T20" s="1"/>
  <c r="U20" s="1"/>
  <c r="R16"/>
  <c r="Q16" s="1"/>
  <c r="T16" s="1"/>
  <c r="U16" s="1"/>
  <c r="CI44" i="60"/>
  <c r="I66" i="54"/>
  <c r="I91" s="1"/>
  <c r="I140"/>
  <c r="O10" i="57"/>
  <c r="DC44" i="60"/>
  <c r="BU45"/>
  <c r="DG45" s="1"/>
  <c r="DG41"/>
  <c r="DG44"/>
  <c r="CL44"/>
  <c r="CO44"/>
  <c r="CA44"/>
  <c r="CV44" s="1"/>
  <c r="CB44"/>
  <c r="CW44" s="1"/>
  <c r="CP44"/>
  <c r="E90" i="66"/>
  <c r="CR62" i="60"/>
  <c r="H44"/>
  <c r="E44"/>
  <c r="BC41"/>
  <c r="BC45" s="1"/>
  <c r="G41"/>
  <c r="AA41" i="61"/>
  <c r="S42"/>
  <c r="S46" s="1"/>
  <c r="J25" i="64"/>
  <c r="C85" i="62"/>
  <c r="V85" s="1"/>
  <c r="BB41" i="60"/>
  <c r="K9" i="74"/>
  <c r="O9" s="1"/>
  <c r="K5"/>
  <c r="O5" s="1"/>
  <c r="H144" i="55"/>
  <c r="O37" i="57"/>
  <c r="I107" i="53"/>
  <c r="I34"/>
  <c r="O6" i="57"/>
  <c r="I125" i="53"/>
  <c r="I59"/>
  <c r="I5"/>
  <c r="I76"/>
  <c r="I12"/>
  <c r="M28" i="70"/>
  <c r="K49" i="63"/>
  <c r="K51" s="1"/>
  <c r="J60"/>
  <c r="I46" i="53"/>
  <c r="I103"/>
  <c r="I79"/>
  <c r="I118"/>
  <c r="I52"/>
  <c r="S28" i="70"/>
  <c r="H144" i="56"/>
  <c r="O7" i="57"/>
  <c r="R17" i="72"/>
  <c r="Q17" s="1"/>
  <c r="T17" s="1"/>
  <c r="U17" s="1"/>
  <c r="I19" i="53"/>
  <c r="O41" i="57"/>
  <c r="R23" i="72"/>
  <c r="Q23" s="1"/>
  <c r="T23" s="1"/>
  <c r="U23" s="1"/>
  <c r="N18" i="74"/>
  <c r="K18"/>
  <c r="O18" s="1"/>
  <c r="K25" i="64"/>
  <c r="I131" i="53"/>
  <c r="N8" i="74"/>
  <c r="O39" i="57"/>
  <c r="R22" i="72"/>
  <c r="Q22" s="1"/>
  <c r="T22" s="1"/>
  <c r="U22" s="1"/>
  <c r="I67" i="53"/>
  <c r="H56" i="57"/>
  <c r="H55" s="1"/>
  <c r="J28" i="70"/>
  <c r="O9" i="57"/>
  <c r="R19" i="72"/>
  <c r="Q19" s="1"/>
  <c r="T19" s="1"/>
  <c r="U19" s="1"/>
  <c r="H34" i="63"/>
  <c r="J32"/>
  <c r="O52" i="57"/>
  <c r="O61" s="1"/>
  <c r="I114" i="53"/>
  <c r="I26"/>
  <c r="I71"/>
  <c r="J24" i="64"/>
  <c r="O8" i="57"/>
  <c r="R18" i="72"/>
  <c r="M29" i="74"/>
  <c r="D27" i="75"/>
  <c r="E5" s="1"/>
  <c r="E15" s="1"/>
  <c r="O28" i="72"/>
  <c r="E66" i="66"/>
  <c r="K14" i="74"/>
  <c r="O14" s="1"/>
  <c r="H147" i="55"/>
  <c r="I97" i="53"/>
  <c r="AD130" i="62"/>
  <c r="BP41" i="60"/>
  <c r="BP45" s="1"/>
  <c r="BV41"/>
  <c r="E113" i="66"/>
  <c r="E138" s="1"/>
  <c r="T42" i="61"/>
  <c r="T46" s="1"/>
  <c r="K12" i="74"/>
  <c r="O12" s="1"/>
  <c r="N12"/>
  <c r="H148" i="56"/>
  <c r="H147"/>
  <c r="CZ48" i="60"/>
  <c r="DA23"/>
  <c r="DA16"/>
  <c r="CZ29"/>
  <c r="DA54"/>
  <c r="CZ23"/>
  <c r="CZ4"/>
  <c r="DA48"/>
  <c r="DA29"/>
  <c r="CZ16"/>
  <c r="BQ41"/>
  <c r="CZ33"/>
  <c r="N23" i="74"/>
  <c r="K23"/>
  <c r="O23" s="1"/>
  <c r="U13" i="70"/>
  <c r="U28" s="1"/>
  <c r="C42" i="61"/>
  <c r="C46" s="1"/>
  <c r="C44" i="60"/>
  <c r="K13" i="74"/>
  <c r="O13" s="1"/>
  <c r="N13"/>
  <c r="AD105" i="62"/>
  <c r="I41" i="60"/>
  <c r="K27" i="74"/>
  <c r="O27" s="1"/>
  <c r="N27"/>
  <c r="C131" i="62"/>
  <c r="V131" s="1"/>
  <c r="K29" i="74"/>
  <c r="O29" s="1"/>
  <c r="N29"/>
  <c r="I30" i="68"/>
  <c r="J15" i="74"/>
  <c r="M15"/>
  <c r="R28" i="70"/>
  <c r="N26" i="74"/>
  <c r="K26"/>
  <c r="O26" s="1"/>
  <c r="T28" i="70"/>
  <c r="DA4" i="60"/>
  <c r="K25" i="74"/>
  <c r="O25" s="1"/>
  <c r="N25"/>
  <c r="K22"/>
  <c r="O22" s="1"/>
  <c r="N22"/>
  <c r="N28"/>
  <c r="K28"/>
  <c r="O28" s="1"/>
  <c r="K11"/>
  <c r="O11" s="1"/>
  <c r="N11"/>
  <c r="F55" i="63"/>
  <c r="K7" i="74"/>
  <c r="O7" s="1"/>
  <c r="N7"/>
  <c r="CZ54" i="60"/>
  <c r="H38" i="63" l="1"/>
  <c r="H55" s="1"/>
  <c r="BZ44" i="60"/>
  <c r="CU44" s="1"/>
  <c r="CG44"/>
  <c r="K24" i="64"/>
  <c r="K27" s="1"/>
  <c r="J27"/>
  <c r="BX44" i="60"/>
  <c r="CS44" s="1"/>
  <c r="CE44"/>
  <c r="BB45"/>
  <c r="CH45" s="1"/>
  <c r="CH41"/>
  <c r="R12" i="72"/>
  <c r="Q12" s="1"/>
  <c r="T12" s="1"/>
  <c r="U12" s="1"/>
  <c r="H6" i="57"/>
  <c r="H23"/>
  <c r="R6" i="72"/>
  <c r="R9"/>
  <c r="Q9" s="1"/>
  <c r="T9" s="1"/>
  <c r="U9" s="1"/>
  <c r="R24"/>
  <c r="Q24" s="1"/>
  <c r="T24" s="1"/>
  <c r="U24" s="1"/>
  <c r="CC44" i="60"/>
  <c r="CX44" s="1"/>
  <c r="CJ44"/>
  <c r="I144" i="54"/>
  <c r="BV45" i="60"/>
  <c r="DH45" s="1"/>
  <c r="DH41"/>
  <c r="BQ45"/>
  <c r="E91" i="66"/>
  <c r="I45" i="60"/>
  <c r="G45"/>
  <c r="E41"/>
  <c r="CZ62"/>
  <c r="AY41"/>
  <c r="AY45" s="1"/>
  <c r="AK41"/>
  <c r="AK45" s="1"/>
  <c r="BI41"/>
  <c r="BI45" s="1"/>
  <c r="AG41"/>
  <c r="AG45" s="1"/>
  <c r="AV41"/>
  <c r="AV45" s="1"/>
  <c r="BK41"/>
  <c r="BK45" s="1"/>
  <c r="O41"/>
  <c r="O45" s="1"/>
  <c r="X41"/>
  <c r="X45" s="1"/>
  <c r="M41"/>
  <c r="AQ41"/>
  <c r="AQ45" s="1"/>
  <c r="BE41"/>
  <c r="BE45" s="1"/>
  <c r="AW41"/>
  <c r="AW45" s="1"/>
  <c r="AJ41"/>
  <c r="AJ45" s="1"/>
  <c r="AE41"/>
  <c r="AE45" s="1"/>
  <c r="U41"/>
  <c r="U45" s="1"/>
  <c r="AM41"/>
  <c r="AM45" s="1"/>
  <c r="AS41"/>
  <c r="AS45" s="1"/>
  <c r="AA41"/>
  <c r="AA45" s="1"/>
  <c r="H41"/>
  <c r="K41"/>
  <c r="L41"/>
  <c r="S41"/>
  <c r="Y41"/>
  <c r="Y45" s="1"/>
  <c r="G42" i="61"/>
  <c r="G46" s="1"/>
  <c r="Y45"/>
  <c r="E42"/>
  <c r="M42"/>
  <c r="M46" s="1"/>
  <c r="W45"/>
  <c r="O42"/>
  <c r="AA45"/>
  <c r="O136" i="62"/>
  <c r="H9" i="57"/>
  <c r="O48"/>
  <c r="O62" s="1"/>
  <c r="R5" i="72"/>
  <c r="Q5" s="1"/>
  <c r="T5" s="1"/>
  <c r="U5" s="1"/>
  <c r="H7" i="57"/>
  <c r="O18"/>
  <c r="O28" s="1"/>
  <c r="I113" i="53"/>
  <c r="I139"/>
  <c r="H37" i="57"/>
  <c r="R7" i="72"/>
  <c r="Q7" s="1"/>
  <c r="T7" s="1"/>
  <c r="U7" s="1"/>
  <c r="K60" i="63"/>
  <c r="H8" i="57"/>
  <c r="R8" i="72"/>
  <c r="Q8" s="1"/>
  <c r="T8" s="1"/>
  <c r="U8" s="1"/>
  <c r="J34" i="63"/>
  <c r="K32"/>
  <c r="K34" s="1"/>
  <c r="I90" i="53"/>
  <c r="M137" i="62"/>
  <c r="H10" i="57"/>
  <c r="R11" i="72"/>
  <c r="Q11" s="1"/>
  <c r="T11" s="1"/>
  <c r="U11" s="1"/>
  <c r="I136" i="62"/>
  <c r="I137"/>
  <c r="G137"/>
  <c r="I66" i="53"/>
  <c r="H39" i="57"/>
  <c r="R10" i="72"/>
  <c r="Q10" s="1"/>
  <c r="T10" s="1"/>
  <c r="U10" s="1"/>
  <c r="Q18"/>
  <c r="T18" s="1"/>
  <c r="U18" s="1"/>
  <c r="E27" i="75"/>
  <c r="F5" s="1"/>
  <c r="F15" s="1"/>
  <c r="O137" i="62"/>
  <c r="C137"/>
  <c r="DA62" i="60"/>
  <c r="CZ40"/>
  <c r="DA40"/>
  <c r="AD131" i="62"/>
  <c r="C136"/>
  <c r="C41" i="60"/>
  <c r="K15" i="74"/>
  <c r="O15" s="1"/>
  <c r="N15"/>
  <c r="J38" i="63" l="1"/>
  <c r="J55" s="1"/>
  <c r="H59"/>
  <c r="K59"/>
  <c r="K38"/>
  <c r="K55" s="1"/>
  <c r="BX41" i="60"/>
  <c r="CE41"/>
  <c r="CG41"/>
  <c r="DC41"/>
  <c r="R13" i="72"/>
  <c r="Q13" s="1"/>
  <c r="T13" s="1"/>
  <c r="U13" s="1"/>
  <c r="Q6"/>
  <c r="T6" s="1"/>
  <c r="U6" s="1"/>
  <c r="R26"/>
  <c r="Q26" s="1"/>
  <c r="T26" s="1"/>
  <c r="U26" s="1"/>
  <c r="S45" i="60"/>
  <c r="CI45" s="1"/>
  <c r="CI41"/>
  <c r="DC45"/>
  <c r="CB41"/>
  <c r="CO41"/>
  <c r="CA41"/>
  <c r="M45"/>
  <c r="CP45" s="1"/>
  <c r="CP41"/>
  <c r="CL45"/>
  <c r="K45"/>
  <c r="CL41"/>
  <c r="CS41" s="1"/>
  <c r="L45"/>
  <c r="H45"/>
  <c r="E45"/>
  <c r="CG45" s="1"/>
  <c r="AR41"/>
  <c r="AR45" s="1"/>
  <c r="BD41"/>
  <c r="BD45" s="1"/>
  <c r="BA41"/>
  <c r="BA45" s="1"/>
  <c r="AF41"/>
  <c r="W41"/>
  <c r="W45" s="1"/>
  <c r="AL41"/>
  <c r="N41"/>
  <c r="AX41"/>
  <c r="AX45" s="1"/>
  <c r="Z41"/>
  <c r="Z45" s="1"/>
  <c r="T41"/>
  <c r="AI41"/>
  <c r="AI45" s="1"/>
  <c r="AU41"/>
  <c r="AU45" s="1"/>
  <c r="BJ41"/>
  <c r="BJ45" s="1"/>
  <c r="CZ44"/>
  <c r="AA42" i="61"/>
  <c r="Y42"/>
  <c r="E46"/>
  <c r="Y46" s="1"/>
  <c r="W42"/>
  <c r="O46"/>
  <c r="H42"/>
  <c r="H46" s="1"/>
  <c r="N42"/>
  <c r="N46" s="1"/>
  <c r="AA46"/>
  <c r="W46"/>
  <c r="AB45"/>
  <c r="H48" i="57"/>
  <c r="O63" s="1"/>
  <c r="H18"/>
  <c r="O29" s="1"/>
  <c r="I140" i="53"/>
  <c r="R28" i="72"/>
  <c r="Q28" s="1"/>
  <c r="T28" s="1"/>
  <c r="U28" s="1"/>
  <c r="R14"/>
  <c r="Q14" s="1"/>
  <c r="T14" s="1"/>
  <c r="U14" s="1"/>
  <c r="I91" i="53"/>
  <c r="O65" i="57"/>
  <c r="F27" i="75"/>
  <c r="G5" s="1"/>
  <c r="G15" s="1"/>
  <c r="C45" i="60"/>
  <c r="DA44"/>
  <c r="H63" i="57" l="1"/>
  <c r="BX45" i="60"/>
  <c r="CE45"/>
  <c r="CW41"/>
  <c r="J59" i="63"/>
  <c r="AF45" i="60"/>
  <c r="CJ41"/>
  <c r="CS45"/>
  <c r="CV41"/>
  <c r="CN41"/>
  <c r="CO45"/>
  <c r="CA45"/>
  <c r="BZ45"/>
  <c r="CN45"/>
  <c r="CB45"/>
  <c r="CW45" s="1"/>
  <c r="BZ41"/>
  <c r="N45"/>
  <c r="CQ41"/>
  <c r="CC41"/>
  <c r="CX41" s="1"/>
  <c r="CZ41"/>
  <c r="CY44"/>
  <c r="T45"/>
  <c r="AL45"/>
  <c r="AB42" i="61"/>
  <c r="AB46"/>
  <c r="H29" i="57"/>
  <c r="CR44" i="60"/>
  <c r="G27" i="75"/>
  <c r="H5" s="1"/>
  <c r="H15" s="1"/>
  <c r="DA41" i="60"/>
  <c r="DA45"/>
  <c r="CJ45" l="1"/>
  <c r="CU45"/>
  <c r="CQ45"/>
  <c r="CU41"/>
  <c r="CV45"/>
  <c r="CC45"/>
  <c r="CR41"/>
  <c r="CY45"/>
  <c r="CR45"/>
  <c r="CZ45"/>
  <c r="H27" i="75"/>
  <c r="I5" s="1"/>
  <c r="I15" s="1"/>
  <c r="D25" i="53"/>
  <c r="D18"/>
  <c r="D44"/>
  <c r="D45"/>
  <c r="D61"/>
  <c r="D62"/>
  <c r="D63"/>
  <c r="D64"/>
  <c r="D65"/>
  <c r="D54"/>
  <c r="D55"/>
  <c r="D56"/>
  <c r="D57"/>
  <c r="D58"/>
  <c r="F49" i="57"/>
  <c r="M64" s="1"/>
  <c r="H49"/>
  <c r="F19"/>
  <c r="H19"/>
  <c r="F24"/>
  <c r="H24"/>
  <c r="D52" i="55"/>
  <c r="D59" i="54"/>
  <c r="D52"/>
  <c r="K25"/>
  <c r="M25"/>
  <c r="K65"/>
  <c r="M65"/>
  <c r="K88"/>
  <c r="M88"/>
  <c r="K89"/>
  <c r="M89"/>
  <c r="K92"/>
  <c r="M92"/>
  <c r="K93"/>
  <c r="M93"/>
  <c r="K94"/>
  <c r="M94"/>
  <c r="K95"/>
  <c r="M95"/>
  <c r="K96"/>
  <c r="M96"/>
  <c r="O24" i="55"/>
  <c r="Q24"/>
  <c r="D19"/>
  <c r="O60"/>
  <c r="O96"/>
  <c r="O95"/>
  <c r="O94"/>
  <c r="O93"/>
  <c r="O92"/>
  <c r="O89"/>
  <c r="O88"/>
  <c r="O86"/>
  <c r="O85"/>
  <c r="O84"/>
  <c r="O82"/>
  <c r="O81"/>
  <c r="O80"/>
  <c r="O78"/>
  <c r="O77"/>
  <c r="O75"/>
  <c r="O74"/>
  <c r="O73"/>
  <c r="O72"/>
  <c r="O71"/>
  <c r="O70"/>
  <c r="O69"/>
  <c r="O68"/>
  <c r="O65"/>
  <c r="O64"/>
  <c r="O63"/>
  <c r="O62"/>
  <c r="O61"/>
  <c r="O58"/>
  <c r="O57"/>
  <c r="O56"/>
  <c r="O55"/>
  <c r="O54"/>
  <c r="O53"/>
  <c r="O51"/>
  <c r="O50"/>
  <c r="O49"/>
  <c r="O48"/>
  <c r="O47"/>
  <c r="O33"/>
  <c r="O32"/>
  <c r="O31"/>
  <c r="O30"/>
  <c r="O29"/>
  <c r="O28"/>
  <c r="O27"/>
  <c r="O25"/>
  <c r="O23"/>
  <c r="O22"/>
  <c r="O21"/>
  <c r="O20"/>
  <c r="CX45" i="60" l="1"/>
  <c r="H27" i="57"/>
  <c r="H28" s="1"/>
  <c r="H30"/>
  <c r="O30"/>
  <c r="F27"/>
  <c r="F28" s="1"/>
  <c r="M30"/>
  <c r="F30"/>
  <c r="H61"/>
  <c r="H62" s="1"/>
  <c r="H64"/>
  <c r="O64"/>
  <c r="F61"/>
  <c r="F62" s="1"/>
  <c r="F64"/>
  <c r="I27" i="75"/>
  <c r="J5" s="1"/>
  <c r="J15" s="1"/>
  <c r="H144" i="53"/>
  <c r="G145"/>
  <c r="I144"/>
  <c r="H145"/>
  <c r="G144"/>
  <c r="F65" i="57" l="1"/>
  <c r="H65"/>
  <c r="J27" i="75"/>
  <c r="K5" s="1"/>
  <c r="K15" s="1"/>
  <c r="I148" i="54"/>
  <c r="I145" i="53"/>
  <c r="G147"/>
  <c r="L103" i="55"/>
  <c r="P103" i="54" s="1"/>
  <c r="L119" i="55"/>
  <c r="L120"/>
  <c r="L121"/>
  <c r="L122"/>
  <c r="L123"/>
  <c r="L124"/>
  <c r="L126"/>
  <c r="L127"/>
  <c r="L128"/>
  <c r="L129"/>
  <c r="L130"/>
  <c r="L132"/>
  <c r="L133"/>
  <c r="L134"/>
  <c r="L135"/>
  <c r="L136"/>
  <c r="AC131"/>
  <c r="AB131"/>
  <c r="AA131"/>
  <c r="Z131"/>
  <c r="Y131"/>
  <c r="X131"/>
  <c r="W131"/>
  <c r="V131"/>
  <c r="U131"/>
  <c r="T131"/>
  <c r="S131"/>
  <c r="R131"/>
  <c r="AC125"/>
  <c r="AB125"/>
  <c r="AA125"/>
  <c r="Z125"/>
  <c r="Y125"/>
  <c r="X125"/>
  <c r="W125"/>
  <c r="V125"/>
  <c r="U125"/>
  <c r="T125"/>
  <c r="S125"/>
  <c r="R125"/>
  <c r="AC118"/>
  <c r="AB118"/>
  <c r="AA118"/>
  <c r="Z118"/>
  <c r="Y118"/>
  <c r="X118"/>
  <c r="W118"/>
  <c r="V118"/>
  <c r="U118"/>
  <c r="T118"/>
  <c r="S118"/>
  <c r="R118"/>
  <c r="AC114"/>
  <c r="AB114"/>
  <c r="AA114"/>
  <c r="Z114"/>
  <c r="Y114"/>
  <c r="X114"/>
  <c r="W114"/>
  <c r="V114"/>
  <c r="U114"/>
  <c r="T114"/>
  <c r="S114"/>
  <c r="R114"/>
  <c r="AC107"/>
  <c r="AB107"/>
  <c r="AA107"/>
  <c r="Z107"/>
  <c r="Y107"/>
  <c r="X107"/>
  <c r="W107"/>
  <c r="V107"/>
  <c r="U107"/>
  <c r="T107"/>
  <c r="S107"/>
  <c r="R107"/>
  <c r="AC103"/>
  <c r="AB103"/>
  <c r="AA103"/>
  <c r="Z103"/>
  <c r="Y103"/>
  <c r="X103"/>
  <c r="W103"/>
  <c r="V103"/>
  <c r="U103"/>
  <c r="T103"/>
  <c r="S103"/>
  <c r="R103"/>
  <c r="AC97"/>
  <c r="AB97"/>
  <c r="AA97"/>
  <c r="Z97"/>
  <c r="Y97"/>
  <c r="X97"/>
  <c r="W97"/>
  <c r="V97"/>
  <c r="U97"/>
  <c r="T97"/>
  <c r="S97"/>
  <c r="R97"/>
  <c r="Q87"/>
  <c r="Q86"/>
  <c r="Q85"/>
  <c r="Q84"/>
  <c r="AC83"/>
  <c r="AB83"/>
  <c r="AA83"/>
  <c r="Z83"/>
  <c r="Y83"/>
  <c r="X83"/>
  <c r="W83"/>
  <c r="V83"/>
  <c r="U83"/>
  <c r="T83"/>
  <c r="S83"/>
  <c r="R83"/>
  <c r="L83"/>
  <c r="Q82"/>
  <c r="Q81"/>
  <c r="Q80"/>
  <c r="AC79"/>
  <c r="AB79"/>
  <c r="AA79"/>
  <c r="Z79"/>
  <c r="Y79"/>
  <c r="X79"/>
  <c r="W79"/>
  <c r="V79"/>
  <c r="U79"/>
  <c r="T79"/>
  <c r="S79"/>
  <c r="R79"/>
  <c r="L79"/>
  <c r="Q78"/>
  <c r="Q77"/>
  <c r="AC76"/>
  <c r="AB76"/>
  <c r="AA76"/>
  <c r="Z76"/>
  <c r="Y76"/>
  <c r="X76"/>
  <c r="W76"/>
  <c r="V76"/>
  <c r="U76"/>
  <c r="T76"/>
  <c r="S76"/>
  <c r="R76"/>
  <c r="L76"/>
  <c r="Q75"/>
  <c r="Q74"/>
  <c r="Q73"/>
  <c r="Q72"/>
  <c r="AA71"/>
  <c r="X71"/>
  <c r="U71"/>
  <c r="R71"/>
  <c r="L71"/>
  <c r="Q70"/>
  <c r="Q69"/>
  <c r="Q68"/>
  <c r="AC67"/>
  <c r="AB67"/>
  <c r="AA67"/>
  <c r="Z67"/>
  <c r="Y67"/>
  <c r="X67"/>
  <c r="W67"/>
  <c r="V67"/>
  <c r="U67"/>
  <c r="T67"/>
  <c r="S67"/>
  <c r="R67"/>
  <c r="L67"/>
  <c r="Q65"/>
  <c r="Q64"/>
  <c r="Q63"/>
  <c r="Q62"/>
  <c r="Q61"/>
  <c r="AC59"/>
  <c r="AB59"/>
  <c r="AA59"/>
  <c r="Z59"/>
  <c r="Y59"/>
  <c r="X59"/>
  <c r="W59"/>
  <c r="V59"/>
  <c r="U59"/>
  <c r="T59"/>
  <c r="S59"/>
  <c r="R59"/>
  <c r="L59"/>
  <c r="Q58"/>
  <c r="Q57"/>
  <c r="Q56"/>
  <c r="Q55"/>
  <c r="Q54"/>
  <c r="AC52"/>
  <c r="AB52"/>
  <c r="AA52"/>
  <c r="Z52"/>
  <c r="Y52"/>
  <c r="X52"/>
  <c r="W52"/>
  <c r="V52"/>
  <c r="U52"/>
  <c r="T52"/>
  <c r="S52"/>
  <c r="R52"/>
  <c r="L52"/>
  <c r="Q51"/>
  <c r="Q50"/>
  <c r="Q49"/>
  <c r="Q48"/>
  <c r="Q47"/>
  <c r="AC46"/>
  <c r="AB46"/>
  <c r="AA46"/>
  <c r="Z46"/>
  <c r="Y46"/>
  <c r="X46"/>
  <c r="W46"/>
  <c r="V46"/>
  <c r="U46"/>
  <c r="T46"/>
  <c r="S46"/>
  <c r="R46"/>
  <c r="L46"/>
  <c r="AC34"/>
  <c r="AB34"/>
  <c r="AA34"/>
  <c r="Z34"/>
  <c r="Y34"/>
  <c r="X34"/>
  <c r="W34"/>
  <c r="V34"/>
  <c r="U34"/>
  <c r="T34"/>
  <c r="S34"/>
  <c r="R34"/>
  <c r="L34"/>
  <c r="Q33"/>
  <c r="Q32"/>
  <c r="Q31"/>
  <c r="Q30"/>
  <c r="Q29"/>
  <c r="Q28"/>
  <c r="Q27"/>
  <c r="AC26"/>
  <c r="AB26"/>
  <c r="AA26"/>
  <c r="Z26"/>
  <c r="Y26"/>
  <c r="X26"/>
  <c r="W26"/>
  <c r="V26"/>
  <c r="U26"/>
  <c r="T26"/>
  <c r="S26"/>
  <c r="R26"/>
  <c r="L26"/>
  <c r="Q25"/>
  <c r="Q23"/>
  <c r="Q21"/>
  <c r="Q20"/>
  <c r="AC19"/>
  <c r="AB19"/>
  <c r="AA19"/>
  <c r="Z19"/>
  <c r="Y19"/>
  <c r="X19"/>
  <c r="W19"/>
  <c r="V19"/>
  <c r="U19"/>
  <c r="T19"/>
  <c r="S19"/>
  <c r="R19"/>
  <c r="L19"/>
  <c r="AC12"/>
  <c r="AB12"/>
  <c r="AA12"/>
  <c r="Z12"/>
  <c r="Y12"/>
  <c r="X12"/>
  <c r="W12"/>
  <c r="V12"/>
  <c r="U12"/>
  <c r="T12"/>
  <c r="S12"/>
  <c r="R12"/>
  <c r="L12"/>
  <c r="Q11"/>
  <c r="O11"/>
  <c r="Q10"/>
  <c r="O10"/>
  <c r="Q9"/>
  <c r="O9"/>
  <c r="Q8"/>
  <c r="O8"/>
  <c r="Q7"/>
  <c r="O7"/>
  <c r="Q6"/>
  <c r="O6"/>
  <c r="AC5"/>
  <c r="AB5"/>
  <c r="AA5"/>
  <c r="Z5"/>
  <c r="Y5"/>
  <c r="X5"/>
  <c r="W5"/>
  <c r="V5"/>
  <c r="U5"/>
  <c r="T5"/>
  <c r="S5"/>
  <c r="R5"/>
  <c r="L5"/>
  <c r="Q83" l="1"/>
  <c r="O19"/>
  <c r="O67"/>
  <c r="I147" i="54"/>
  <c r="O52" i="55"/>
  <c r="O26"/>
  <c r="O34"/>
  <c r="T90"/>
  <c r="AB90"/>
  <c r="O76"/>
  <c r="O46"/>
  <c r="O59"/>
  <c r="K27" i="75"/>
  <c r="L5" s="1"/>
  <c r="L15" s="1"/>
  <c r="H148" i="54"/>
  <c r="H147"/>
  <c r="L125" i="55"/>
  <c r="L131"/>
  <c r="O79"/>
  <c r="O83"/>
  <c r="L114"/>
  <c r="L118"/>
  <c r="L107"/>
  <c r="Q19"/>
  <c r="O12"/>
  <c r="U113"/>
  <c r="Y113"/>
  <c r="AC113"/>
  <c r="T139"/>
  <c r="X139"/>
  <c r="AB139"/>
  <c r="R139"/>
  <c r="V139"/>
  <c r="Z139"/>
  <c r="Q59"/>
  <c r="Q52"/>
  <c r="Q26"/>
  <c r="Q46"/>
  <c r="L90"/>
  <c r="Q12"/>
  <c r="L66"/>
  <c r="U66"/>
  <c r="U144" s="1"/>
  <c r="Y66"/>
  <c r="Y144" s="1"/>
  <c r="AC66"/>
  <c r="AC144" s="1"/>
  <c r="Q34"/>
  <c r="Q67"/>
  <c r="Q76"/>
  <c r="R90"/>
  <c r="R145" s="1"/>
  <c r="V90"/>
  <c r="V145" s="1"/>
  <c r="Z90"/>
  <c r="Z145" s="1"/>
  <c r="T113"/>
  <c r="X113"/>
  <c r="AB113"/>
  <c r="AB140" s="1"/>
  <c r="S139"/>
  <c r="W139"/>
  <c r="AA139"/>
  <c r="Y139"/>
  <c r="Y140" s="1"/>
  <c r="R66"/>
  <c r="V66"/>
  <c r="O5"/>
  <c r="Q79"/>
  <c r="S113"/>
  <c r="W113"/>
  <c r="AA113"/>
  <c r="AA140" s="1"/>
  <c r="U139"/>
  <c r="U140" s="1"/>
  <c r="AC139"/>
  <c r="S66"/>
  <c r="W66"/>
  <c r="AA66"/>
  <c r="Q5"/>
  <c r="Z66"/>
  <c r="T66"/>
  <c r="X66"/>
  <c r="AB66"/>
  <c r="S90"/>
  <c r="W90"/>
  <c r="AA90"/>
  <c r="R113"/>
  <c r="V113"/>
  <c r="Z113"/>
  <c r="X90"/>
  <c r="X145" s="1"/>
  <c r="U90"/>
  <c r="Y90"/>
  <c r="AC90"/>
  <c r="AC140"/>
  <c r="L139" l="1"/>
  <c r="AB145"/>
  <c r="L91"/>
  <c r="Z140"/>
  <c r="X140"/>
  <c r="T145"/>
  <c r="T140"/>
  <c r="L113"/>
  <c r="L140" s="1"/>
  <c r="L147" s="1"/>
  <c r="L27" i="75"/>
  <c r="M5" s="1"/>
  <c r="M15" s="1"/>
  <c r="O90" i="55"/>
  <c r="L145"/>
  <c r="O66"/>
  <c r="R91"/>
  <c r="R140"/>
  <c r="S144"/>
  <c r="W91"/>
  <c r="W147" s="1"/>
  <c r="S140"/>
  <c r="W140"/>
  <c r="Y145"/>
  <c r="V140"/>
  <c r="S145"/>
  <c r="AA144"/>
  <c r="V144"/>
  <c r="V91"/>
  <c r="V147" s="1"/>
  <c r="W145"/>
  <c r="T144"/>
  <c r="Q90"/>
  <c r="R144"/>
  <c r="T91"/>
  <c r="T147" s="1"/>
  <c r="S91"/>
  <c r="Z91"/>
  <c r="AB144"/>
  <c r="Z144"/>
  <c r="U145"/>
  <c r="AA145"/>
  <c r="X144"/>
  <c r="Q66"/>
  <c r="Q91" s="1"/>
  <c r="AA91"/>
  <c r="AA147" s="1"/>
  <c r="AB91"/>
  <c r="AB147" s="1"/>
  <c r="AC145"/>
  <c r="W144"/>
  <c r="AC91"/>
  <c r="AC147" s="1"/>
  <c r="U91"/>
  <c r="U147" s="1"/>
  <c r="X91"/>
  <c r="X147" s="1"/>
  <c r="Y91"/>
  <c r="Y147" s="1"/>
  <c r="Z147" l="1"/>
  <c r="L144"/>
  <c r="O144"/>
  <c r="O91"/>
  <c r="O147" s="1"/>
  <c r="M27" i="75"/>
  <c r="N5" s="1"/>
  <c r="N15" s="1"/>
  <c r="N27" s="1"/>
  <c r="Q144" i="55"/>
  <c r="AF147"/>
  <c r="AG147"/>
  <c r="AE147"/>
  <c r="S147"/>
  <c r="R147"/>
  <c r="Q145"/>
  <c r="O145"/>
  <c r="I125" l="1"/>
  <c r="I71"/>
  <c r="I90" s="1"/>
  <c r="I91" s="1"/>
  <c r="I118" l="1"/>
  <c r="I131"/>
  <c r="I139" l="1"/>
  <c r="I140" s="1"/>
  <c r="I148" s="1"/>
  <c r="I145" i="56"/>
  <c r="I144" i="55"/>
  <c r="I145" l="1"/>
  <c r="I144" i="56"/>
  <c r="I148"/>
  <c r="I147"/>
  <c r="I147" i="55" l="1"/>
  <c r="G44" i="4" l="1"/>
  <c r="H44"/>
  <c r="G45"/>
  <c r="H45"/>
  <c r="D45"/>
  <c r="D44"/>
  <c r="H28"/>
  <c r="M28" i="54" s="1"/>
  <c r="G28" i="4"/>
  <c r="D28"/>
  <c r="C49" i="57"/>
  <c r="C24"/>
  <c r="D131" i="56"/>
  <c r="D125"/>
  <c r="D118"/>
  <c r="D114"/>
  <c r="D107"/>
  <c r="D103"/>
  <c r="D97"/>
  <c r="D83"/>
  <c r="D79"/>
  <c r="D76"/>
  <c r="D71"/>
  <c r="D67"/>
  <c r="D59"/>
  <c r="D52"/>
  <c r="D46"/>
  <c r="D34"/>
  <c r="D26"/>
  <c r="D19"/>
  <c r="D12"/>
  <c r="D5"/>
  <c r="D131" i="55"/>
  <c r="D125"/>
  <c r="D118"/>
  <c r="D114"/>
  <c r="D107"/>
  <c r="D103"/>
  <c r="D97"/>
  <c r="D83"/>
  <c r="D79"/>
  <c r="D76"/>
  <c r="D71"/>
  <c r="D67"/>
  <c r="D59"/>
  <c r="D46"/>
  <c r="D34"/>
  <c r="D26"/>
  <c r="D12"/>
  <c r="D5"/>
  <c r="D131" i="54"/>
  <c r="D125"/>
  <c r="D118"/>
  <c r="D114"/>
  <c r="D107"/>
  <c r="D103"/>
  <c r="D97"/>
  <c r="D83"/>
  <c r="D79"/>
  <c r="D76"/>
  <c r="D71"/>
  <c r="D67"/>
  <c r="D46"/>
  <c r="D34"/>
  <c r="D26"/>
  <c r="D19"/>
  <c r="D12"/>
  <c r="D5"/>
  <c r="D136" i="53"/>
  <c r="D135"/>
  <c r="D134"/>
  <c r="D133"/>
  <c r="D132"/>
  <c r="D130"/>
  <c r="D129"/>
  <c r="D128"/>
  <c r="D127"/>
  <c r="J26" i="57" s="1"/>
  <c r="J27" s="1"/>
  <c r="D126" i="53"/>
  <c r="D124"/>
  <c r="D123"/>
  <c r="D122"/>
  <c r="D121"/>
  <c r="D120"/>
  <c r="D119"/>
  <c r="D117"/>
  <c r="D116"/>
  <c r="D115"/>
  <c r="J52" i="57" s="1"/>
  <c r="J61" s="1"/>
  <c r="D112" i="53"/>
  <c r="J41" i="57" s="1"/>
  <c r="D111" i="53"/>
  <c r="J40" i="57" s="1"/>
  <c r="D110" i="53"/>
  <c r="J39" i="57" s="1"/>
  <c r="D109" i="53"/>
  <c r="J38" i="57" s="1"/>
  <c r="D108" i="53"/>
  <c r="J37" i="57" s="1"/>
  <c r="D106" i="53"/>
  <c r="J42" i="57" s="1"/>
  <c r="D105" i="53"/>
  <c r="D104"/>
  <c r="J11" i="57" s="1"/>
  <c r="D102" i="53"/>
  <c r="J10" i="57" s="1"/>
  <c r="D101" i="53"/>
  <c r="J9" i="57" s="1"/>
  <c r="D100" i="53"/>
  <c r="J8" i="57" s="1"/>
  <c r="D99" i="53"/>
  <c r="J7" i="57" s="1"/>
  <c r="D98" i="53"/>
  <c r="J6" i="57" s="1"/>
  <c r="D87" i="53"/>
  <c r="D86"/>
  <c r="D85"/>
  <c r="D84"/>
  <c r="D82"/>
  <c r="D81"/>
  <c r="D80"/>
  <c r="D78"/>
  <c r="D77"/>
  <c r="D75"/>
  <c r="D74"/>
  <c r="D73"/>
  <c r="D72"/>
  <c r="D70"/>
  <c r="D69"/>
  <c r="D68"/>
  <c r="C56" i="57" s="1"/>
  <c r="C55" s="1"/>
  <c r="C40"/>
  <c r="D60" i="53"/>
  <c r="D59" s="1"/>
  <c r="D53"/>
  <c r="D51"/>
  <c r="D50"/>
  <c r="D49"/>
  <c r="D48"/>
  <c r="D47"/>
  <c r="D43"/>
  <c r="D42"/>
  <c r="D41"/>
  <c r="D40"/>
  <c r="D39"/>
  <c r="D38"/>
  <c r="D37"/>
  <c r="D36"/>
  <c r="D35"/>
  <c r="D33"/>
  <c r="D32"/>
  <c r="D31"/>
  <c r="D30"/>
  <c r="D29"/>
  <c r="D28"/>
  <c r="D27"/>
  <c r="D24"/>
  <c r="D23"/>
  <c r="D22"/>
  <c r="D21"/>
  <c r="D20"/>
  <c r="D17"/>
  <c r="D16"/>
  <c r="D15"/>
  <c r="D14"/>
  <c r="D13"/>
  <c r="D11"/>
  <c r="D10"/>
  <c r="D9"/>
  <c r="D8"/>
  <c r="D7"/>
  <c r="D6"/>
  <c r="D66" i="56" l="1"/>
  <c r="D90"/>
  <c r="D145" s="1"/>
  <c r="D113" i="54"/>
  <c r="D140" s="1"/>
  <c r="D113" i="56"/>
  <c r="D140" s="1"/>
  <c r="D139"/>
  <c r="F44" i="4"/>
  <c r="K44" i="53"/>
  <c r="F45" i="4"/>
  <c r="K45" i="53"/>
  <c r="K28" i="54"/>
  <c r="F28" i="4"/>
  <c r="K28" i="53"/>
  <c r="D90" i="54"/>
  <c r="D139"/>
  <c r="D145" s="1"/>
  <c r="D66"/>
  <c r="D91" s="1"/>
  <c r="D52" i="53"/>
  <c r="C10" i="57" s="1"/>
  <c r="D5" i="53"/>
  <c r="C6" i="57" s="1"/>
  <c r="D125" i="53"/>
  <c r="D66" i="55"/>
  <c r="D139"/>
  <c r="D97" i="53"/>
  <c r="D114"/>
  <c r="D12"/>
  <c r="C7" i="57" s="1"/>
  <c r="D118" i="53"/>
  <c r="D34"/>
  <c r="C9" i="57" s="1"/>
  <c r="D71" i="53"/>
  <c r="J18" i="57"/>
  <c r="J28" s="1"/>
  <c r="D113" i="55"/>
  <c r="D67" i="53"/>
  <c r="D83"/>
  <c r="C61" i="57"/>
  <c r="D90" i="55"/>
  <c r="D145" s="1"/>
  <c r="D26" i="53"/>
  <c r="C8" i="57" s="1"/>
  <c r="D19" i="53"/>
  <c r="C37" i="57" s="1"/>
  <c r="D46" i="53"/>
  <c r="C39" i="57" s="1"/>
  <c r="D76" i="53"/>
  <c r="D79"/>
  <c r="C23" i="57" s="1"/>
  <c r="C19" s="1"/>
  <c r="C27" s="1"/>
  <c r="D131" i="53"/>
  <c r="D144" i="54"/>
  <c r="D91" i="56"/>
  <c r="J48" i="57"/>
  <c r="J62" s="1"/>
  <c r="D103" i="53"/>
  <c r="D107"/>
  <c r="D144" i="56" l="1"/>
  <c r="D147"/>
  <c r="D90" i="53"/>
  <c r="D144" i="55"/>
  <c r="J65" i="57"/>
  <c r="D140" i="55"/>
  <c r="D148" s="1"/>
  <c r="D139" i="53"/>
  <c r="C48" i="57"/>
  <c r="C63" s="1"/>
  <c r="C18"/>
  <c r="C28" s="1"/>
  <c r="D113" i="53"/>
  <c r="D145"/>
  <c r="D66"/>
  <c r="D91" i="55"/>
  <c r="D147" i="54"/>
  <c r="D148"/>
  <c r="D91" i="53" l="1"/>
  <c r="D147" i="55"/>
  <c r="C64" i="57"/>
  <c r="J64"/>
  <c r="J63"/>
  <c r="C30"/>
  <c r="D140" i="53"/>
  <c r="J30" i="57"/>
  <c r="C29"/>
  <c r="C62"/>
  <c r="C65" s="1"/>
  <c r="I67" s="1"/>
  <c r="J29"/>
  <c r="D144" i="53"/>
  <c r="J38" i="8"/>
  <c r="K38"/>
  <c r="J40"/>
  <c r="K40"/>
  <c r="J42"/>
  <c r="K42"/>
  <c r="J11"/>
  <c r="K11"/>
  <c r="E49"/>
  <c r="F49"/>
  <c r="E19"/>
  <c r="F19"/>
  <c r="F27" s="1"/>
  <c r="E24"/>
  <c r="F24"/>
  <c r="G102" i="4"/>
  <c r="H102"/>
  <c r="D102"/>
  <c r="F102" l="1"/>
  <c r="K102" i="53"/>
  <c r="D147"/>
  <c r="E27" i="8"/>
  <c r="J10"/>
  <c r="K10"/>
  <c r="I102" i="4"/>
  <c r="G138" l="1"/>
  <c r="H138"/>
  <c r="M138" i="54" s="1"/>
  <c r="D138" i="4"/>
  <c r="G137"/>
  <c r="H137"/>
  <c r="M137" i="54" s="1"/>
  <c r="D137" i="4"/>
  <c r="D136"/>
  <c r="G136"/>
  <c r="H136"/>
  <c r="M136" i="54" s="1"/>
  <c r="G135" i="4"/>
  <c r="H135"/>
  <c r="M135" i="54" s="1"/>
  <c r="D135" i="4"/>
  <c r="D134"/>
  <c r="G134"/>
  <c r="H134"/>
  <c r="M134" i="54" s="1"/>
  <c r="D133" i="4"/>
  <c r="G133"/>
  <c r="H133"/>
  <c r="M133" i="54" s="1"/>
  <c r="G132" i="4"/>
  <c r="H132"/>
  <c r="M132" i="54" s="1"/>
  <c r="D132" i="4"/>
  <c r="G130"/>
  <c r="H130"/>
  <c r="M130" i="54" s="1"/>
  <c r="D130" i="4"/>
  <c r="D129"/>
  <c r="G129"/>
  <c r="H129"/>
  <c r="M129" i="54" s="1"/>
  <c r="G128" i="4"/>
  <c r="H128"/>
  <c r="M128" i="54" s="1"/>
  <c r="D128" i="4"/>
  <c r="D127"/>
  <c r="G127"/>
  <c r="H127"/>
  <c r="M127" i="54" s="1"/>
  <c r="G126" i="4"/>
  <c r="H126"/>
  <c r="M126" i="54" s="1"/>
  <c r="D126" i="4"/>
  <c r="D124"/>
  <c r="G124"/>
  <c r="H124"/>
  <c r="M124" i="54" s="1"/>
  <c r="G123" i="4"/>
  <c r="H123"/>
  <c r="M123" i="54" s="1"/>
  <c r="D123" i="4"/>
  <c r="G122"/>
  <c r="H122"/>
  <c r="M122" i="54" s="1"/>
  <c r="D122" i="4"/>
  <c r="D121"/>
  <c r="G121"/>
  <c r="H121"/>
  <c r="M121" i="54" s="1"/>
  <c r="G120" i="4"/>
  <c r="H120"/>
  <c r="M120" i="54" s="1"/>
  <c r="D120" i="4"/>
  <c r="G119"/>
  <c r="H119"/>
  <c r="M119" i="54" s="1"/>
  <c r="D119" i="4"/>
  <c r="D117"/>
  <c r="G117"/>
  <c r="H117"/>
  <c r="M117" i="54" s="1"/>
  <c r="G116" i="4"/>
  <c r="H116"/>
  <c r="M116" i="54" s="1"/>
  <c r="D116" i="4"/>
  <c r="G115"/>
  <c r="H115"/>
  <c r="M115" i="54" s="1"/>
  <c r="D115" i="4"/>
  <c r="G112"/>
  <c r="H112"/>
  <c r="D112"/>
  <c r="G110"/>
  <c r="H110"/>
  <c r="D110"/>
  <c r="G108"/>
  <c r="H108"/>
  <c r="D108"/>
  <c r="G101"/>
  <c r="H101"/>
  <c r="D101"/>
  <c r="G100"/>
  <c r="H100"/>
  <c r="D100"/>
  <c r="G99"/>
  <c r="H99"/>
  <c r="D99"/>
  <c r="G98"/>
  <c r="H98"/>
  <c r="D98"/>
  <c r="D85"/>
  <c r="G85"/>
  <c r="H85"/>
  <c r="M85" i="54" s="1"/>
  <c r="D86" i="4"/>
  <c r="G86"/>
  <c r="H86"/>
  <c r="M86" i="54" s="1"/>
  <c r="D87" i="4"/>
  <c r="G87"/>
  <c r="H87"/>
  <c r="M87" i="54" s="1"/>
  <c r="G84" i="4"/>
  <c r="H84"/>
  <c r="M84" i="54" s="1"/>
  <c r="D84" i="4"/>
  <c r="D75"/>
  <c r="G75"/>
  <c r="H75"/>
  <c r="M75" i="54" s="1"/>
  <c r="G74" i="4"/>
  <c r="H74"/>
  <c r="M74" i="54" s="1"/>
  <c r="D74" i="4"/>
  <c r="G73"/>
  <c r="H73"/>
  <c r="M73" i="54" s="1"/>
  <c r="D73" i="4"/>
  <c r="G72"/>
  <c r="H72"/>
  <c r="M72" i="54" s="1"/>
  <c r="D72" i="4"/>
  <c r="G82"/>
  <c r="H82"/>
  <c r="M82" i="54" s="1"/>
  <c r="D82" i="4"/>
  <c r="D81"/>
  <c r="G81"/>
  <c r="H81"/>
  <c r="M81" i="54" s="1"/>
  <c r="G80" i="4"/>
  <c r="H80"/>
  <c r="M80" i="54" s="1"/>
  <c r="D80" i="4"/>
  <c r="D78"/>
  <c r="G78"/>
  <c r="H78"/>
  <c r="M78" i="54" s="1"/>
  <c r="G77" i="4"/>
  <c r="H77"/>
  <c r="D77"/>
  <c r="D69"/>
  <c r="G69"/>
  <c r="H69"/>
  <c r="M69" i="54" s="1"/>
  <c r="D70" i="4"/>
  <c r="G70"/>
  <c r="H70"/>
  <c r="M70" i="54" s="1"/>
  <c r="G68" i="4"/>
  <c r="H68"/>
  <c r="M68" i="54" s="1"/>
  <c r="D68" i="4"/>
  <c r="C56" i="8" s="1"/>
  <c r="G64" i="4"/>
  <c r="H64"/>
  <c r="M64" i="54" s="1"/>
  <c r="D64" i="4"/>
  <c r="D61"/>
  <c r="G61"/>
  <c r="H61"/>
  <c r="M61" i="54" s="1"/>
  <c r="D62" i="4"/>
  <c r="G62"/>
  <c r="H62"/>
  <c r="M62" i="54" s="1"/>
  <c r="D63" i="4"/>
  <c r="G63"/>
  <c r="H63"/>
  <c r="M63" i="54" s="1"/>
  <c r="G60" i="4"/>
  <c r="H60"/>
  <c r="M60" i="54" s="1"/>
  <c r="D60" i="4"/>
  <c r="G57"/>
  <c r="H57"/>
  <c r="D57"/>
  <c r="D56"/>
  <c r="G56"/>
  <c r="H56"/>
  <c r="D54"/>
  <c r="G54"/>
  <c r="H54"/>
  <c r="D55"/>
  <c r="G55"/>
  <c r="H55"/>
  <c r="G53"/>
  <c r="H53"/>
  <c r="D53"/>
  <c r="G51"/>
  <c r="H51"/>
  <c r="M51" i="54" s="1"/>
  <c r="D51" i="4"/>
  <c r="G50"/>
  <c r="H50"/>
  <c r="M50" i="54" s="1"/>
  <c r="D50" i="4"/>
  <c r="G49"/>
  <c r="H49"/>
  <c r="M49" i="54" s="1"/>
  <c r="D49" i="4"/>
  <c r="G48"/>
  <c r="H48"/>
  <c r="M48" i="54" s="1"/>
  <c r="D48" i="4"/>
  <c r="G47"/>
  <c r="H47"/>
  <c r="M47" i="54" s="1"/>
  <c r="D47" i="4"/>
  <c r="G43"/>
  <c r="H43"/>
  <c r="D43"/>
  <c r="G42"/>
  <c r="H42"/>
  <c r="D42"/>
  <c r="D40"/>
  <c r="G40"/>
  <c r="H40"/>
  <c r="D41"/>
  <c r="G41"/>
  <c r="H41"/>
  <c r="G39"/>
  <c r="H39"/>
  <c r="D39"/>
  <c r="G38"/>
  <c r="H38"/>
  <c r="D38"/>
  <c r="G37"/>
  <c r="H37"/>
  <c r="D37"/>
  <c r="D36"/>
  <c r="G36"/>
  <c r="H36"/>
  <c r="G35"/>
  <c r="H35"/>
  <c r="D35"/>
  <c r="G33"/>
  <c r="H33"/>
  <c r="M33" i="54" s="1"/>
  <c r="D33" i="4"/>
  <c r="G32"/>
  <c r="H32"/>
  <c r="M32" i="54" s="1"/>
  <c r="D32" i="4"/>
  <c r="G31"/>
  <c r="H31"/>
  <c r="M31" i="54" s="1"/>
  <c r="D31" i="4"/>
  <c r="G30"/>
  <c r="H30"/>
  <c r="M30" i="54" s="1"/>
  <c r="D30" i="4"/>
  <c r="G29"/>
  <c r="H29"/>
  <c r="M29" i="54" s="1"/>
  <c r="D29" i="4"/>
  <c r="G27"/>
  <c r="H27"/>
  <c r="M27" i="54" s="1"/>
  <c r="D27" i="4"/>
  <c r="G24"/>
  <c r="H24"/>
  <c r="M24" i="54" s="1"/>
  <c r="D24" i="4"/>
  <c r="G23"/>
  <c r="H23"/>
  <c r="M23" i="54" s="1"/>
  <c r="D23" i="4"/>
  <c r="D21"/>
  <c r="G21"/>
  <c r="H21"/>
  <c r="M21" i="54" s="1"/>
  <c r="D22" i="4"/>
  <c r="G22"/>
  <c r="H22"/>
  <c r="M22" i="54" s="1"/>
  <c r="G20" i="4"/>
  <c r="H20"/>
  <c r="M20" i="54" s="1"/>
  <c r="D20" i="4"/>
  <c r="H17"/>
  <c r="G17"/>
  <c r="D17"/>
  <c r="H16"/>
  <c r="G16"/>
  <c r="D16"/>
  <c r="D14"/>
  <c r="G14"/>
  <c r="H14"/>
  <c r="D15"/>
  <c r="G15"/>
  <c r="H15"/>
  <c r="H13"/>
  <c r="G13"/>
  <c r="D13"/>
  <c r="D7"/>
  <c r="G7"/>
  <c r="H7"/>
  <c r="M7" i="54" s="1"/>
  <c r="D8" i="4"/>
  <c r="G8"/>
  <c r="H8"/>
  <c r="M8" i="54" s="1"/>
  <c r="D9" i="4"/>
  <c r="G9"/>
  <c r="H9"/>
  <c r="M9" i="54" s="1"/>
  <c r="D10" i="4"/>
  <c r="G10"/>
  <c r="H10"/>
  <c r="M10" i="54" s="1"/>
  <c r="D11" i="4"/>
  <c r="G11"/>
  <c r="H11"/>
  <c r="M11" i="54" s="1"/>
  <c r="H6" i="4"/>
  <c r="M6" i="54" s="1"/>
  <c r="G6" i="4"/>
  <c r="D6"/>
  <c r="H103"/>
  <c r="L103" i="54" s="1"/>
  <c r="F13" i="4" l="1"/>
  <c r="K13" i="53"/>
  <c r="F17" i="4"/>
  <c r="K17" i="53"/>
  <c r="K20" i="54"/>
  <c r="F20" i="4"/>
  <c r="K20" i="53"/>
  <c r="K63" i="54"/>
  <c r="F63" i="4"/>
  <c r="K63" i="53"/>
  <c r="K78" i="54"/>
  <c r="F78" i="4"/>
  <c r="K78" i="53"/>
  <c r="K73" i="54"/>
  <c r="F73" i="4"/>
  <c r="K73" i="53"/>
  <c r="K6" i="54"/>
  <c r="F6" i="4"/>
  <c r="K6" i="53"/>
  <c r="K8" i="54"/>
  <c r="F8" i="4"/>
  <c r="K8" i="53"/>
  <c r="F14" i="4"/>
  <c r="K14" i="53"/>
  <c r="K22" i="54"/>
  <c r="F22" i="4"/>
  <c r="K22" i="53"/>
  <c r="K29" i="54"/>
  <c r="F29" i="4"/>
  <c r="K29" i="53"/>
  <c r="K33" i="54"/>
  <c r="F33" i="4"/>
  <c r="K33" i="53"/>
  <c r="F38" i="4"/>
  <c r="K38" i="53"/>
  <c r="F40" i="4"/>
  <c r="K40" i="53"/>
  <c r="F42" i="4"/>
  <c r="K42" i="53"/>
  <c r="K49" i="54"/>
  <c r="F49" i="4"/>
  <c r="K49" i="53"/>
  <c r="K60" i="54"/>
  <c r="F60" i="4"/>
  <c r="K60" i="53"/>
  <c r="K61" i="54"/>
  <c r="F61" i="4"/>
  <c r="K61" i="53"/>
  <c r="K64" i="54"/>
  <c r="F64" i="4"/>
  <c r="K64" i="53"/>
  <c r="K69" i="54"/>
  <c r="F69" i="4"/>
  <c r="K69" i="53"/>
  <c r="F77" i="4"/>
  <c r="K77" i="53"/>
  <c r="K81" i="54"/>
  <c r="F81" i="4"/>
  <c r="K81" i="53"/>
  <c r="K82" i="54"/>
  <c r="F82" i="4"/>
  <c r="K82" i="53"/>
  <c r="K86" i="54"/>
  <c r="F86" i="4"/>
  <c r="K86" i="53"/>
  <c r="F101" i="4"/>
  <c r="K101" i="53"/>
  <c r="K115" i="54"/>
  <c r="F115" i="4"/>
  <c r="K115" i="53"/>
  <c r="K120" i="54"/>
  <c r="F120" i="4"/>
  <c r="K120" i="53"/>
  <c r="K133" i="54"/>
  <c r="F133" i="4"/>
  <c r="K133" i="53"/>
  <c r="K138" i="54"/>
  <c r="K138" i="53"/>
  <c r="F138" i="4"/>
  <c r="K24" i="54"/>
  <c r="F24" i="4"/>
  <c r="K24" i="53"/>
  <c r="K47" i="54"/>
  <c r="F47" i="4"/>
  <c r="K47" i="53"/>
  <c r="K51" i="54"/>
  <c r="F51" i="4"/>
  <c r="K51" i="53"/>
  <c r="F54" i="4"/>
  <c r="K54" i="53"/>
  <c r="F99" i="4"/>
  <c r="K99" i="53"/>
  <c r="K121" i="54"/>
  <c r="F121" i="4"/>
  <c r="K121" i="53"/>
  <c r="K132" i="54"/>
  <c r="F132" i="4"/>
  <c r="K132" i="53"/>
  <c r="K9" i="54"/>
  <c r="F9" i="4"/>
  <c r="K9" i="53"/>
  <c r="K11" i="54"/>
  <c r="F11" i="4"/>
  <c r="K11" i="53"/>
  <c r="K7" i="54"/>
  <c r="F7" i="4"/>
  <c r="K7" i="53"/>
  <c r="F16" i="4"/>
  <c r="K16" i="53"/>
  <c r="K21" i="54"/>
  <c r="F21" i="4"/>
  <c r="K21" i="53"/>
  <c r="K23" i="54"/>
  <c r="F23" i="4"/>
  <c r="K23" i="53"/>
  <c r="K30" i="54"/>
  <c r="F30" i="4"/>
  <c r="K30" i="53"/>
  <c r="F35" i="4"/>
  <c r="K35" i="53"/>
  <c r="F39" i="4"/>
  <c r="K39" i="53"/>
  <c r="F43" i="4"/>
  <c r="K43" i="53"/>
  <c r="K50" i="54"/>
  <c r="F50" i="4"/>
  <c r="K50" i="53"/>
  <c r="F55" i="4"/>
  <c r="K55" i="53"/>
  <c r="K68" i="54"/>
  <c r="F68" i="4"/>
  <c r="K68" i="53"/>
  <c r="K72" i="54"/>
  <c r="F72" i="4"/>
  <c r="K72" i="53"/>
  <c r="K75" i="54"/>
  <c r="F75" i="4"/>
  <c r="K75" i="53"/>
  <c r="K84" i="54"/>
  <c r="F84" i="4"/>
  <c r="K84" i="53"/>
  <c r="K85" i="54"/>
  <c r="F85" i="4"/>
  <c r="K85" i="53"/>
  <c r="F98" i="4"/>
  <c r="K98" i="53"/>
  <c r="F108" i="4"/>
  <c r="K108" i="53"/>
  <c r="K116" i="54"/>
  <c r="F116" i="4"/>
  <c r="K116" i="53"/>
  <c r="K124" i="54"/>
  <c r="F124" i="4"/>
  <c r="K124" i="53"/>
  <c r="K126" i="54"/>
  <c r="F126" i="4"/>
  <c r="K126" i="53"/>
  <c r="K129" i="54"/>
  <c r="F129" i="4"/>
  <c r="K129" i="53"/>
  <c r="K130" i="54"/>
  <c r="F130" i="4"/>
  <c r="K130" i="53"/>
  <c r="K134" i="54"/>
  <c r="F134" i="4"/>
  <c r="K134" i="53"/>
  <c r="K135" i="54"/>
  <c r="F135" i="4"/>
  <c r="K135" i="53"/>
  <c r="K10" i="54"/>
  <c r="F10" i="4"/>
  <c r="K10" i="53"/>
  <c r="K31" i="54"/>
  <c r="F31" i="4"/>
  <c r="K31" i="53"/>
  <c r="K80" i="54"/>
  <c r="F80" i="4"/>
  <c r="K80" i="53"/>
  <c r="F110" i="4"/>
  <c r="K110" i="53"/>
  <c r="K122" i="54"/>
  <c r="F122" i="4"/>
  <c r="K122" i="53"/>
  <c r="F15" i="4"/>
  <c r="K15" i="53"/>
  <c r="K27" i="54"/>
  <c r="F27" i="4"/>
  <c r="K27" i="53"/>
  <c r="K32" i="54"/>
  <c r="F32" i="4"/>
  <c r="K32" i="53"/>
  <c r="F36" i="4"/>
  <c r="K36" i="53"/>
  <c r="F37" i="4"/>
  <c r="K37" i="53"/>
  <c r="F41" i="4"/>
  <c r="K41" i="53"/>
  <c r="K48" i="54"/>
  <c r="F48" i="4"/>
  <c r="K48" i="53"/>
  <c r="F53" i="4"/>
  <c r="K53" i="53"/>
  <c r="F56" i="4"/>
  <c r="K56" i="53"/>
  <c r="F57" i="4"/>
  <c r="K57" i="53"/>
  <c r="K62" i="54"/>
  <c r="F62" i="4"/>
  <c r="K62" i="53"/>
  <c r="K70" i="54"/>
  <c r="F70" i="4"/>
  <c r="K70" i="53"/>
  <c r="K74" i="54"/>
  <c r="F74" i="4"/>
  <c r="K74" i="53"/>
  <c r="K87" i="54"/>
  <c r="F87" i="4"/>
  <c r="K87" i="53"/>
  <c r="F100" i="4"/>
  <c r="K100" i="53"/>
  <c r="F112" i="4"/>
  <c r="K112" i="53"/>
  <c r="K117" i="54"/>
  <c r="F117" i="4"/>
  <c r="K117" i="53"/>
  <c r="K119" i="54"/>
  <c r="F119" i="4"/>
  <c r="K119" i="53"/>
  <c r="K123" i="54"/>
  <c r="F123" i="4"/>
  <c r="K123" i="53"/>
  <c r="K127" i="54"/>
  <c r="F127" i="4"/>
  <c r="K127" i="53"/>
  <c r="K128" i="54"/>
  <c r="F128" i="4"/>
  <c r="K128" i="53"/>
  <c r="K136" i="54"/>
  <c r="F136" i="4"/>
  <c r="K136" i="53"/>
  <c r="K137" i="54"/>
  <c r="K137" i="53"/>
  <c r="F137" i="4"/>
  <c r="G71"/>
  <c r="F56" i="8"/>
  <c r="F55" s="1"/>
  <c r="F61" s="1"/>
  <c r="E56"/>
  <c r="E55" s="1"/>
  <c r="E61" s="1"/>
  <c r="H114" i="4"/>
  <c r="M114" i="54" s="1"/>
  <c r="J8" i="8"/>
  <c r="J41"/>
  <c r="J26"/>
  <c r="J27" s="1"/>
  <c r="H71" i="4"/>
  <c r="M71" i="54" s="1"/>
  <c r="G107" i="4"/>
  <c r="G118"/>
  <c r="I6"/>
  <c r="I9"/>
  <c r="I27"/>
  <c r="I31"/>
  <c r="I37"/>
  <c r="I41"/>
  <c r="J7" i="8"/>
  <c r="J39"/>
  <c r="G79" i="4"/>
  <c r="H107"/>
  <c r="M107" i="54" s="1"/>
  <c r="G125" i="4"/>
  <c r="G67"/>
  <c r="H76"/>
  <c r="M76" i="54" s="1"/>
  <c r="J6" i="8"/>
  <c r="J37"/>
  <c r="G26" i="4"/>
  <c r="H83"/>
  <c r="M83" i="54" s="1"/>
  <c r="G114" i="4"/>
  <c r="G131"/>
  <c r="I10"/>
  <c r="I7"/>
  <c r="I17"/>
  <c r="I20"/>
  <c r="I29"/>
  <c r="I33"/>
  <c r="I38"/>
  <c r="I39"/>
  <c r="I40"/>
  <c r="I42"/>
  <c r="I48"/>
  <c r="J9" i="8"/>
  <c r="K41"/>
  <c r="J52"/>
  <c r="J61" s="1"/>
  <c r="G76" i="4"/>
  <c r="H118"/>
  <c r="M118" i="54" s="1"/>
  <c r="H79" i="4"/>
  <c r="M79" i="54" s="1"/>
  <c r="I8" i="4"/>
  <c r="I77"/>
  <c r="K52" i="8"/>
  <c r="K61" s="1"/>
  <c r="I115" i="4"/>
  <c r="K26" i="8"/>
  <c r="K27" s="1"/>
  <c r="I127" i="4"/>
  <c r="I24"/>
  <c r="G83"/>
  <c r="I35"/>
  <c r="I32"/>
  <c r="I36"/>
  <c r="H5"/>
  <c r="G5"/>
  <c r="G12"/>
  <c r="H19"/>
  <c r="M19" i="54" s="1"/>
  <c r="G19" i="4"/>
  <c r="H26"/>
  <c r="M26" i="54" s="1"/>
  <c r="H46" i="4"/>
  <c r="M46" i="54" s="1"/>
  <c r="D52" i="4"/>
  <c r="G52"/>
  <c r="H52"/>
  <c r="M52" i="54" s="1"/>
  <c r="H59" i="4"/>
  <c r="M59" i="54" s="1"/>
  <c r="G59" i="4"/>
  <c r="D59"/>
  <c r="K8" i="8"/>
  <c r="I100" i="4"/>
  <c r="K37" i="8"/>
  <c r="I108" i="4"/>
  <c r="K6" i="8"/>
  <c r="I98" i="4"/>
  <c r="I99"/>
  <c r="K7" i="8"/>
  <c r="I101" i="4"/>
  <c r="K9" i="8"/>
  <c r="I110" i="4"/>
  <c r="K39" i="8"/>
  <c r="H97" i="4"/>
  <c r="M97" i="54" s="1"/>
  <c r="H131" i="4"/>
  <c r="M131" i="54" s="1"/>
  <c r="G34" i="4"/>
  <c r="G97"/>
  <c r="H125"/>
  <c r="M125" i="54" s="1"/>
  <c r="H34" i="4"/>
  <c r="M34" i="54" s="1"/>
  <c r="G46" i="4"/>
  <c r="H67"/>
  <c r="M67" i="54" s="1"/>
  <c r="H12" i="4"/>
  <c r="M12" i="54" s="1"/>
  <c r="G103" i="4"/>
  <c r="K103" i="54" l="1"/>
  <c r="F103" i="4"/>
  <c r="K103" i="53"/>
  <c r="F5" i="4"/>
  <c r="K5" i="53"/>
  <c r="K34" i="54"/>
  <c r="F34" i="4"/>
  <c r="K34" i="53"/>
  <c r="K97" i="54"/>
  <c r="F97" i="4"/>
  <c r="K97" i="53"/>
  <c r="K52" i="54"/>
  <c r="F52" i="4"/>
  <c r="K52" i="53"/>
  <c r="K19" i="54"/>
  <c r="F19" i="4"/>
  <c r="K19" i="53"/>
  <c r="K83" i="54"/>
  <c r="F83" i="4"/>
  <c r="K83" i="53"/>
  <c r="K26" i="54"/>
  <c r="F26" i="4"/>
  <c r="K26" i="53"/>
  <c r="K67" i="54"/>
  <c r="F67" i="4"/>
  <c r="K67" i="53"/>
  <c r="K118" i="54"/>
  <c r="F118" i="4"/>
  <c r="K118" i="53"/>
  <c r="K79" i="54"/>
  <c r="F79" i="4"/>
  <c r="K79" i="53"/>
  <c r="K12" i="54"/>
  <c r="F12" i="4"/>
  <c r="K12" i="53"/>
  <c r="K76" i="54"/>
  <c r="F76" i="4"/>
  <c r="K76" i="53"/>
  <c r="K114" i="54"/>
  <c r="F114" i="4"/>
  <c r="K114" i="53"/>
  <c r="K46" i="54"/>
  <c r="F46" i="4"/>
  <c r="K46" i="53"/>
  <c r="K59" i="54"/>
  <c r="F59" i="4"/>
  <c r="K59" i="53"/>
  <c r="K131" i="54"/>
  <c r="F131" i="4"/>
  <c r="K131" i="53"/>
  <c r="K125" i="54"/>
  <c r="F125" i="4"/>
  <c r="K125" i="53"/>
  <c r="K107" i="54"/>
  <c r="F107" i="4"/>
  <c r="K107" i="53"/>
  <c r="K71" i="54"/>
  <c r="F71" i="4"/>
  <c r="K71" i="53"/>
  <c r="J48" i="8"/>
  <c r="J62" s="1"/>
  <c r="K48"/>
  <c r="G90" i="4"/>
  <c r="J18" i="8"/>
  <c r="C40"/>
  <c r="E10"/>
  <c r="E37"/>
  <c r="I76" i="4"/>
  <c r="H90"/>
  <c r="M90" i="54" s="1"/>
  <c r="E39" i="8"/>
  <c r="E40"/>
  <c r="G139" i="4"/>
  <c r="E7" i="8"/>
  <c r="I114" i="4"/>
  <c r="H66"/>
  <c r="I125"/>
  <c r="H113"/>
  <c r="M113" i="54" s="1"/>
  <c r="E6" i="8"/>
  <c r="I107" i="4"/>
  <c r="E8" i="8"/>
  <c r="I97" i="4"/>
  <c r="F9" i="8"/>
  <c r="I34" i="4"/>
  <c r="F40" i="8"/>
  <c r="F39"/>
  <c r="I46" i="4"/>
  <c r="F6" i="8"/>
  <c r="I5" i="4"/>
  <c r="F7" i="8"/>
  <c r="I12" i="4"/>
  <c r="G66"/>
  <c r="E9" i="8"/>
  <c r="F10"/>
  <c r="F8"/>
  <c r="I26" i="4"/>
  <c r="F37" i="8"/>
  <c r="I19" i="4"/>
  <c r="K18" i="8"/>
  <c r="H139" i="4"/>
  <c r="M139" i="54" s="1"/>
  <c r="G113" i="4"/>
  <c r="K139" i="54" l="1"/>
  <c r="F139" i="4"/>
  <c r="K139" i="53"/>
  <c r="K113" i="54"/>
  <c r="F113" i="4"/>
  <c r="K113" i="53"/>
  <c r="K66" i="54"/>
  <c r="F66" i="4"/>
  <c r="K66" i="53"/>
  <c r="K90" i="54"/>
  <c r="F90" i="4"/>
  <c r="K90" i="53"/>
  <c r="H91" i="4"/>
  <c r="M66" i="54"/>
  <c r="E18" i="8"/>
  <c r="E28" s="1"/>
  <c r="F48"/>
  <c r="F62" s="1"/>
  <c r="G91" i="4"/>
  <c r="I90"/>
  <c r="F18" i="8"/>
  <c r="F28" s="1"/>
  <c r="E48"/>
  <c r="E64" s="1"/>
  <c r="J28"/>
  <c r="J65" s="1"/>
  <c r="K28"/>
  <c r="K62"/>
  <c r="H145" i="4"/>
  <c r="H144"/>
  <c r="I66"/>
  <c r="G145"/>
  <c r="H140"/>
  <c r="K278" i="79" s="1"/>
  <c r="I139" i="4"/>
  <c r="G140"/>
  <c r="I113"/>
  <c r="G144"/>
  <c r="F91" l="1"/>
  <c r="K91" i="53"/>
  <c r="I278" i="79"/>
  <c r="F140" i="4"/>
  <c r="K140" i="53"/>
  <c r="M140" i="54"/>
  <c r="N140" i="53"/>
  <c r="E29" i="8"/>
  <c r="M140" i="53"/>
  <c r="K140" i="54"/>
  <c r="J29" i="8"/>
  <c r="F63"/>
  <c r="K63"/>
  <c r="I91" i="4"/>
  <c r="M91" i="53"/>
  <c r="K91" i="54"/>
  <c r="N91" i="53"/>
  <c r="M91" i="54"/>
  <c r="F65" i="8"/>
  <c r="J64"/>
  <c r="K29"/>
  <c r="F29"/>
  <c r="I145" i="4"/>
  <c r="E62" i="8"/>
  <c r="E65" s="1"/>
  <c r="E68" s="1"/>
  <c r="J63"/>
  <c r="E63"/>
  <c r="K64"/>
  <c r="F64"/>
  <c r="K65"/>
  <c r="F30"/>
  <c r="K30"/>
  <c r="E30"/>
  <c r="J30"/>
  <c r="I144" i="4"/>
  <c r="I140"/>
  <c r="G147"/>
  <c r="H6" i="8"/>
  <c r="H8"/>
  <c r="H10"/>
  <c r="H11"/>
  <c r="H39"/>
  <c r="H41"/>
  <c r="H7"/>
  <c r="H9"/>
  <c r="H42"/>
  <c r="H38"/>
  <c r="H40"/>
  <c r="H52"/>
  <c r="H26"/>
  <c r="D107" i="4"/>
  <c r="H37" i="8"/>
  <c r="D114" i="4"/>
  <c r="D103"/>
  <c r="D67"/>
  <c r="D12"/>
  <c r="D19"/>
  <c r="D26"/>
  <c r="D34"/>
  <c r="D46"/>
  <c r="D71"/>
  <c r="D76"/>
  <c r="D83"/>
  <c r="D97"/>
  <c r="D118"/>
  <c r="D125"/>
  <c r="D131"/>
  <c r="D79"/>
  <c r="D5"/>
  <c r="D113" l="1"/>
  <c r="D139"/>
  <c r="D90"/>
  <c r="D66"/>
  <c r="D144" l="1"/>
  <c r="D145"/>
  <c r="D140"/>
  <c r="H278" i="79" s="1"/>
  <c r="D91" i="4"/>
  <c r="D147" l="1"/>
  <c r="C49" i="8" l="1"/>
  <c r="C24"/>
  <c r="C19"/>
  <c r="C55" l="1"/>
  <c r="C61" s="1"/>
  <c r="C39"/>
  <c r="C27"/>
  <c r="C37"/>
  <c r="C6"/>
  <c r="C8"/>
  <c r="H27"/>
  <c r="H61"/>
  <c r="C9"/>
  <c r="C7"/>
  <c r="C10"/>
  <c r="C48" l="1"/>
  <c r="C62" s="1"/>
  <c r="C18"/>
  <c r="C28" s="1"/>
  <c r="H48"/>
  <c r="H62" s="1"/>
  <c r="H18"/>
  <c r="H28" s="1"/>
  <c r="H63" l="1"/>
  <c r="C64"/>
  <c r="H29"/>
  <c r="H64"/>
  <c r="C63"/>
  <c r="H65"/>
  <c r="H30"/>
  <c r="C29"/>
  <c r="C30"/>
  <c r="C65"/>
  <c r="I31" i="64" l="1"/>
  <c r="H31" l="1"/>
  <c r="J31"/>
  <c r="K31" l="1"/>
</calcChain>
</file>

<file path=xl/comments1.xml><?xml version="1.0" encoding="utf-8"?>
<comments xmlns="http://schemas.openxmlformats.org/spreadsheetml/2006/main">
  <authors>
    <author>Palkó Roland</author>
  </authors>
  <commentList>
    <comment ref="D77" author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G77" author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H77" author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I77" author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L77" author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O77" author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Q77" author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R77" author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S77" author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T77" author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U77" author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V77" author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W77" author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X77" author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Y77" author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Z77" author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AA77" author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AB77" author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AC77" author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</commentList>
</comments>
</file>

<file path=xl/comments2.xml><?xml version="1.0" encoding="utf-8"?>
<comments xmlns="http://schemas.openxmlformats.org/spreadsheetml/2006/main">
  <authors>
    <author>Palkó Roland</author>
  </authors>
  <commentList>
    <comment ref="I52" author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Kiküldetés</t>
        </r>
      </text>
    </comment>
    <comment ref="L52" author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Kiküldetés</t>
        </r>
      </text>
    </comment>
    <comment ref="O52" author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Kiküldetés</t>
        </r>
      </text>
    </comment>
    <comment ref="R52" author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Kiküldetés</t>
        </r>
      </text>
    </comment>
  </commentList>
</comments>
</file>

<file path=xl/comments3.xml><?xml version="1.0" encoding="utf-8"?>
<comments xmlns="http://schemas.openxmlformats.org/spreadsheetml/2006/main">
  <authors>
    <author>Palkó Roland</author>
  </authors>
  <commentList>
    <comment ref="I72" author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Kubinyi: 12.000
Járásszékhely: 500
</t>
        </r>
      </text>
    </comment>
    <comment ref="L72" author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Kubinyi: 12.000
Járásszékhely: 500
</t>
        </r>
      </text>
    </comment>
  </commentList>
</comments>
</file>

<file path=xl/comments4.xml><?xml version="1.0" encoding="utf-8"?>
<comments xmlns="http://schemas.openxmlformats.org/spreadsheetml/2006/main">
  <authors>
    <author>Palkó Roland</author>
  </authors>
  <commentList>
    <comment ref="F126" author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756+2300+500+1300</t>
        </r>
      </text>
    </comment>
    <comment ref="H126" author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756+2300+500+1300</t>
        </r>
      </text>
    </comment>
    <comment ref="I126" author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756+2300+500+1300</t>
        </r>
      </text>
    </comment>
    <comment ref="K126" author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756+2300+500+1300</t>
        </r>
      </text>
    </comment>
    <comment ref="A164" author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376 cím elrejtve</t>
        </r>
      </text>
    </comment>
  </commentList>
</comments>
</file>

<file path=xl/sharedStrings.xml><?xml version="1.0" encoding="utf-8"?>
<sst xmlns="http://schemas.openxmlformats.org/spreadsheetml/2006/main" count="6560" uniqueCount="2203">
  <si>
    <t>B E V É T E L E K</t>
  </si>
  <si>
    <t>1. sz. táblázat</t>
  </si>
  <si>
    <t>Sor-
szám</t>
  </si>
  <si>
    <t>Bevételi jogcím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</si>
  <si>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</si>
  <si>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</si>
  <si>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</si>
  <si>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</si>
  <si>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</si>
  <si>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</si>
  <si>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</si>
  <si>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1.4.</t>
  </si>
  <si>
    <t>Önkormányzatok kulturális feladatainak támogatása</t>
  </si>
  <si>
    <t>1.5.</t>
  </si>
  <si>
    <t>1.6.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</si>
  <si>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</si>
  <si>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</si>
  <si>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</si>
  <si>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</si>
  <si>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</si>
  <si>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</si>
  <si>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</si>
  <si>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</si>
  <si>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</si>
  <si>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</si>
  <si>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</si>
  <si>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</si>
  <si>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</si>
  <si>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</si>
  <si>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</si>
  <si>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</si>
  <si>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</si>
  <si>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</si>
  <si>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</si>
  <si>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</si>
  <si>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</si>
  <si>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</si>
  <si>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</si>
  <si>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</si>
  <si>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 xml:space="preserve">4. </t>
  </si>
  <si>
    <t>Közhatalmi bevételek (4.1.+4.2.+4.3.+4.4.)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</si>
  <si>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</si>
  <si>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</si>
  <si>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</si>
  <si>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</si>
  <si>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</si>
  <si>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</si>
  <si>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</si>
  <si>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</si>
  <si>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</si>
  <si>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</si>
  <si>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</si>
  <si>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</si>
  <si>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</si>
  <si>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</si>
  <si>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</si>
  <si>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</si>
  <si>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</si>
  <si>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</si>
  <si>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</si>
  <si>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</si>
  <si>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</si>
  <si>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</si>
  <si>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</si>
  <si>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</si>
  <si>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</si>
  <si>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</si>
  <si>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</si>
  <si>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</si>
  <si>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</si>
  <si>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</si>
  <si>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</si>
  <si>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</si>
  <si>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</si>
  <si>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</si>
  <si>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</si>
  <si>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</si>
  <si>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</si>
  <si>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7.2.</t>
  </si>
  <si>
    <t>7.3.</t>
  </si>
  <si>
    <t>7.4.</t>
  </si>
  <si>
    <t>8.</t>
  </si>
  <si>
    <t>Felhalmozási célú átvett pénzeszközök (8.1.+8.2.+8.3.)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</si>
  <si>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</si>
  <si>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</si>
  <si>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</si>
  <si>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</si>
  <si>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</si>
  <si>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</si>
  <si>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</si>
  <si>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</si>
  <si>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</si>
  <si>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</si>
  <si>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</si>
  <si>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</si>
  <si>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</si>
  <si>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</si>
  <si>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</si>
  <si>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</si>
  <si>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</si>
  <si>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</si>
  <si>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</si>
  <si>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</si>
  <si>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</si>
  <si>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</si>
  <si>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</si>
  <si>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</si>
  <si>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</si>
  <si>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</si>
  <si>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</si>
  <si>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</si>
  <si>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</si>
  <si>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</si>
  <si>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</si>
  <si>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>Külföldi finanszírozás bevételei (14.1.+…14.4.)</t>
  </si>
  <si>
    <t xml:space="preserve">    15.</t>
  </si>
  <si>
    <t>Adóssághoz nem kapcsolódó származékos ügyletek bevételei</t>
  </si>
  <si>
    <t>FINANSZÍROZÁSI BEVÉTELEK ÖSSZESEN: (10. + … +15.)</t>
  </si>
  <si>
    <t>KÖLTSÉGVETÉSI ÉS FINANSZÍROZÁSI BEVÉTELEK ÖSSZESEN: (9+16)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</si>
  <si>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</si>
  <si>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</si>
  <si>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</si>
  <si>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</si>
  <si>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</si>
  <si>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</si>
  <si>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</si>
  <si>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</si>
  <si>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</si>
  <si>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</si>
  <si>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</si>
  <si>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</si>
  <si>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</si>
  <si>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</si>
  <si>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</si>
  <si>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Általános 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</si>
  <si>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</si>
  <si>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</si>
  <si>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</si>
  <si>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</si>
  <si>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</si>
  <si>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</si>
  <si>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</si>
  <si>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</si>
  <si>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</si>
  <si>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</si>
  <si>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</si>
  <si>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>Külföldi finanszírozás kiadásai (6.1. + … + 6.4.)</t>
  </si>
  <si>
    <t>10.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</si>
  <si>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</si>
  <si>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</si>
  <si>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</si>
  <si>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</si>
  <si>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I. Működési célú bevételek és kiadások mérlege
(Önkormányzati szinten)</t>
  </si>
  <si>
    <t>Bevételek</t>
  </si>
  <si>
    <t>Kiadások</t>
  </si>
  <si>
    <t>Megnevezés</t>
  </si>
  <si>
    <t>Önkormányzatok működési támogatásai</t>
  </si>
  <si>
    <t>Személyi juttatások</t>
  </si>
  <si>
    <t>Működési célú támogatások államháztartáson belülről</t>
  </si>
  <si>
    <t xml:space="preserve">Dologi kiadások </t>
  </si>
  <si>
    <t>Közhatalmi bevételek</t>
  </si>
  <si>
    <t>Működési célú átvett pénzeszközök</t>
  </si>
  <si>
    <t>4.-ből EU-s támogatás</t>
  </si>
  <si>
    <t>Tartalékok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</si>
  <si>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</si>
  <si>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</si>
  <si>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</si>
  <si>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</si>
  <si>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</si>
  <si>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</si>
  <si>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</si>
  <si>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</si>
  <si>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</si>
  <si>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</si>
  <si>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</si>
  <si>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</si>
  <si>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</si>
  <si>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</si>
  <si>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</si>
  <si>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</si>
  <si>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</si>
  <si>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</si>
  <si>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</si>
  <si>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</si>
  <si>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</si>
  <si>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</si>
  <si>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</si>
  <si>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</si>
  <si>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</si>
  <si>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</si>
  <si>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</si>
  <si>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</si>
  <si>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</si>
  <si>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</si>
  <si>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</si>
  <si>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</si>
  <si>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</si>
  <si>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</si>
  <si>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</si>
  <si>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</si>
  <si>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</si>
  <si>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</si>
  <si>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</si>
  <si>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</si>
  <si>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</si>
  <si>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</si>
  <si>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</si>
  <si>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</si>
  <si>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</si>
  <si>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</si>
  <si>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</si>
  <si>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</si>
  <si>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</si>
  <si>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</si>
  <si>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</si>
  <si>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</si>
  <si>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</si>
  <si>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</si>
  <si>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</si>
  <si>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</si>
  <si>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</si>
  <si>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</si>
  <si>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</si>
  <si>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</si>
  <si>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</si>
  <si>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</si>
  <si>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</si>
  <si>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</si>
  <si>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</si>
  <si>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</si>
  <si>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</si>
  <si>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</si>
  <si>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</si>
  <si>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</si>
  <si>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28.</t>
  </si>
  <si>
    <t>29.</t>
  </si>
  <si>
    <t>BEVÉTEL MINDÖSSZESEN</t>
  </si>
  <si>
    <t>KIADÁSOK MINDÖSSZESEN</t>
  </si>
  <si>
    <t>GESZ</t>
  </si>
  <si>
    <t>Művelődési Központ</t>
  </si>
  <si>
    <t>Völgységi Múzeum</t>
  </si>
  <si>
    <t>Egyéb működési célú támogatások bevételei államháztartáson belülről</t>
  </si>
  <si>
    <t>Egyéb felhalmozási célú támogatások bevételei államháztartáson belülről</t>
  </si>
  <si>
    <t>Felhalmozási célú átvett pénzeszközök</t>
  </si>
  <si>
    <t>ÁFA</t>
  </si>
  <si>
    <t>Önkormányzati lakások és egyéb helyiségek felújítása</t>
  </si>
  <si>
    <t>Informatikai fejlesztés</t>
  </si>
  <si>
    <t>Tartalék</t>
  </si>
  <si>
    <t>Működési bevételek</t>
  </si>
  <si>
    <t>Finanszírozási bevételek</t>
  </si>
  <si>
    <t>Finanszírozási kiadások</t>
  </si>
  <si>
    <t>Rovat azonosító</t>
  </si>
  <si>
    <t>K1</t>
  </si>
  <si>
    <t>K2</t>
  </si>
  <si>
    <t>K3</t>
  </si>
  <si>
    <t>K4</t>
  </si>
  <si>
    <t>K5</t>
  </si>
  <si>
    <t>K6</t>
  </si>
  <si>
    <t>K7</t>
  </si>
  <si>
    <t>K8</t>
  </si>
  <si>
    <t>K9111</t>
  </si>
  <si>
    <t>K9112</t>
  </si>
  <si>
    <t>K9113</t>
  </si>
  <si>
    <t>K912</t>
  </si>
  <si>
    <t>K9121</t>
  </si>
  <si>
    <t>K9122</t>
  </si>
  <si>
    <t>K9123</t>
  </si>
  <si>
    <t>K9124</t>
  </si>
  <si>
    <t>K913</t>
  </si>
  <si>
    <t>K914</t>
  </si>
  <si>
    <t>K916</t>
  </si>
  <si>
    <t>K917</t>
  </si>
  <si>
    <t>K92</t>
  </si>
  <si>
    <t>K921</t>
  </si>
  <si>
    <t>K922</t>
  </si>
  <si>
    <t>K923</t>
  </si>
  <si>
    <t>K924</t>
  </si>
  <si>
    <t>B11</t>
  </si>
  <si>
    <t>B111</t>
  </si>
  <si>
    <t>B112</t>
  </si>
  <si>
    <t>B113</t>
  </si>
  <si>
    <t>B114</t>
  </si>
  <si>
    <t>B115</t>
  </si>
  <si>
    <t>B116</t>
  </si>
  <si>
    <t>B12</t>
  </si>
  <si>
    <t>B13</t>
  </si>
  <si>
    <t>B14</t>
  </si>
  <si>
    <t>B15</t>
  </si>
  <si>
    <t>B16</t>
  </si>
  <si>
    <t>B2</t>
  </si>
  <si>
    <t>B21</t>
  </si>
  <si>
    <t>B22</t>
  </si>
  <si>
    <t>B23</t>
  </si>
  <si>
    <t>B24</t>
  </si>
  <si>
    <t>B25</t>
  </si>
  <si>
    <t>B3</t>
  </si>
  <si>
    <t>B34</t>
  </si>
  <si>
    <t>B354</t>
  </si>
  <si>
    <t>B355</t>
  </si>
  <si>
    <t>B36</t>
  </si>
  <si>
    <t>B4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</si>
  <si>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</si>
  <si>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</si>
  <si>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</si>
  <si>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</si>
  <si>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</si>
  <si>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</si>
  <si>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</si>
  <si>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</si>
  <si>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</si>
  <si>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</si>
  <si>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B5</t>
  </si>
  <si>
    <t>B51</t>
  </si>
  <si>
    <t>B52</t>
  </si>
  <si>
    <t>B53</t>
  </si>
  <si>
    <t>B54</t>
  </si>
  <si>
    <t>B55</t>
  </si>
  <si>
    <t>B6</t>
  </si>
  <si>
    <t>B61</t>
  </si>
  <si>
    <t>B62</t>
  </si>
  <si>
    <t>B63</t>
  </si>
  <si>
    <t>B7</t>
  </si>
  <si>
    <t>B71</t>
  </si>
  <si>
    <t>B72</t>
  </si>
  <si>
    <t>B73</t>
  </si>
  <si>
    <t>B8</t>
  </si>
  <si>
    <t>B81</t>
  </si>
  <si>
    <t>B8111</t>
  </si>
  <si>
    <t>B8112</t>
  </si>
  <si>
    <t>B8113</t>
  </si>
  <si>
    <t>B812</t>
  </si>
  <si>
    <t>B8121</t>
  </si>
  <si>
    <t>B8122</t>
  </si>
  <si>
    <t>B8123</t>
  </si>
  <si>
    <t>B8124</t>
  </si>
  <si>
    <t>B813</t>
  </si>
  <si>
    <t>B8131</t>
  </si>
  <si>
    <t>B8132</t>
  </si>
  <si>
    <t>B814</t>
  </si>
  <si>
    <t>B815</t>
  </si>
  <si>
    <t>B82</t>
  </si>
  <si>
    <t>B821</t>
  </si>
  <si>
    <t>B822</t>
  </si>
  <si>
    <t>B823</t>
  </si>
  <si>
    <t>B824</t>
  </si>
  <si>
    <t>B83</t>
  </si>
  <si>
    <t>2.1</t>
  </si>
  <si>
    <t>2.2</t>
  </si>
  <si>
    <t>2.3</t>
  </si>
  <si>
    <t>4.1</t>
  </si>
  <si>
    <t>4.2</t>
  </si>
  <si>
    <t>4.3</t>
  </si>
  <si>
    <t>4.4</t>
  </si>
  <si>
    <t>4.5</t>
  </si>
  <si>
    <t>4.6</t>
  </si>
  <si>
    <t>6.1</t>
  </si>
  <si>
    <t>6.2</t>
  </si>
  <si>
    <t>6.3</t>
  </si>
  <si>
    <t>6.4</t>
  </si>
  <si>
    <t>BEVÉTELI és KIADÁSI ELŐIRÁNYZATAI</t>
  </si>
  <si>
    <t>címrend szerint</t>
  </si>
  <si>
    <t>KIADÁSOK</t>
  </si>
  <si>
    <t>Cím sz.</t>
  </si>
  <si>
    <t>Al-cím sz.</t>
  </si>
  <si>
    <t>Elő-ir.cs. sz.</t>
  </si>
  <si>
    <t>Ki-em. előir.</t>
  </si>
  <si>
    <t>Cím neve</t>
  </si>
  <si>
    <t>Alcím neve</t>
  </si>
  <si>
    <t>Előir.csop.neve</t>
  </si>
  <si>
    <t>Kiem. előir. neve</t>
  </si>
  <si>
    <t>Gazdasági Ellátó Szervezet</t>
  </si>
  <si>
    <t>M. adókat terhelő járulékok</t>
  </si>
  <si>
    <t>Dologi kiadások</t>
  </si>
  <si>
    <t>Varázskapu Óvoda és Bölcsőde</t>
  </si>
  <si>
    <t>M.adókat terhelő járulékok</t>
  </si>
  <si>
    <t>2. alcím összesen:</t>
  </si>
  <si>
    <t>Solymár Imre Városi Könyvtár</t>
  </si>
  <si>
    <t>Személyi juttatás</t>
  </si>
  <si>
    <t>Dologi kiadás</t>
  </si>
  <si>
    <t>102. cím összesen:</t>
  </si>
  <si>
    <t>Bonyhádi Közös Önkormányzati Hivatal</t>
  </si>
  <si>
    <t>103. cím összesen:</t>
  </si>
  <si>
    <t>Önkormányzatoknak</t>
  </si>
  <si>
    <t>Bonyhád Város Önkormányzata</t>
  </si>
  <si>
    <t>104. cím összesen:</t>
  </si>
  <si>
    <t>Tagintézményi elszámolások miatti visszaut.</t>
  </si>
  <si>
    <t>Komló Város Önkormányzata</t>
  </si>
  <si>
    <t>Nemzetiségi Önkormányzatok támogatása</t>
  </si>
  <si>
    <t>Bonyhádi Német Önkormányzat</t>
  </si>
  <si>
    <t>Bonyhád Város Roma Nemzetiségi Önkormányzata</t>
  </si>
  <si>
    <t>374. cím összesen:</t>
  </si>
  <si>
    <t>Média támogatása</t>
  </si>
  <si>
    <t>Sportszervezetek</t>
  </si>
  <si>
    <t>Polgármesteri keret</t>
  </si>
  <si>
    <t>Egyesületek, szervezetek</t>
  </si>
  <si>
    <t>Diáksport támogatása</t>
  </si>
  <si>
    <t>Polgárőrség támogatása</t>
  </si>
  <si>
    <t>385. cím összesen:</t>
  </si>
  <si>
    <t>Gyógyszertámogatás</t>
  </si>
  <si>
    <t>Temetési segély</t>
  </si>
  <si>
    <t>Bursa Hungarica</t>
  </si>
  <si>
    <t>Helyi vállalkozások</t>
  </si>
  <si>
    <t>Praxisfejlesztési támogatás</t>
  </si>
  <si>
    <t>Intézményi felújítások</t>
  </si>
  <si>
    <t>Pályázati tartalék</t>
  </si>
  <si>
    <t>KIADÁS ÖSSZESEN:</t>
  </si>
  <si>
    <t>BEVÉTELEK</t>
  </si>
  <si>
    <t>1. alcím összesen:</t>
  </si>
  <si>
    <t>Vörösmarty M. Művelődési Központ</t>
  </si>
  <si>
    <t>Önkormányzat Izmény</t>
  </si>
  <si>
    <t>Önkormányzat Kisdorog</t>
  </si>
  <si>
    <t>Önkormányzat Váralja</t>
  </si>
  <si>
    <t>A települési önkormányzatok működésének támogatása</t>
  </si>
  <si>
    <t>A települési önk. köznevelési és gyermekétk.fel. támogatása</t>
  </si>
  <si>
    <t>A települési önk. szoc. és gyermekjóléti fel.támogatása</t>
  </si>
  <si>
    <t>201. cím összesen:</t>
  </si>
  <si>
    <t>Tagintézményi kiadásokra</t>
  </si>
  <si>
    <t>Fogászati ellátásra</t>
  </si>
  <si>
    <t>EU</t>
  </si>
  <si>
    <t>BEVÉTELEK MINDÖSSZESEN:</t>
  </si>
  <si>
    <t>Költségvetési kiadások</t>
  </si>
  <si>
    <t>Egyéb felhalmozási célú kiadások</t>
  </si>
  <si>
    <t>Egyéb felhalmozási célú támogatások államháztartáson kívülre</t>
  </si>
  <si>
    <t>360.cím összesen:</t>
  </si>
  <si>
    <t>Egyéb működési célú támogatások államháztartáson kívülre</t>
  </si>
  <si>
    <t>Egyéb működési célú támogatások államháztartáson belülre</t>
  </si>
  <si>
    <t>Szerver üzemeltetésre</t>
  </si>
  <si>
    <t>BONYCOM Kft.</t>
  </si>
  <si>
    <t>Kisértékű tárgyi eszköz beszerzés</t>
  </si>
  <si>
    <t>Működési célú visszatérítendő támogatások, kölcsönök nyújtása államháztartáson kívülre</t>
  </si>
  <si>
    <t>Tagi kölcsön</t>
  </si>
  <si>
    <t>Ipari Park Kft.</t>
  </si>
  <si>
    <t>389.cím összesen:</t>
  </si>
  <si>
    <t>310. cím összesen:</t>
  </si>
  <si>
    <t>Belföldi finanszírozás bevételei</t>
  </si>
  <si>
    <t>160. cím összesen:</t>
  </si>
  <si>
    <t>225. cím összesen:</t>
  </si>
  <si>
    <t>241. cím összesen:</t>
  </si>
  <si>
    <t>260. cím összesen:</t>
  </si>
  <si>
    <t>A települési önk. kulturális feladatainak támogatása</t>
  </si>
  <si>
    <t>Közös Hivatala bevételei összesen:</t>
  </si>
  <si>
    <t>Völgységi Önkormányzatok Társulása</t>
  </si>
  <si>
    <t>380. cím összesen:</t>
  </si>
  <si>
    <t>381. cím összesen:</t>
  </si>
  <si>
    <t>376.cím összesen:</t>
  </si>
  <si>
    <t>Belföldi finanszírozás kiadásai</t>
  </si>
  <si>
    <t>Hosszú lejáratú hitelek, kölcsönök törlesztése</t>
  </si>
  <si>
    <t>Magyar Államkincstár</t>
  </si>
  <si>
    <t>Képviselői keret</t>
  </si>
  <si>
    <t>Önkormányzatok szociális és gyermekjóléti, étkeztetési feladatainak támogatása</t>
  </si>
  <si>
    <t xml:space="preserve">Működési célú kvi támogatások és kiegészítő támogatások </t>
  </si>
  <si>
    <t>Elszámolásból származó bevételek</t>
  </si>
  <si>
    <t>B351</t>
  </si>
  <si>
    <t>B352</t>
  </si>
  <si>
    <t xml:space="preserve">Egyéb közhatalmi bevételek  </t>
  </si>
  <si>
    <t xml:space="preserve">Vagyoni tipusú adók  </t>
  </si>
  <si>
    <t xml:space="preserve">Értékesítési és forgalmi adók  </t>
  </si>
  <si>
    <t xml:space="preserve">Fogyasztási adók  </t>
  </si>
  <si>
    <t xml:space="preserve">Gépjárműadók </t>
  </si>
  <si>
    <t xml:space="preserve">Egyéb áruhasználati és szolgáltatási adók </t>
  </si>
  <si>
    <t>B65</t>
  </si>
  <si>
    <t>Működési célú garancia- és kezességvállalásból származó megtérülések ÁH kívülről</t>
  </si>
  <si>
    <t>Működési célú visszatérítendő támogatások, kölcsönök visszatérülése az Európai Uniótól</t>
  </si>
  <si>
    <t>B64</t>
  </si>
  <si>
    <t>7.1</t>
  </si>
  <si>
    <t>7.2</t>
  </si>
  <si>
    <t>7.3</t>
  </si>
  <si>
    <t>7.4</t>
  </si>
  <si>
    <t>7.5</t>
  </si>
  <si>
    <t>Működési célú visszatérítendő támogatások, kölcsönök visszatérülése ÁH kívülről</t>
  </si>
  <si>
    <t>Egyéb működési célú átvett pénzeszközök</t>
  </si>
  <si>
    <t>Felhalmozási célú garancia- és kezességvállalásból származó megtérülések ÁH kívülről</t>
  </si>
  <si>
    <t>Felhalmozási célú visszatérítendő támogatások, kölcsönök visszatérülése az Európai Uniótól</t>
  </si>
  <si>
    <t>Felhalmozási célú visszatérítendő támogatások, kölcsönök visszatérülése ÁH kívülről</t>
  </si>
  <si>
    <t>B74</t>
  </si>
  <si>
    <t>Egyéb felhalmozási célú átvett pénzeszközök</t>
  </si>
  <si>
    <t>8.1</t>
  </si>
  <si>
    <t>8.2</t>
  </si>
  <si>
    <t>8.3</t>
  </si>
  <si>
    <t>8.4</t>
  </si>
  <si>
    <t>8.5</t>
  </si>
  <si>
    <t>B75</t>
  </si>
  <si>
    <t>B17</t>
  </si>
  <si>
    <t>13.1</t>
  </si>
  <si>
    <t>13.2</t>
  </si>
  <si>
    <t>13.3</t>
  </si>
  <si>
    <t xml:space="preserve">    14.1</t>
  </si>
  <si>
    <t xml:space="preserve">    14.2</t>
  </si>
  <si>
    <t xml:space="preserve">    14.3</t>
  </si>
  <si>
    <t xml:space="preserve">    14.4</t>
  </si>
  <si>
    <t>Működési célú v.tér. tám., kölcsönök vtér.kormányoktól és más nemzetközi szervezetektől</t>
  </si>
  <si>
    <t>Felhalmozási célú v.tér.tám., kölcsönök v.tér. kormányoktól és más nemzetközi szervezetektől</t>
  </si>
  <si>
    <t>Pályázati céltartalék</t>
  </si>
  <si>
    <t>Egyéb céltartalék</t>
  </si>
  <si>
    <t>6.5</t>
  </si>
  <si>
    <t>Jövedelemadók</t>
  </si>
  <si>
    <t>B31</t>
  </si>
  <si>
    <t>4.7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</si>
  <si>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</si>
  <si>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</si>
  <si>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</si>
  <si>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</si>
  <si>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</si>
  <si>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</si>
  <si>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</si>
  <si>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</si>
  <si>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</si>
  <si>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</si>
  <si>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</si>
  <si>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</si>
  <si>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</si>
  <si>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</si>
  <si>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</si>
  <si>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</si>
  <si>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</si>
  <si>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</si>
  <si>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</si>
  <si>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</si>
  <si>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</si>
  <si>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</si>
  <si>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</si>
  <si>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</si>
  <si>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</si>
  <si>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</si>
  <si>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</si>
  <si>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</si>
  <si>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</si>
  <si>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</si>
  <si>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</si>
  <si>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</si>
  <si>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</si>
  <si>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</si>
  <si>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</si>
  <si>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</si>
  <si>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</si>
  <si>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</si>
  <si>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</si>
  <si>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</si>
  <si>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</si>
  <si>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</si>
  <si>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</si>
  <si>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</si>
  <si>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</si>
  <si>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</si>
  <si>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</si>
  <si>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</si>
  <si>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</si>
  <si>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</si>
  <si>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</si>
  <si>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</si>
  <si>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</si>
  <si>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</si>
  <si>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</si>
  <si>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</si>
  <si>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</si>
  <si>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</si>
  <si>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</si>
  <si>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</si>
  <si>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</si>
  <si>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</si>
  <si>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</si>
  <si>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</si>
  <si>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</si>
  <si>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</si>
  <si>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</si>
  <si>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</si>
  <si>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</si>
  <si>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</si>
  <si>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</si>
  <si>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</si>
  <si>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</si>
  <si>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</si>
  <si>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</si>
  <si>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</si>
  <si>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</si>
  <si>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</si>
  <si>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</si>
  <si>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</si>
  <si>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</si>
  <si>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</si>
  <si>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</si>
  <si>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</si>
  <si>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</si>
  <si>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</si>
  <si>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</si>
  <si>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</si>
  <si>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</si>
  <si>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</si>
  <si>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</si>
  <si>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</si>
  <si>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</si>
  <si>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</si>
  <si>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</si>
  <si>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</si>
  <si>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</si>
  <si>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</si>
  <si>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</si>
  <si>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</si>
  <si>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</si>
  <si>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</si>
  <si>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</si>
  <si>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</si>
  <si>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</si>
  <si>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</si>
  <si>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</si>
  <si>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</si>
  <si>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</si>
  <si>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</si>
  <si>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</si>
  <si>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</si>
  <si>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</si>
  <si>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</si>
  <si>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</si>
  <si>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</si>
  <si>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</si>
  <si>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</si>
  <si>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</si>
  <si>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</si>
  <si>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</si>
  <si>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132</t>
  </si>
  <si>
    <t>133</t>
  </si>
  <si>
    <t>134</t>
  </si>
  <si>
    <t>135</t>
  </si>
  <si>
    <t>3.1</t>
  </si>
  <si>
    <t>3.2</t>
  </si>
  <si>
    <t>3.3</t>
  </si>
  <si>
    <t>Lakhatáshoz nyújtott települési támogatás</t>
  </si>
  <si>
    <t>Tartósan beteg hozzátart.ápolását végzők támogatása</t>
  </si>
  <si>
    <t>Közszolgáltatási díj átvállalása</t>
  </si>
  <si>
    <t>Rk.települési tám. - gyermekek rászorultsága</t>
  </si>
  <si>
    <t>Rk.települési tám. - létfenntartás, katasztrófahelyzet</t>
  </si>
  <si>
    <t>Köztemetés</t>
  </si>
  <si>
    <t>Rendszeres gyermekvédelmi kedvezmény</t>
  </si>
  <si>
    <t>Normatíva átadása</t>
  </si>
  <si>
    <t>Kölcsön</t>
  </si>
  <si>
    <t>Bonyhádi Kosárlabda Sportegyesület</t>
  </si>
  <si>
    <t>Ügyeletre</t>
  </si>
  <si>
    <t>Önkéntes Tűzoltó Egyesület</t>
  </si>
  <si>
    <t>Egyéb működési célú támogatások ÁH belülre</t>
  </si>
  <si>
    <t>304. cím összesen:</t>
  </si>
  <si>
    <t>Közfoglalkoztatásra</t>
  </si>
  <si>
    <t>135. cím összesen:</t>
  </si>
  <si>
    <t>206. cím összesen:</t>
  </si>
  <si>
    <t>Működési célú visszatérítendő támogatások, kölcsönök visszatérülése államháztartáson kívülről</t>
  </si>
  <si>
    <t>392. cím összesen:</t>
  </si>
  <si>
    <t>390.cím összesen:</t>
  </si>
  <si>
    <t>Betétek megszüntetése</t>
  </si>
  <si>
    <t>Forgatási célú külföldi értékpapírok beváltása,  értékesítése</t>
  </si>
  <si>
    <t>Befektetési célú külföldi értékpapírok beváltása,  értékesítése</t>
  </si>
  <si>
    <t>Külföldi értékpapírok kibocsátása</t>
  </si>
  <si>
    <t>Külföldi hitelek, kölcsönök felvétele</t>
  </si>
  <si>
    <t>Tartalékok (2.1.+2.3.)</t>
  </si>
  <si>
    <t>3.4</t>
  </si>
  <si>
    <t>3.5</t>
  </si>
  <si>
    <r>
      <t xml:space="preserve">   Felhalmozási költségvetés kiadásai </t>
    </r>
    <r>
      <rPr>
        <sz val="8"/>
        <rFont val="Times New Roman CE"/>
        <charset val="238"/>
      </rPr>
      <t>(3.1.+3.3.+3.5.)</t>
    </r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</si>
  <si>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</si>
  <si>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</si>
  <si>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</si>
  <si>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</si>
  <si>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</si>
  <si>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</si>
  <si>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6.6</t>
  </si>
  <si>
    <t>Pénzeszközök lekötött betétként elhelyezése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</si>
  <si>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</si>
  <si>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</si>
  <si>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</si>
  <si>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</si>
  <si>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</si>
  <si>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</si>
  <si>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</si>
  <si>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(4+11)</t>
  </si>
  <si>
    <t>FINANSZÍROZÁSI KIADÁSOK ÖSSZESEN: (5.+…+9.)</t>
  </si>
  <si>
    <t>Váltóbevételek</t>
  </si>
  <si>
    <t>K93</t>
  </si>
  <si>
    <t>K94</t>
  </si>
  <si>
    <t>K9</t>
  </si>
  <si>
    <t>Forintban</t>
  </si>
  <si>
    <t>Tulajdonosi kölcsönök kiadásai</t>
  </si>
  <si>
    <t>K919</t>
  </si>
  <si>
    <t>K925</t>
  </si>
  <si>
    <t>Forintban !</t>
  </si>
  <si>
    <t>adatok Ft-ban</t>
  </si>
  <si>
    <t>Egyéb gép beszerzés</t>
  </si>
  <si>
    <t>Alapítványok támogatása</t>
  </si>
  <si>
    <t>KLIK</t>
  </si>
  <si>
    <t xml:space="preserve">Zeneiskola térítési díj </t>
  </si>
  <si>
    <t>Kiegészítő gyermekvédelmi támogatás</t>
  </si>
  <si>
    <t xml:space="preserve">Felhalmozási célú önkormányzati támogatások </t>
  </si>
  <si>
    <t>221. cím összesen:</t>
  </si>
  <si>
    <t>131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</si>
  <si>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</si>
  <si>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</si>
  <si>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</si>
  <si>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</si>
  <si>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</si>
  <si>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</si>
  <si>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</si>
  <si>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</si>
  <si>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</si>
  <si>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</si>
  <si>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</si>
  <si>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</si>
  <si>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</si>
  <si>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</si>
  <si>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</si>
  <si>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Magyarország Kormánya</t>
  </si>
  <si>
    <t>K513</t>
  </si>
  <si>
    <t>01 - K1-K8. Költségvetési kiadások</t>
  </si>
  <si>
    <t>#</t>
  </si>
  <si>
    <t>Eredeti előirányzat</t>
  </si>
  <si>
    <t>Módosított előirányzat</t>
  </si>
  <si>
    <t>Teljesítés</t>
  </si>
  <si>
    <t>01</t>
  </si>
  <si>
    <t>Törvény szerinti illetmények, munkabérek (K1101)</t>
  </si>
  <si>
    <t>02</t>
  </si>
  <si>
    <t>Normatív jutalmak (K1102)</t>
  </si>
  <si>
    <t>03</t>
  </si>
  <si>
    <t>Céljuttatás, projektprémium (K1103)</t>
  </si>
  <si>
    <t>04</t>
  </si>
  <si>
    <t>Készenléti, ügyeleti, helyettesítési díj, túlóra, túlszolgálat (K1104)</t>
  </si>
  <si>
    <t>05</t>
  </si>
  <si>
    <t>Végkielégítés (K1105)</t>
  </si>
  <si>
    <t>06</t>
  </si>
  <si>
    <t>Jubileumi jutalom (K1106)</t>
  </si>
  <si>
    <t>07</t>
  </si>
  <si>
    <t>Béren kívüli juttatások (K1107)</t>
  </si>
  <si>
    <t>08</t>
  </si>
  <si>
    <t>Ruházati költségtérítés (K1108)</t>
  </si>
  <si>
    <t>09</t>
  </si>
  <si>
    <t>Közlekedési költségtérítés (K1109)</t>
  </si>
  <si>
    <t>Egyéb költségtérítések (K1110)</t>
  </si>
  <si>
    <t>Lakhatási támogatások (K1111)</t>
  </si>
  <si>
    <t>Szociális támogatások (K1112)</t>
  </si>
  <si>
    <t>Foglalkoztatottak egyéb személyi juttatásai (&gt;=14) (K1113)</t>
  </si>
  <si>
    <t>ebből:biztosítási díjak (K1113)</t>
  </si>
  <si>
    <t>Foglalkoztatottak személyi juttatásai (=01+…+13) (K11)</t>
  </si>
  <si>
    <t>Választott tisztségviselők juttatásai (K121)</t>
  </si>
  <si>
    <t>Munkavégzésre irányuló egyéb jogviszonyban nem saját foglalkoztatottnak fizetett juttatások (K122)</t>
  </si>
  <si>
    <t>Egyéb külső személyi juttatások (K123)</t>
  </si>
  <si>
    <t>Külső személyi juttatások (=16+17+18) (K12)</t>
  </si>
  <si>
    <t>Személyi juttatások (=15+19) (K1)</t>
  </si>
  <si>
    <t>ebből: szociális hozzájárulási adó (K2)</t>
  </si>
  <si>
    <t>ebből: rehabilitációs hozzájárulás (K2)</t>
  </si>
  <si>
    <t>ebből: egészségügyi hozzájárulás (K2)</t>
  </si>
  <si>
    <t>ebből: táppénz hozzájárulás (K2)</t>
  </si>
  <si>
    <t>ebből: munkaadót a foglalkoztatottak részére történő kifizetésekkel kapcsolatban terhelő más járulék jellegű kötelezettségek (K2)</t>
  </si>
  <si>
    <t>ebből: munkáltatót terhelő személyi jövedelemadó (K2)</t>
  </si>
  <si>
    <t>Szakmai anyagok beszerzése (K311)</t>
  </si>
  <si>
    <t>Üzemeltetési anyagok beszerzése (K312)</t>
  </si>
  <si>
    <t>Árubeszerzés (K313)</t>
  </si>
  <si>
    <t>Informatikai szolgáltatások igénybevétele (K321)</t>
  </si>
  <si>
    <t>Egyéb kommunikációs szolgáltatások (K322)</t>
  </si>
  <si>
    <t>Közüzemi díjak (K331)</t>
  </si>
  <si>
    <t>Vásárolt élelmezés (K332)</t>
  </si>
  <si>
    <t>ebből: a közszféra és a magánszféra együttműködésén (PPP) alapuló szerződéses konstrukció (K333)</t>
  </si>
  <si>
    <t>Karbantartási, kisjavítási szolgáltatások (K334)</t>
  </si>
  <si>
    <t>ebből: államháztartáson belül (K335)</t>
  </si>
  <si>
    <t>Szakmai tevékenységet segítő szolgáltatások  (K336)</t>
  </si>
  <si>
    <t>Egyéb szolgáltatások  (K337)</t>
  </si>
  <si>
    <t>ebből: biztosítási díjak (K337)</t>
  </si>
  <si>
    <t>Kiküldetések kiadásai (K341)</t>
  </si>
  <si>
    <t>Reklám- és propagandakiadások (K342)</t>
  </si>
  <si>
    <t>Működési célú előzetesen felszámított általános forgalmi adó (K351)</t>
  </si>
  <si>
    <t>Fizetendő általános forgalmi adó  (K352)</t>
  </si>
  <si>
    <t>ebből: államháztartáson belül (K353)</t>
  </si>
  <si>
    <t>ebből: fedezeti ügyletek kamatkiadásai (K353)</t>
  </si>
  <si>
    <t>ebből: valuta, deviza eszközök realizált árfolyamvesztesége (K354)</t>
  </si>
  <si>
    <t>ebből: hitelviszonyt megtestesítő értékpapírok árfolyamkülönbözete (K354)</t>
  </si>
  <si>
    <t>ebből: deviza kötelezettségek realizált árfolyamvesztesége (K354)</t>
  </si>
  <si>
    <t>Egyéb dologi kiadások (K355)</t>
  </si>
  <si>
    <t>Társadalombiztosítási ellátások (K41)</t>
  </si>
  <si>
    <t>ebből: családi pótlék (K42)</t>
  </si>
  <si>
    <t>ebből: anyasági támogatás (K42)</t>
  </si>
  <si>
    <t>ebből: gyermekgondozást segítő ellátás (K42)</t>
  </si>
  <si>
    <t>ebből: gyermeknevelési támogatás (K42)</t>
  </si>
  <si>
    <t>ebből: gyermekek születésével kapcsolatos szabadság megtérítése (K42)</t>
  </si>
  <si>
    <t>ebből: életkezdési támogatás (K42)</t>
  </si>
  <si>
    <t>ebből: otthonteremtési támogatás (K42)</t>
  </si>
  <si>
    <t>ebből: gyermektartásdíj megelőlegezése (K42)</t>
  </si>
  <si>
    <t>ebből:  az egyéb pénzbeli és természetbeni gyermekvédelmi támogatások  (K42)</t>
  </si>
  <si>
    <t>Pénzbeli kárpótlások, kártérítések (K43)</t>
  </si>
  <si>
    <t>ebből: ápolási díj (K44)</t>
  </si>
  <si>
    <t>ebből: fogyatékossági támogatás és vakok személyi járadéka (K44)</t>
  </si>
  <si>
    <t>ebből: mozgáskorlátozottak szerzési és átalakítási támogatása (K44)</t>
  </si>
  <si>
    <t>ebből: megváltozott munkaképességűek illetve egészségkárosodottak kereset-kiegészítése (K44)</t>
  </si>
  <si>
    <t>ebből: közgyógyellátás [Szoctv.50.§ (1)-(2) bekezdése] (K44)</t>
  </si>
  <si>
    <t>ebből: cukorbetegek támogatása (K44)</t>
  </si>
  <si>
    <t>ebből: egészségügyi szolgáltatási jogosultságra való jogosultság szociális rászorultság alapján [Szoctv. 54. §-a] (K44)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</si>
  <si>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(K45)</t>
  </si>
  <si>
    <t>ebből: korhatár előtti ellátás és a fegyveres testületek volt tagjai szolgálati járandósága (K45)</t>
  </si>
  <si>
    <t>ebből: átmeneti bányászjáradék (K45)</t>
  </si>
  <si>
    <t>ebből: szénjárandóság pénzbeli megváltása (K45)</t>
  </si>
  <si>
    <t>ebből: mecseki bányászatban munkát végzők bányászati kereset-kiegészítése (K45)</t>
  </si>
  <si>
    <t>ebből: mezőgazdasági járadék (K45)</t>
  </si>
  <si>
    <t>ebből: foglalkoztatást helyettesítő támogatás [Szoctv. 35. § (1) bek.] (K45)</t>
  </si>
  <si>
    <t>ebből: polgármesterek korhatár előtti ellátása  (K45)</t>
  </si>
  <si>
    <t>ebből: hozzájárulás a lakossági energiaköltségekhez (K46)</t>
  </si>
  <si>
    <t>ebből: lakbértámogatás (K46)</t>
  </si>
  <si>
    <t>ebből: állami gondozottak pénzbeli juttatásai (K47)</t>
  </si>
  <si>
    <t>ebből: oktatásban résztvevők pénzbeli juttatásai (K47)</t>
  </si>
  <si>
    <t>102</t>
  </si>
  <si>
    <t>ebből: házastársi pótlék (K48)</t>
  </si>
  <si>
    <t>ebből: Hadigondozottak Közalapítványát terhelő hadigondozotti ellátások (K48)</t>
  </si>
  <si>
    <t>ebből: tudományos fokozattal rendelkezők nyugdíjkiegészítése (K48)</t>
  </si>
  <si>
    <t>ebből:nemzeti gondozotti ellátások (K48)</t>
  </si>
  <si>
    <t>ebből: nemzeti helytállásért pótlék (K48)</t>
  </si>
  <si>
    <t>ebből: egyes nyugdíjjogi hátrányok enyhítése miatti (közszolgálati idő után járó) nyugdíj-kiegészítés (K48)</t>
  </si>
  <si>
    <t>ebből: egyes, tartós időtartamú szabadságelvonást elszenvedettek részére járó juttatás (K48)</t>
  </si>
  <si>
    <t>ebből: az elhunyt akadémikusok hozzátartozóinak folyósított özvegyi- és árvaellátás (K48)</t>
  </si>
  <si>
    <t>ebből: a Nemzet Sportolója címmel járó járadék, olimpiai járadék, idős sportolók szociális támogatása (K48)</t>
  </si>
  <si>
    <t>ebből: életjáradék termőföldért (K48)</t>
  </si>
  <si>
    <t>ebből: Bevándorlási és Állampolgársági Hivatal által folyósított ellátások (K48)</t>
  </si>
  <si>
    <t>ebből: szépkorúak jubileumi juttatása (K48)</t>
  </si>
  <si>
    <t>ebből: időskorúak járadéka [Szoctv. 32/B. § (1) bekezdése] (K48)</t>
  </si>
  <si>
    <t>ebből: egyéb, az önkormányzat rendeletében megállapított juttatás (K48)</t>
  </si>
  <si>
    <t>ebből: köztemetés [Szoctv. 48.§] (K48)</t>
  </si>
  <si>
    <t>ebből: települési támogatás [Szoctv. 45. §], (K48)</t>
  </si>
  <si>
    <t>ebből: egészségkárosodási és gyermekfelügyeleti támogatás [Szoctv. 37.§ (1) bekezdés a) és b) pontja] (K48)</t>
  </si>
  <si>
    <t>ebből: önkormányzat által saját hatáskörben (nem szociális és gyermekvédelmi előírások alapján) adott más ellátás (K48)</t>
  </si>
  <si>
    <t>ebből: Európai Unió (K501)</t>
  </si>
  <si>
    <t>A helyi önkormányzatok előző évi elszámolásából származó kiadások (K5021)</t>
  </si>
  <si>
    <t>A helyi önkormányzatok törvényi előíráson alapuló befizetései (K5022)</t>
  </si>
  <si>
    <t>Egyéb elvonások, befizetések (K5023)</t>
  </si>
  <si>
    <t>Működési célú garancia- és kezességvállalásból származó kifizetés államháztartáson belülre (K503)</t>
  </si>
  <si>
    <t>ebből: központi költségvetési szervek (K504)</t>
  </si>
  <si>
    <t>ebből: központi kezelésű előirányzatok (K504)</t>
  </si>
  <si>
    <t>ebből: fejezeti kezelésű előirányzatok EU-s programokra és azok hazai társfinanszírozása (K504)</t>
  </si>
  <si>
    <t>ebből: egyéb fejezeti kezelésű előirányzatok (K504)</t>
  </si>
  <si>
    <t>ebből: társadalombiztosítás pénzügyi alapjai (K504)</t>
  </si>
  <si>
    <t>ebből: elkülönített állami pénzalapok (K504)</t>
  </si>
  <si>
    <t>ebből: helyi önkormányzatok és költségvetési szerveik (K504)</t>
  </si>
  <si>
    <t>ebből: társulások és költségvetési szerveik (K504)</t>
  </si>
  <si>
    <t>ebből: nemzetiségi önkormányzatok és költségvetési szerveik (K504)</t>
  </si>
  <si>
    <t>ebből: térségi fejlesztési tanácsok és költségvetési szerveik (K504)</t>
  </si>
  <si>
    <t>ebből: központi költségvetési szervek (K505)</t>
  </si>
  <si>
    <t>ebből: központi kezelésű előirányzatok (K505)</t>
  </si>
  <si>
    <t>ebből: fejezeti kezelésű előirányzatok EU-s programokra és azok hazai társfinanszírozása (K505)</t>
  </si>
  <si>
    <t>ebből: egyéb fejezeti kezelésű előirányzatok (K505)</t>
  </si>
  <si>
    <t>ebből: társadalombiztosítás pénzügyi alapjai (K505)</t>
  </si>
  <si>
    <t>ebből: elkülönített állami pénzalapok (K505)</t>
  </si>
  <si>
    <t>ebből: helyi önkormányzatok és költségvetési szerveik (K505)</t>
  </si>
  <si>
    <t>ebből: társulások és költségvetési szerveik (K505)</t>
  </si>
  <si>
    <t>ebből: nemzetiségi önkormányzatok és költségvetési szerveik (K505)</t>
  </si>
  <si>
    <t>ebből: térségi fejlesztési tanácsok és költségvetési szerveik (K505)</t>
  </si>
  <si>
    <t>151</t>
  </si>
  <si>
    <t>152</t>
  </si>
  <si>
    <t>ebből: központi költségvetési szervek (K506)</t>
  </si>
  <si>
    <t>153</t>
  </si>
  <si>
    <t>ebből: központi kezelésű előirányzatok (K506)</t>
  </si>
  <si>
    <t>154</t>
  </si>
  <si>
    <t>ebből: fejezeti kezelésű előirányzatok EU-s programokra és azok hazai társfinanszírozása (K506)</t>
  </si>
  <si>
    <t>155</t>
  </si>
  <si>
    <t>ebből: egyéb fejezeti kezelésű előirányzatok (K506)</t>
  </si>
  <si>
    <t>156</t>
  </si>
  <si>
    <t>ebből: társadalombiztosítás pénzügyi alapjai (K506)</t>
  </si>
  <si>
    <t>157</t>
  </si>
  <si>
    <t>ebből: elkülönített állami pénzalapok (K506)</t>
  </si>
  <si>
    <t>158</t>
  </si>
  <si>
    <t>ebből: helyi önkormányzatok és költségvetési szerveik (K506)</t>
  </si>
  <si>
    <t>159</t>
  </si>
  <si>
    <t>ebből: társulások és költségvetési szerveik (K506)</t>
  </si>
  <si>
    <t>160</t>
  </si>
  <si>
    <t>ebből: nemzetiségi önkormányzatok és költségvetési szerveik (K506)</t>
  </si>
  <si>
    <t>161</t>
  </si>
  <si>
    <t>ebből: térségi fejlesztési tanácsok és költségvetési szerveik (K506)</t>
  </si>
  <si>
    <t>162</t>
  </si>
  <si>
    <t>163</t>
  </si>
  <si>
    <t>ebből: állami vagy önkormányzati tulajdonban lévő gazdasági társaságok tartozásai miatti kifizetések (K507)</t>
  </si>
  <si>
    <t>164</t>
  </si>
  <si>
    <t>165</t>
  </si>
  <si>
    <t>ebből: egyházi jogi személyek (K508)</t>
  </si>
  <si>
    <t>166</t>
  </si>
  <si>
    <t>ebből: nonprofit gazdasági társaságok (K508)</t>
  </si>
  <si>
    <t>167</t>
  </si>
  <si>
    <t>ebből: egyéb civil szervezetek (K508)</t>
  </si>
  <si>
    <t>168</t>
  </si>
  <si>
    <t>ebből: háztartások (K508)</t>
  </si>
  <si>
    <t>169</t>
  </si>
  <si>
    <t>ebből: pénzügyi vállalkozások (K508)</t>
  </si>
  <si>
    <t>170</t>
  </si>
  <si>
    <t>ebből: állami többségi tulajdonú nem pénzügyi vállalkozások (K508)</t>
  </si>
  <si>
    <t>171</t>
  </si>
  <si>
    <t>ebből:önkormányzati többségi tulajdonú nem pénzügyi vállalkozások (K508)</t>
  </si>
  <si>
    <t>172</t>
  </si>
  <si>
    <t>ebből: egyéb vállalkozások (K508)</t>
  </si>
  <si>
    <t>173</t>
  </si>
  <si>
    <t>ebből: Európai Unió  (K508)</t>
  </si>
  <si>
    <t>174</t>
  </si>
  <si>
    <t>ebből: kormányok és nemzetközi szervezetek (K508)</t>
  </si>
  <si>
    <t>175</t>
  </si>
  <si>
    <t>ebből: egyéb külföldiek (K508)</t>
  </si>
  <si>
    <t>176</t>
  </si>
  <si>
    <t>Árkiegészítések, ártámogatások (K509)</t>
  </si>
  <si>
    <t>177</t>
  </si>
  <si>
    <t>Kamattámogatások (K510)</t>
  </si>
  <si>
    <t>178</t>
  </si>
  <si>
    <t>Működési célú támogatások az Európai Uniónak (K511)</t>
  </si>
  <si>
    <t>179</t>
  </si>
  <si>
    <t>180</t>
  </si>
  <si>
    <t>ebből: egyházi jogi személyek (K512)</t>
  </si>
  <si>
    <t>181</t>
  </si>
  <si>
    <t>ebből: nonprofit gazdasági társaságok (K512)</t>
  </si>
  <si>
    <t>182</t>
  </si>
  <si>
    <t>ebből: egyéb civil szervezetek (K512)</t>
  </si>
  <si>
    <t>183</t>
  </si>
  <si>
    <t>ebből: háztartások (K512)</t>
  </si>
  <si>
    <t>184</t>
  </si>
  <si>
    <t>ebből: pénzügyi vállalkozások (K512)</t>
  </si>
  <si>
    <t>185</t>
  </si>
  <si>
    <t>ebből: állami többségi tulajdonú nem pénzügyi vállalkozások (K512)</t>
  </si>
  <si>
    <t>186</t>
  </si>
  <si>
    <t>ebből:önkormányzati többségi tulajdonú nem pénzügyi vállalkozások (K512)</t>
  </si>
  <si>
    <t>187</t>
  </si>
  <si>
    <t>ebből: egyéb vállalkozások (K512)</t>
  </si>
  <si>
    <t>188</t>
  </si>
  <si>
    <t>ebből: kormányok és nemzetközi szervezetek (K512)</t>
  </si>
  <si>
    <t>189</t>
  </si>
  <si>
    <t>ebből: egyéb külföldiek (K512)</t>
  </si>
  <si>
    <t>190</t>
  </si>
  <si>
    <t>Tartalékok (K513)</t>
  </si>
  <si>
    <t>191</t>
  </si>
  <si>
    <t>192</t>
  </si>
  <si>
    <t>Immateriális javak beszerzése, létesítése (K61)</t>
  </si>
  <si>
    <t>193</t>
  </si>
  <si>
    <t>194</t>
  </si>
  <si>
    <t>ebből: termőföld-vásárlás kiadásai (K62)</t>
  </si>
  <si>
    <t>195</t>
  </si>
  <si>
    <t>Informatikai eszközök beszerzése, létesítése (K63)</t>
  </si>
  <si>
    <t>196</t>
  </si>
  <si>
    <t>Egyéb tárgyi eszközök beszerzése, létesítése (K64)</t>
  </si>
  <si>
    <t>197</t>
  </si>
  <si>
    <t>Részesedések beszerzése (K65)</t>
  </si>
  <si>
    <t>198</t>
  </si>
  <si>
    <t>Meglévő részesedések növeléséhez kapcsolódó kiadások (K66)</t>
  </si>
  <si>
    <t>199</t>
  </si>
  <si>
    <t>Beruházási célú előzetesen felszámított általános forgalmi adó (K67)</t>
  </si>
  <si>
    <t>200</t>
  </si>
  <si>
    <t>201</t>
  </si>
  <si>
    <t>Ingatlanok felújítása (K71)</t>
  </si>
  <si>
    <t>202</t>
  </si>
  <si>
    <t>Informatikai eszközök felújítása (K72)</t>
  </si>
  <si>
    <t>203</t>
  </si>
  <si>
    <t>Egyéb tárgyi eszközök felújítása  (K73)</t>
  </si>
  <si>
    <t>204</t>
  </si>
  <si>
    <t>Felújítási célú előzetesen felszámított általános forgalmi adó (K74)</t>
  </si>
  <si>
    <t>205</t>
  </si>
  <si>
    <t>206</t>
  </si>
  <si>
    <t>Felhalmozási célú garancia- és kezességvállalásból származó kifizetés államháztartáson belülre (K81)</t>
  </si>
  <si>
    <t>207</t>
  </si>
  <si>
    <t>208</t>
  </si>
  <si>
    <t>ebből: központi költségvetési szervek (K82)</t>
  </si>
  <si>
    <t>209</t>
  </si>
  <si>
    <t>ebből: központi kezelésű előirányzatok (K82)</t>
  </si>
  <si>
    <t>210</t>
  </si>
  <si>
    <t>ebből: fejezeti kezelésű előirányzatok EU-s programokra és azok hazai társfinanszírozása (K82)</t>
  </si>
  <si>
    <t>211</t>
  </si>
  <si>
    <t>ebből: egyéb fejezeti kezelésű előirányzatok (K82)</t>
  </si>
  <si>
    <t>212</t>
  </si>
  <si>
    <t>ebből: társadalombiztosítás pénzügyi alapjai (K82)</t>
  </si>
  <si>
    <t>213</t>
  </si>
  <si>
    <t>ebből: elkülönített állami pénzalapok (K82)</t>
  </si>
  <si>
    <t>214</t>
  </si>
  <si>
    <t>ebből: helyi önkormányzatok és költségvetési szerveik (K82)</t>
  </si>
  <si>
    <t>215</t>
  </si>
  <si>
    <t>ebből: társulások és költségvetési szerveik (K82)</t>
  </si>
  <si>
    <t>216</t>
  </si>
  <si>
    <t>ebből: nemzetiségi önkormányzatok és költségvetési szerveik (K82)</t>
  </si>
  <si>
    <t>217</t>
  </si>
  <si>
    <t>ebből: térségi fejlesztési tanácsok és költségvetési szerveik (K82)</t>
  </si>
  <si>
    <t>218</t>
  </si>
  <si>
    <t>219</t>
  </si>
  <si>
    <t>ebből: központi költségvetési szervek (K83)</t>
  </si>
  <si>
    <t>220</t>
  </si>
  <si>
    <t>ebből: központi kezelésű előirányzatok (K83)</t>
  </si>
  <si>
    <t>221</t>
  </si>
  <si>
    <t>ebből: fejezeti kezelésű előirányzatok EU-s programokra és azok hazai társfinanszírozása (K83)</t>
  </si>
  <si>
    <t>222</t>
  </si>
  <si>
    <t>ebből: egyéb fejezeti kezelésű előirányzatok (K83)</t>
  </si>
  <si>
    <t>223</t>
  </si>
  <si>
    <t>ebből: társadalombiztosítás pénzügyi alapjai (K83)</t>
  </si>
  <si>
    <t>224</t>
  </si>
  <si>
    <t>ebből: elkülönített állami pénzalapok (K83)</t>
  </si>
  <si>
    <t>225</t>
  </si>
  <si>
    <t>ebből: helyi önkormányzatok és költségvetési szerveik (K83)</t>
  </si>
  <si>
    <t>226</t>
  </si>
  <si>
    <t>ebből: társulások és költségvetési szerveik (K83)</t>
  </si>
  <si>
    <t>227</t>
  </si>
  <si>
    <t>ebből: nemzetiségi önkormányzatok és költségvetési szerveik (K83)</t>
  </si>
  <si>
    <t>228</t>
  </si>
  <si>
    <t>ebből: térségi fejlesztési tanácsok és költségvetési szerveik (K83)</t>
  </si>
  <si>
    <t>229</t>
  </si>
  <si>
    <t>230</t>
  </si>
  <si>
    <t>ebből: központi költségvetési szervek (K84)</t>
  </si>
  <si>
    <t>231</t>
  </si>
  <si>
    <t>ebből: központi kezelésű előirányzatok (K84)</t>
  </si>
  <si>
    <t>232</t>
  </si>
  <si>
    <t>ebből: fejezeti kezelésű előirányzatok EU-s programokra és azok hazai társfinanszírozása (K84)</t>
  </si>
  <si>
    <t>233</t>
  </si>
  <si>
    <t>ebből: egyéb fejezeti kezelésű előirányzatok (K84)</t>
  </si>
  <si>
    <t>234</t>
  </si>
  <si>
    <t>ebből: társadalombiztosítás pénzügyi alapjai (K84)</t>
  </si>
  <si>
    <t>235</t>
  </si>
  <si>
    <t>ebből: elkülönített állami pénzalapok (K84)</t>
  </si>
  <si>
    <t>236</t>
  </si>
  <si>
    <t>ebből: helyi önkormányzatok és költségvetési szerveik (K84)</t>
  </si>
  <si>
    <t>237</t>
  </si>
  <si>
    <t>ebből: társulások és költségvetési szerveik (K84)</t>
  </si>
  <si>
    <t>238</t>
  </si>
  <si>
    <t>ebből: nemzetiségi önkormányzatok és költségvetési szerveik (K84)</t>
  </si>
  <si>
    <t>239</t>
  </si>
  <si>
    <t>ebből: térségi fejlesztési tanácsok és költségvetési szerveik (K84)</t>
  </si>
  <si>
    <t>240</t>
  </si>
  <si>
    <t>Felhalmozási célú garancia- és kezességvállalásból származó kifizetés államháztartáson kívülre (&gt;=241) (K85)</t>
  </si>
  <si>
    <t>241</t>
  </si>
  <si>
    <t>ebből: állami vagy önkormányzati tulajdonban lévő gazdasági társaságok tartozásai miatti kifizetések (K85)</t>
  </si>
  <si>
    <t>242</t>
  </si>
  <si>
    <t>243</t>
  </si>
  <si>
    <t>ebből: egyházi jogi személyek (K86)</t>
  </si>
  <si>
    <t>244</t>
  </si>
  <si>
    <t>ebből: nonprofit gazdasági társaságok (K86)</t>
  </si>
  <si>
    <t>245</t>
  </si>
  <si>
    <t>ebből: egyéb civil szervezetek (K86)</t>
  </si>
  <si>
    <t>246</t>
  </si>
  <si>
    <t>ebből: háztartások (K86)</t>
  </si>
  <si>
    <t>247</t>
  </si>
  <si>
    <t>ebből: pénzügyi vállalkozások (K86)</t>
  </si>
  <si>
    <t>248</t>
  </si>
  <si>
    <t>ebből: állami többségi tulajdonú nem pénzügyi vállalkozások (K86)</t>
  </si>
  <si>
    <t>249</t>
  </si>
  <si>
    <t>ebből:önkormányzati többségi tulajdonú nem pénzügyi vállalkozások (K86)</t>
  </si>
  <si>
    <t>250</t>
  </si>
  <si>
    <t>ebből: egyéb vállalkozások (K86)</t>
  </si>
  <si>
    <t>251</t>
  </si>
  <si>
    <t>ebből: Európai Unió  (K86)</t>
  </si>
  <si>
    <t>252</t>
  </si>
  <si>
    <t>ebből: kormányok és nemzetközi szervezetek (K86)</t>
  </si>
  <si>
    <t>253</t>
  </si>
  <si>
    <t>ebből: egyéb külföldiek (K86)</t>
  </si>
  <si>
    <t>254</t>
  </si>
  <si>
    <t>Lakástámogatás (K87)</t>
  </si>
  <si>
    <t>255</t>
  </si>
  <si>
    <t>Felhalmozási célú támogatások az Európai Uniónak (K88)</t>
  </si>
  <si>
    <t>256</t>
  </si>
  <si>
    <t>257</t>
  </si>
  <si>
    <t>ebből: egyházi jogi személyek (K89)</t>
  </si>
  <si>
    <t>258</t>
  </si>
  <si>
    <t>ebből: nonprofit gazdasági társaságok (K89)</t>
  </si>
  <si>
    <t>259</t>
  </si>
  <si>
    <t>ebből: egyéb civil szervezetek (K89)</t>
  </si>
  <si>
    <t>260</t>
  </si>
  <si>
    <t>ebből: háztartások (K89)</t>
  </si>
  <si>
    <t>261</t>
  </si>
  <si>
    <t>ebből: pénzügyi vállalkozások (K89)</t>
  </si>
  <si>
    <t>262</t>
  </si>
  <si>
    <t>ebből: állami többségi tulajdonú nem pénzügyi vállalkozások (K89)</t>
  </si>
  <si>
    <t>263</t>
  </si>
  <si>
    <t>ebből:önkormányzati többségi tulajdonú nem pénzügyi vállalkozások (K89)</t>
  </si>
  <si>
    <t>264</t>
  </si>
  <si>
    <t>ebből: egyéb vállalkozások (K89)</t>
  </si>
  <si>
    <t>265</t>
  </si>
  <si>
    <t>ebből: kormányok és nemzetközi szervezetek (K89)</t>
  </si>
  <si>
    <t>266</t>
  </si>
  <si>
    <t>ebből: egyéb külföldiek (K89)</t>
  </si>
  <si>
    <t>267</t>
  </si>
  <si>
    <t>268</t>
  </si>
  <si>
    <t>02 - B1-B7. Költségvetési bevételek</t>
  </si>
  <si>
    <t>Helyi önkormányzatok működésének általános támogatása (B111)</t>
  </si>
  <si>
    <t>Települési önkormányzatok egyes köznevelési feladatainak támogatása (B112)</t>
  </si>
  <si>
    <t>Települési önkormányzatok szociális, gyermekjóléti  és gyermekétkeztetési feladatainak támogatása (B113)</t>
  </si>
  <si>
    <t>Települési önkormányzatok kulturális feladatainak támogatása (B114)</t>
  </si>
  <si>
    <t>Működési célú költségvetési támogatások és kiegészítő támogatások (B115)</t>
  </si>
  <si>
    <t>Elszámolásból származó bevételek (B116)</t>
  </si>
  <si>
    <t>Önkormányzatok működési támogatásai (=01+…+06) (B11)</t>
  </si>
  <si>
    <t>Elvonások és befizetések bevételei (B12)</t>
  </si>
  <si>
    <t>Működési célú garancia- és kezességvállalásból származó megtérülések államháztartáson belülről (B13)</t>
  </si>
  <si>
    <t>Működési célú visszatérítendő támogatások, kölcsönök visszatérülése államháztartáson belülről (=11+…+20) (B14)</t>
  </si>
  <si>
    <t>ebből: központi költségvetési szervek (B14)</t>
  </si>
  <si>
    <t>ebből: központi kezelésű előirányzatok (B14)</t>
  </si>
  <si>
    <t>ebből: fejezeti kezelésű előirányzatok EU-s programokra és azok hazai társfinanszírozása (B14)</t>
  </si>
  <si>
    <t>ebből: egyéb fejezeti kezelésű előirányzatok (B14)</t>
  </si>
  <si>
    <t>ebből: társadalombiztosítás pénzügyi alapjai (B14)</t>
  </si>
  <si>
    <t>ebből: elkülönített állami pénzalapok (B14)</t>
  </si>
  <si>
    <t>ebből: helyi önkormányzatok és költségvetési szerveik (B14)</t>
  </si>
  <si>
    <t>ebből: társulások és költségvetési szerveik (B14)</t>
  </si>
  <si>
    <t>ebből: nemzetiségi önkormányzatok és költségvetési szerveik (B14)</t>
  </si>
  <si>
    <t>ebből: térségi fejlesztési tanácsok és költségvetési szerveik (B14)</t>
  </si>
  <si>
    <t>Működési célú visszatérítendő támogatások, kölcsönök igénybevétele államháztartáson belülről (=22+…+31) (B15)</t>
  </si>
  <si>
    <t>ebből: központi költségvetési szervek (B15)</t>
  </si>
  <si>
    <t>ebből: központi kezelésű előirányzatok (B15)</t>
  </si>
  <si>
    <t>ebből: fejezeti kezelésű előirányzatok EU-s programokra és azok hazai társfinanszírozása (B15)</t>
  </si>
  <si>
    <t>ebből: egyéb fejezeti kezelésű előirányzatok (B15)</t>
  </si>
  <si>
    <t>ebből: társadalombiztosítás pénzügyi alapjai (B15)</t>
  </si>
  <si>
    <t>ebből: elkülönített állami pénzalapok (B15)</t>
  </si>
  <si>
    <t>ebből: helyi önkormányzatok és költségvetési szerveik (B15)</t>
  </si>
  <si>
    <t>ebből: társulások és költségvetési szerveik (B15)</t>
  </si>
  <si>
    <t>ebből: nemzetiségi önkormányzatok és költségvetési szerveik (B15)</t>
  </si>
  <si>
    <t>ebből: térségi fejlesztési tanácsok és költségvetési szerveik (B15)</t>
  </si>
  <si>
    <t>Egyéb működési célú támogatások bevételei államháztartáson belülről (=33+…+42) (B16)</t>
  </si>
  <si>
    <t>ebből: központi költségvetési szervek (B16)</t>
  </si>
  <si>
    <t>ebből: központi kezelésű előirányzatok (B16)</t>
  </si>
  <si>
    <t>ebből: fejezeti kezelésű előirányzatok EU-s programokra és azok hazai társfinanszírozása (B16)</t>
  </si>
  <si>
    <t>ebből: egyéb fejezeti kezelésű előirányzatok (B16)</t>
  </si>
  <si>
    <t>ebből: társadalombiztosítás pénzügyi alapjai (B16)</t>
  </si>
  <si>
    <t>ebből: elkülönített állami pénzalapok (B16)</t>
  </si>
  <si>
    <t>ebből: helyi önkormányzatok és költségvetési szerveik (B16)</t>
  </si>
  <si>
    <t>ebből: társulások és költségvetési szerveik (B16)</t>
  </si>
  <si>
    <t>ebből: nemzetiségi önkormányzatok és költségvetési szerveik (B16)</t>
  </si>
  <si>
    <t>ebből: térségi fejlesztési tanácsok és költségvetési szerveik (B16)</t>
  </si>
  <si>
    <t>Működési célú támogatások államháztartáson belülről (=07+...+10+21+32) (B1)</t>
  </si>
  <si>
    <t>Felhalmozási célú önkormányzati támogatások (B21)</t>
  </si>
  <si>
    <t>Felhalmozási célú garancia- és kezességvállalásból származó megtérülések államháztartáson belülről (B22)</t>
  </si>
  <si>
    <t>Felhalmozási célú visszatérítendő támogatások, kölcsönök visszatérülése államháztartáson belülről (=47+…+56) (B23)</t>
  </si>
  <si>
    <t>ebből: központi költségvetési szervek (B23)</t>
  </si>
  <si>
    <t>ebből: központi kezelésű előirányzatok (B23)</t>
  </si>
  <si>
    <t>ebből: fejezeti kezelésű előirányzatok EU-s programokra és azok hazai társfinanszírozása (B23)</t>
  </si>
  <si>
    <t>ebből: egyéb fejezeti kezelésű előirányzatok (B23)</t>
  </si>
  <si>
    <t>ebből: társadalombiztosítás pénzügyi alapjai (B23)</t>
  </si>
  <si>
    <t>ebből: elkülönített állami pénzalapok (B23)</t>
  </si>
  <si>
    <t>ebből: helyi önkormányzatok és költségvetési szerveik (B23)</t>
  </si>
  <si>
    <t>ebből: társulások és költségvetési szerveik (B23)</t>
  </si>
  <si>
    <t>ebből: nemzetiségi önkormányzatok és költségvetési szerveik (B23)</t>
  </si>
  <si>
    <t>ebből: térségi fejlesztési tanácsok és költségvetési szerveik (B23)</t>
  </si>
  <si>
    <t>Felhalmozási célú visszatérítendő támogatások, kölcsönök igénybevétele államháztartáson belülről (=58+…+67) (B24)</t>
  </si>
  <si>
    <t>ebből: központi költségvetési szervek (B24)</t>
  </si>
  <si>
    <t>ebből: központi kezelésű előirányzatok (B24)</t>
  </si>
  <si>
    <t>ebből: fejezeti kezelésű előirányzatok EU-s programokra és azok hazai társfinanszírozása (B24)</t>
  </si>
  <si>
    <t>ebből: egyéb fejezeti kezelésű előirányzatok (B24)</t>
  </si>
  <si>
    <t>ebből: társadalombiztosítás pénzügyi alapjai (B24)</t>
  </si>
  <si>
    <t>ebből: elkülönített állami pénzalapok (B24)</t>
  </si>
  <si>
    <t>ebből: helyi önkormányzatok és költségvetési szerveik (B24)</t>
  </si>
  <si>
    <t>ebből: társulások és költségvetési szerveik (B24)</t>
  </si>
  <si>
    <t>ebből: nemzetiségi önkormányzatok és költségvetési szerveik (B24)</t>
  </si>
  <si>
    <t>ebből: térségi fejlesztési tanácsok és költségvetési szerveik (B24)</t>
  </si>
  <si>
    <t>Egyéb felhalmozási célú támogatások bevételei államháztartáson belülről (=69+…+78) (B25)</t>
  </si>
  <si>
    <t>ebből: központi költségvetési szervek (B25)</t>
  </si>
  <si>
    <t>ebből: központi kezelésű előirányzatok (B25)</t>
  </si>
  <si>
    <t>ebből: fejezeti kezelésű előirányzatok EU-s programokra és azok hazai társfinanszírozása (B25)</t>
  </si>
  <si>
    <t>ebből: egyéb fejezeti kezelésű előirányzatok (B25)</t>
  </si>
  <si>
    <t>ebből: társadalombiztosítás pénzügyi alapjai (B25)</t>
  </si>
  <si>
    <t>ebből: elkülönített állami pénzalapok (B25)</t>
  </si>
  <si>
    <t>ebből: helyi önkormányzatok és költségvetési szerveik (B25)</t>
  </si>
  <si>
    <t>ebből: társulások és költségvetési szerveik (B25)</t>
  </si>
  <si>
    <t>ebből: nemzetiségi önkormányzatok és költségvetési szerveik (B25)</t>
  </si>
  <si>
    <t>ebből: térségi fejlesztési tanácsok és költségvetési szerveik (B25)</t>
  </si>
  <si>
    <t>Felhalmozási célú támogatások államháztartáson belülről (=44+45+46+57+68) (B2)</t>
  </si>
  <si>
    <t>ebből: személyi jövedelemadó (B311)</t>
  </si>
  <si>
    <t>ebből: termőföld bérbeadásából származó jövedelem utáni személyi jövedelemadó (B311)</t>
  </si>
  <si>
    <t>ebből: társasági adó (B312)</t>
  </si>
  <si>
    <t>ebből: társas vállalkozások különadója (B312)</t>
  </si>
  <si>
    <t>ebből: hiteintézeti járadék (B312)</t>
  </si>
  <si>
    <t>ebből: pénzügyi szervezetek különadója (B312)</t>
  </si>
  <si>
    <t>ebből: energiaellátók jövedelemadója (B312)</t>
  </si>
  <si>
    <t>ebből: kisvállalati adó (B312)</t>
  </si>
  <si>
    <t>ebből: kisadózó vállalkozások tételes adója (B312)</t>
  </si>
  <si>
    <t>ebből: szociális hozzájárulási adó (B32)</t>
  </si>
  <si>
    <t>ebből: nyugdíjjárulék (B32)</t>
  </si>
  <si>
    <t>ebből: korkedvezmény-biztosítási járulék (B32)</t>
  </si>
  <si>
    <t>ebből: egészségbiztosítási és munkaerőpiaci járulék (B32)</t>
  </si>
  <si>
    <t>ebből: egészségügyi szolgáltatási járulék (B32)</t>
  </si>
  <si>
    <t>ebből: egyszerűsített közteherviselési hozzájárulás (B32)</t>
  </si>
  <si>
    <t>ebből: biztosítotti nyugdíjjárulék, egészségbiztosítási járulék (B32)</t>
  </si>
  <si>
    <t>ebből: megállapodás alapján fizetők járulékai (B32)</t>
  </si>
  <si>
    <t>ebből: munkáltatói táppénz hozzájárulás (B32)</t>
  </si>
  <si>
    <t>ebből: szakképzési hozzájárulás  (B33)</t>
  </si>
  <si>
    <t>ebből: rehabilitációs hozzájárulás (B33)</t>
  </si>
  <si>
    <t>ebből: egészségügyi hozzájárulás (B33)</t>
  </si>
  <si>
    <t>ebből: egyszerűsített foglalkoztatás utáni közterhek (B33)</t>
  </si>
  <si>
    <t>ebből: építményadó  (B34)</t>
  </si>
  <si>
    <t>ebből: magánszemélyek kommunális adója (B34)</t>
  </si>
  <si>
    <t>ebből: telekadó (B34)</t>
  </si>
  <si>
    <t>ebből: cégautóadó (B34)</t>
  </si>
  <si>
    <t>ebből: közművezetékek adója (B34)</t>
  </si>
  <si>
    <t>ebből: öröklési és ajándékozási illeték (B34)</t>
  </si>
  <si>
    <t>ebből: általános forgalmi adó (B351)</t>
  </si>
  <si>
    <t>ebből: távközlési ágazatot terhelő különadó (B351)</t>
  </si>
  <si>
    <t>ebből: kiskereskedői ágazatot terhelő különadó (B351)</t>
  </si>
  <si>
    <t>ebből: energia ágazatot terhelő különadó (B351)</t>
  </si>
  <si>
    <t>ebből: bank- és biztosítási ágazatot terhelő különadó (B351)</t>
  </si>
  <si>
    <t>ebből: visszterhes vagyonátruházási illeték (B351)</t>
  </si>
  <si>
    <t>ebből: innovációs járulék (B351)</t>
  </si>
  <si>
    <t>ebből: egyszerűsített vállalkozási adó (B351)</t>
  </si>
  <si>
    <t>ebből: gyógyszer forgalmazási jogosultak befizetései [2006. évi XCVIII. tv. 36. § (1) bek.] (B351)</t>
  </si>
  <si>
    <t>ebből: gyógyszer nagykereskedést végzők befizetései [2006. évi XCVIII. tv. 36. § (2) bek.] (B351)</t>
  </si>
  <si>
    <t>ebből: gyógyszergyártók 10 %-os befizetési kötelezettsége (2006.évi XCVIII. tv. 40/A. §. (1) bekezdése) (B351)</t>
  </si>
  <si>
    <t>ebből: gyógyszer és gyógyászati segédeszköz ismertetés utáni befizetések [2006. évi XCVIII. tv. 36. § (4) bek.] (B351)</t>
  </si>
  <si>
    <t>ebből:  gyógyszertámogatás többletének sávos kockázatviseléséből származó bevételek [2006. évi XCVIII. tv. 42. § ] (B351)</t>
  </si>
  <si>
    <t>ebből: népegészségügyi termékadó (B351)</t>
  </si>
  <si>
    <t>ebből: távközlési adó (B351)</t>
  </si>
  <si>
    <t>ebből: pénzügyi tranzakciós illeték (B351)</t>
  </si>
  <si>
    <t>ebből: biztosítási adó (B351)</t>
  </si>
  <si>
    <t>ebből: reklámadó (B351)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</si>
  <si>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</si>
  <si>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ebből: jövedéki adó (B352)</t>
  </si>
  <si>
    <t>ebből: regisztrációs adó (B352)</t>
  </si>
  <si>
    <t>Pénzügyi monopóliumok nyereségét terhelő adók  (B353)</t>
  </si>
  <si>
    <t>ebből: belföldi gépjárművek adójának a központi költségvetést megillető része (B354)</t>
  </si>
  <si>
    <t>ebből: belföldi gépjárművek adójának a helyi önkormányzatot megillető része (B354)</t>
  </si>
  <si>
    <t>ebből: külföldi gépjárművek adója (B354)</t>
  </si>
  <si>
    <t>ebből: gépjármű túlsúlydíj (B354)</t>
  </si>
  <si>
    <t>ebből: baleseti adó (B355)</t>
  </si>
  <si>
    <t>ebből: nukleáris létesítmények Központi Nukleáris Pénzügyi Alapba történő kötelező befizetései (B355)</t>
  </si>
  <si>
    <t>ebből: környezetterhelési díj (B355)</t>
  </si>
  <si>
    <t>ebből: környezetvédelmi termékdíj (B355)</t>
  </si>
  <si>
    <t>ebből: bérfőzési szeszadó (B355)</t>
  </si>
  <si>
    <t>ebből: szerencsejáték szervezési díj (B355)</t>
  </si>
  <si>
    <t>ebből: tartózkodás után fizetett idegenforgalmi adó  (B355)</t>
  </si>
  <si>
    <t>ebből: talajterhelési díj (B355)</t>
  </si>
  <si>
    <t>ebből: vizkészletjárulék (B355)</t>
  </si>
  <si>
    <t>ebből: állami vadászjegyek díjai (B355)</t>
  </si>
  <si>
    <t>ebből: erdővédelmi járulék (B355)</t>
  </si>
  <si>
    <t>ebből: földvédelmi járulék (B355)</t>
  </si>
  <si>
    <t>ebből: halászati haszonbérleti díj, valamint az állami halász- és horgászjegy díja (B355)</t>
  </si>
  <si>
    <t>ebből: hulladéklerakási járulék (B355)</t>
  </si>
  <si>
    <t>ebből: a távhőszolgáltatásról más hőellátásra áttérő által felhasznált hőmennyiség és annak előállítása során a pozitív előjelű széndioxid kibocsátási különbözet után fizetendő díj (B355)</t>
  </si>
  <si>
    <t>ebből: korábbi évek megszünt adónemei áthúzódó fizetéseiből befolyt bevételek (B355)</t>
  </si>
  <si>
    <t>ebből: cégnyílvántartás bevételei (B36)</t>
  </si>
  <si>
    <t>ebből: eljárási illetékek (B36)</t>
  </si>
  <si>
    <t>ebből: igazgatási szolgáltatási díjak (B36)</t>
  </si>
  <si>
    <t>ebből: felügyeleti díjak (B36)</t>
  </si>
  <si>
    <t>ebből:ebrendészeti hozzájárulás (B36)</t>
  </si>
  <si>
    <t>ebből: mezőgazdasági termelést érintő időjárási és más természeti kockázatok kezeléséről szóló törvény szerinti kárenyhítési hozzájárulás (B36)</t>
  </si>
  <si>
    <t>ebből: környezetvédelmi bírság (B36)</t>
  </si>
  <si>
    <t>ebből: természetvédelmi bírság (B36)</t>
  </si>
  <si>
    <t>ebből: műemlékvédelmi bírság (B36)</t>
  </si>
  <si>
    <t>ebből: építésügyi bírság (B36)</t>
  </si>
  <si>
    <t>ebből: szabálysértési pénz- és helyszíni bírság és a közlekedési szabályszegések után kiszabott közigazgatási bírság helyi önkormányzatot megillető része (B36)</t>
  </si>
  <si>
    <t>ebből: egyéb bírság (B36)</t>
  </si>
  <si>
    <t>ebből: vagyoni típusú települési adók (B36)</t>
  </si>
  <si>
    <t>ebből: jövedelmi típusú települési adók (B36)</t>
  </si>
  <si>
    <t>ebből: egyéb települési adók (B36)</t>
  </si>
  <si>
    <t>Készletértékesítés ellenértéke (B401)</t>
  </si>
  <si>
    <t>ebből:tárgyi eszközök bérbeadásából származó bevétel (B402)</t>
  </si>
  <si>
    <t>ebből: utak használata ellenében beszedett használati díj, pótdíj, elektronikus útdíj (B402)</t>
  </si>
  <si>
    <t>ebből: államháztartáson belül (B403)</t>
  </si>
  <si>
    <t>ebből: vadászati jog bérbeadásból származó bevétel (B404)</t>
  </si>
  <si>
    <t>ebből: önkormányzati vagyon üzemeltetéséből, koncesszióból származó bevétel (B404)</t>
  </si>
  <si>
    <t>ebből: önkormányzati vagyon vagyonkezelésbe adásából származó bevétel (B404)</t>
  </si>
  <si>
    <t>ebből: állami többségi tulajdonú vállalkozástól kapott osztalék (B404)</t>
  </si>
  <si>
    <t>ebből:  önkormányzati többségi tulajdonú vállalkozástól kapott osztalék (B404)</t>
  </si>
  <si>
    <t>ebből: egyéb részesedések után kapott osztalék (B404)</t>
  </si>
  <si>
    <t>Ellátási díjak (B405)</t>
  </si>
  <si>
    <t>Kiszámlázott általános forgalmi adó (B406)</t>
  </si>
  <si>
    <t>Általános forgalmi adó visszatérítése (B407)</t>
  </si>
  <si>
    <t>ebből: államháztartáson belül (B4081)</t>
  </si>
  <si>
    <t>ebből: hitelviszonyt megtestesítő értékpapírok értékesítési nyeresége (B4081)</t>
  </si>
  <si>
    <t>ebből: államháztartáson belül (B4082)</t>
  </si>
  <si>
    <t>ebből: fedezeti ügyletek kamatbevételei (B4082)</t>
  </si>
  <si>
    <t>Részesedésekből származó pénzügyi műveletek bevételei (B4091)</t>
  </si>
  <si>
    <t>ebből: részesedések értékesítéséhez kapcsolódó realizált nyereség (B4092)</t>
  </si>
  <si>
    <t>ebből: hitelviszonyt megtestesítő értékpapírok értékesítési nyeresége (B4092)</t>
  </si>
  <si>
    <t>ebből: befektetési jegyek bevételei (B4092)</t>
  </si>
  <si>
    <t>ebből: hitelviszonyt megtestesítő értékpapírok kibocsátási nyeresége (B4092)</t>
  </si>
  <si>
    <t>ebből: valuta és deviza eszközök realizált árfolyamnyeresége (B4092)</t>
  </si>
  <si>
    <t>Biztosító által fizetett kártérítés (B410)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</si>
  <si>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</si>
  <si>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ebből: kiadások visszatérítései (B411)</t>
  </si>
  <si>
    <t>ebből: kiotói egységek és kibocsátási egységek eladásából befolyt eladási ár (B51)</t>
  </si>
  <si>
    <t>ebből: termőföld-eladás bevételei (B52)</t>
  </si>
  <si>
    <t>Egyéb tárgyi eszközök értékesítése (B53)</t>
  </si>
  <si>
    <t>ebből: privatizációból származó bevétel (B54)</t>
  </si>
  <si>
    <t>Részesedések megszűnéséhez kapcsolódó bevételek (B55)</t>
  </si>
  <si>
    <t>Működési célú garancia- és kezességvállalásból származó megtérülések államháztartáson kívülről (B61)</t>
  </si>
  <si>
    <t>Működési célú visszatérítendő támogatások, kölcsönök visszatérülése az Európai Uniótól (B62)</t>
  </si>
  <si>
    <t>Működési célú visszatérítendő támogatások, kölcsönök visszatérülése kormányoktól és más nemzetközi szervezetektől (B63)</t>
  </si>
  <si>
    <t>ebből: egyházi jogi személyek (B64)</t>
  </si>
  <si>
    <t>ebből: nonprofit gazdasági társaságok (B64)</t>
  </si>
  <si>
    <t>ebből: egyéb civil szervezetek (B64)</t>
  </si>
  <si>
    <t>ebből: háztartások (B64)</t>
  </si>
  <si>
    <t>ebből: pénzügyi vállalkozások (B64)</t>
  </si>
  <si>
    <t>ebből: állami többségi tulajdonú nem pénzügyi vállalkozások (B64)</t>
  </si>
  <si>
    <t>ebből:önkormányzati többségi tulajdonú nem pénzügyi vállalkozások (B64)</t>
  </si>
  <si>
    <t>ebből: egyéb vállalkozások (B64)</t>
  </si>
  <si>
    <t>ebből: külföldi szervezetek, személyek (B64)</t>
  </si>
  <si>
    <t>ebből: egyházi jogi személyek (B65)</t>
  </si>
  <si>
    <t>ebből: nonprofit gazdasági társaságok (B65)</t>
  </si>
  <si>
    <t>ebből: egyéb civil szervezetek (B65)</t>
  </si>
  <si>
    <t>ebből: háztartások (B65)</t>
  </si>
  <si>
    <t>ebből: pénzügyi vállalkozások (B65)</t>
  </si>
  <si>
    <t>ebből: állami többségi tulajdonú nem pénzügyi vállalkozások (B65)</t>
  </si>
  <si>
    <t>ebből:önkormányzati többségi tulajdonú nem pénzügyi vállalkozások (B65)</t>
  </si>
  <si>
    <t>ebből: egyéb vállalkozások (B65)</t>
  </si>
  <si>
    <t>ebből: Európai Unió  (B65)</t>
  </si>
  <si>
    <t>ebből: kormányok és nemzetközi szervezetek (B65)</t>
  </si>
  <si>
    <t>ebből: egyéb külföldiek (B65)</t>
  </si>
  <si>
    <t>Felhalmozási célú garancia- és kezességvállalásból származó megtérülések államháztartáson kívülről (B71)</t>
  </si>
  <si>
    <t>Felhalmozási célú visszatérítendő támogatások, kölcsönök visszatérülése az Európai Uniótól (B72)</t>
  </si>
  <si>
    <t>Felhalmozási célú visszatérítendő támogatások, kölcsönök visszatérülése kormányoktól és más nemzetközi szervezetektől (B73)</t>
  </si>
  <si>
    <t>ebből: egyházi jogi személyek (B74)</t>
  </si>
  <si>
    <t>ebből: nonprofit gazdasági társaságok (B74)</t>
  </si>
  <si>
    <t>ebből: egyéb civil szervezetek (B74)</t>
  </si>
  <si>
    <t>ebből: háztartások (B74)</t>
  </si>
  <si>
    <t>ebből: pénzügyi vállalkozások (B74)</t>
  </si>
  <si>
    <t>ebből: állami többségi tulajdonú nem pénzügyi vállalkozások (B74)</t>
  </si>
  <si>
    <t>ebből:önkormányzati többségi tulajdonú nem pénzügyi vállalkozások (B74)</t>
  </si>
  <si>
    <t>ebből: egyéb vállalkozások (B74)</t>
  </si>
  <si>
    <t>269</t>
  </si>
  <si>
    <t>ebből: külföldi szervezetek, személyek (B74)</t>
  </si>
  <si>
    <t>270</t>
  </si>
  <si>
    <t>271</t>
  </si>
  <si>
    <t>ebből: egyházi jogi személyek (B75)</t>
  </si>
  <si>
    <t>272</t>
  </si>
  <si>
    <t>ebből: nonprofit gazdasági társaságok (B75)</t>
  </si>
  <si>
    <t>273</t>
  </si>
  <si>
    <t>ebből: egyéb civil szervezetek (B75)</t>
  </si>
  <si>
    <t>274</t>
  </si>
  <si>
    <t>ebből: háztartások (B75)</t>
  </si>
  <si>
    <t>275</t>
  </si>
  <si>
    <t>ebből: pénzügyi vállalkozások (B75)</t>
  </si>
  <si>
    <t>276</t>
  </si>
  <si>
    <t>ebből: állami többségi tulajdonú nem pénzügyi vállalkozások (B75)</t>
  </si>
  <si>
    <t>277</t>
  </si>
  <si>
    <t>ebből:önkormányzati többségi tulajdonú nem pénzügyi vállalkozások (B75)</t>
  </si>
  <si>
    <t>278</t>
  </si>
  <si>
    <t>ebből: egyéb vállalkozások (B75)</t>
  </si>
  <si>
    <t>279</t>
  </si>
  <si>
    <t>ebből: Európai Unió  (B75)</t>
  </si>
  <si>
    <t>280</t>
  </si>
  <si>
    <t>ebből: kormányok és nemzetközi szervezetek (B75)</t>
  </si>
  <si>
    <t>281</t>
  </si>
  <si>
    <t>ebből: egyéb külföldiek (B75)</t>
  </si>
  <si>
    <t>282</t>
  </si>
  <si>
    <t>03 - K9. Finanszírozási kiadások</t>
  </si>
  <si>
    <t>Hosszú lejáratú hitelek, kölcsönök törlesztése pénzügyi vállalkozásnak (&gt;=02) (K9111)</t>
  </si>
  <si>
    <t>ebből: fedezeti ügyletek nettó kiadásai (K9111)</t>
  </si>
  <si>
    <t>Likviditási célú hitelek, kölcsönök törlesztése pénzügyi vállalkozásnak (K9112)</t>
  </si>
  <si>
    <t>Rövid lejáratú hitelek, kölcsönök törlesztése pénzügyi vállalkozásnak (&gt;=05) (K9113)</t>
  </si>
  <si>
    <t>ebből: fedezeti ügyletek nettó kiadásai (K9113)</t>
  </si>
  <si>
    <t>Hitel-, kölcsöntörlesztés államháztartáson kívülre (=01+03+04) (K911)</t>
  </si>
  <si>
    <t>Forgatási célú belföldi értékpapírok vásárlása (&gt;=08+09) (K9121)</t>
  </si>
  <si>
    <t>ebből: befektetési jegyek (K9121)</t>
  </si>
  <si>
    <t>ebből: kárpótlási jegyek (K9121)</t>
  </si>
  <si>
    <t>Befektetési célú belföldi értékpapírok vásárlása (K9122)</t>
  </si>
  <si>
    <t>Kincstárjegyek beváltása (K9123)</t>
  </si>
  <si>
    <t>Éven belüli lejáratú belföldi értékpapírok beváltása (&gt;=13+14+15) (K9124)</t>
  </si>
  <si>
    <t>ebből: fedezeti ügyletek nettó kiadásai (K9124)</t>
  </si>
  <si>
    <t>ebből: befektetési jegyek (K9124)</t>
  </si>
  <si>
    <t>ebből: kárpótlási jegyek (K9124)</t>
  </si>
  <si>
    <t>Belföldi kötvények beváltása (K9125)</t>
  </si>
  <si>
    <t>Éven túli lejáratú belföldi értékpapírok beváltása (&gt;=18) (K9126)</t>
  </si>
  <si>
    <t>ebből: fedezeti ügyletek nettó kiadásai (K9126)</t>
  </si>
  <si>
    <t>Belföldi értékpapírok kiadásai (=07+10+11+12+16+17) (K912)</t>
  </si>
  <si>
    <t>Államháztartáson belüli megelőlegezések folyósítása (K913)</t>
  </si>
  <si>
    <t>Államháztartáson belüli megelőlegezések visszafizetése (K914)</t>
  </si>
  <si>
    <t>Központi, irányító szervi támogatások folyósítása (K915)</t>
  </si>
  <si>
    <t>Pénzeszközök lekötött bankbetétként elhelyezése (K916)</t>
  </si>
  <si>
    <t>Pénzügyi lízing kiadásai (K917)</t>
  </si>
  <si>
    <t>Központi költségvetés sajátos finanszírozási kiadásai (K918)</t>
  </si>
  <si>
    <t>Hosszú lejáratú tulajdonosi kölcsönök kiadásai (K9191)</t>
  </si>
  <si>
    <t>Rövid lejáratú tulajdonosi kölcsönök kiadásai (K9192)</t>
  </si>
  <si>
    <t>Tulajdonosi kölcsönök kiadásai (=26+27) (K919)</t>
  </si>
  <si>
    <t>Belföldi finanszírozás kiadásai (=06+19+…+25+28) (K91)</t>
  </si>
  <si>
    <t>Forgatási célú külföldi értékpapírok vásárlása (K921)</t>
  </si>
  <si>
    <t>Befektetési célú külföldi értékpapírok vásárlása (K922)</t>
  </si>
  <si>
    <t>Külföldi értékpapírok beváltása (&gt;=33) (K923)</t>
  </si>
  <si>
    <t>ebből: fedezeti ügyletek nettó kiadásai (K923)</t>
  </si>
  <si>
    <t>Hitelek, kölcsönök törlesztése külföldi kormányoknak és nemzetközi szervezeteknek (K924)</t>
  </si>
  <si>
    <t>Hitelek, kölcsönök törlesztése külföldi pénzintézeteknek (&gt;=36) (K925)</t>
  </si>
  <si>
    <t>ebből: fedezeti ügyletek nettó kiadásai (K925)</t>
  </si>
  <si>
    <t>Külföldi finanszírozás kiadásai (=30+31+32+34+35) (K92)</t>
  </si>
  <si>
    <t>Adóssághoz nem kapcsolódó származékos ügyletek kiadásai (K93)</t>
  </si>
  <si>
    <t>Váltókiadások (K94)</t>
  </si>
  <si>
    <t>Finanszírozási kiadások (=29+37+38+39) (K9)</t>
  </si>
  <si>
    <t>04 - B8. Finanszírozási bevételek</t>
  </si>
  <si>
    <t>Hosszú lejáratú hitelek, kölcsönök felvétele pénzügyi vállalkozástól (B8111)</t>
  </si>
  <si>
    <t>Likviditási célú hitelek, kölcsönök felvétele pénzügyi vállalkozástól (B8112)</t>
  </si>
  <si>
    <t>Rövid lejáratú hitelek, kölcsönök felvétele pénzügyi vállalkozástól (B8113)</t>
  </si>
  <si>
    <t>Hitel-, kölcsönfelvétel pénzügyi vállalkozástól (=01+02+03) (B811)</t>
  </si>
  <si>
    <t>Forgatási célú belföldi értékpapírok beváltása, értékesítése (&gt;=06+07) (B8121)</t>
  </si>
  <si>
    <t>ebből: befektetési jegyek (B8121)</t>
  </si>
  <si>
    <t>ebből: kárpótlási jegyek (B8121)</t>
  </si>
  <si>
    <t>Éven belüli lejáratú belföldi értékpapírok kibocsátása (B8122)</t>
  </si>
  <si>
    <t>Befektetési célú belföldi értékpapírok beváltása, értékesítése (B8123)</t>
  </si>
  <si>
    <t>Éven túli lejáratú belföldi értékpapírok kibocsátása (B8124)</t>
  </si>
  <si>
    <t>Belföldi értékpapírok bevételei (=05+08+09+10) (B812)</t>
  </si>
  <si>
    <t>Előző év költségvetési maradványának igénybevétele (B8131)</t>
  </si>
  <si>
    <t>Előző év vállalkozási maradványának igénybevétele (B8132)</t>
  </si>
  <si>
    <t>Maradvány igénybevétele (=12+13) (B813)</t>
  </si>
  <si>
    <t>Államháztartáson belüli megelőlegezések (B814)</t>
  </si>
  <si>
    <t>Államháztartáson belüli megelőlegezések törlesztése (B815)</t>
  </si>
  <si>
    <t>Központi, irányító szervi támogatás (B816)</t>
  </si>
  <si>
    <t>Lekötött bankbetétek megszüntetése (B817)</t>
  </si>
  <si>
    <t>Központi költségvetés sajátos finanszírozási bevételei (B818)</t>
  </si>
  <si>
    <t>Hosszú lejáratú tulajdonosi kölcsönök bevételei (B8191)</t>
  </si>
  <si>
    <t>Rövid lejáratú tulajdonosi kölcsönök bevételei (B8192)</t>
  </si>
  <si>
    <t>Tulajdonosi kölcsönök bevételei (=20+21) (B819)</t>
  </si>
  <si>
    <t>Belföldi finanszírozás bevételei (=04+11+14+…+19+22) (B81)</t>
  </si>
  <si>
    <t>Forgatási célú külföldi értékpapírok beváltása, értékesítése (B821)</t>
  </si>
  <si>
    <t>Befektetési célú külföldi értékpapírok beváltása, értékesítése (B822)</t>
  </si>
  <si>
    <t>Külföldi értékpapírok kibocsátása (B823)</t>
  </si>
  <si>
    <t>Hitelek, kölcsönök felvétele külföldi kormányoktól és nemzetközi szervezetektől (B824)</t>
  </si>
  <si>
    <t>Hitelek, kölcsönök felvétele külföldi pénzintézetektől (B825)</t>
  </si>
  <si>
    <t>Külföldi finanszírozás bevételei (=24+…+28) (B82)</t>
  </si>
  <si>
    <t>Adóssághoz nem kapcsolódó származékos ügyletek bevételei (B83)</t>
  </si>
  <si>
    <t>Váltóbevételek (B84)</t>
  </si>
  <si>
    <t>Finanszírozási bevételek (=23+29+30+31) (B8)</t>
  </si>
  <si>
    <t>Teljesítés %-a</t>
  </si>
  <si>
    <t>Bér átadás</t>
  </si>
  <si>
    <t>Munkaadókat terhelő járulékok és szociális hozzájárulási adó (=22+…+27) (K2)</t>
  </si>
  <si>
    <t>Készletbeszerzés (=28+29+30) (K31)</t>
  </si>
  <si>
    <t>Kommunikációs szolgáltatások (=32+33) (K32)</t>
  </si>
  <si>
    <t>Bérleti és lízing díjak (&gt;=38) (K333)</t>
  </si>
  <si>
    <t>Közvetített szolgáltatások  (&gt;=41) (K335)</t>
  </si>
  <si>
    <t>Szolgáltatási kiadások (=35+36+37+39+40+42+43) (K33)</t>
  </si>
  <si>
    <t>Kiküldetések, reklám- és propagandakiadások (=46+47) (K34)</t>
  </si>
  <si>
    <t>Kamatkiadások (&gt;=52+53) (K353)</t>
  </si>
  <si>
    <t>Egyéb pénzügyi műveletek kiadásai (&gt;=55+…+57) (K354)</t>
  </si>
  <si>
    <t>Különféle befizetések és egyéb dologi kiadások (=49+50+51+54+58) (K35)</t>
  </si>
  <si>
    <t>Dologi kiadások (=31+34+45+48+59) (K3)</t>
  </si>
  <si>
    <t>Családi támogatások (=63+…+72) (K42)</t>
  </si>
  <si>
    <t>ebből: GYES-en és GYED-en lévők hallgatói hitelének célzott támogatása (K42)</t>
  </si>
  <si>
    <t>Betegséggel kapcsolatos (nem társadalombiztosítási) ellátások (=75+…+82) (K44)</t>
  </si>
  <si>
    <t>ebből: kivételes rokkantsági ellátás (K44)</t>
  </si>
  <si>
    <t>Foglalkoztatással, munkanélküliséggel kapcsolatos ellátások (=84+…+91) (K45)</t>
  </si>
  <si>
    <t>Lakhatással kapcsolatos ellátások (=93+94) (K46)</t>
  </si>
  <si>
    <t>Intézményi ellátottak pénzbeli juttatásai (&gt;=96+97) (K47)</t>
  </si>
  <si>
    <t>Egyéb nem intézményi ellátások (&gt;=99+…+117) (K48)</t>
  </si>
  <si>
    <t>ebből: a Nemzet Színésze címet viselő színészek havi életjáradéka, művészeti nyugdíjsegélyek, művészjáradék, balettművészeti életjáradék (K48)</t>
  </si>
  <si>
    <t>Ellátottak pénzbeli juttatásai (=61+62+73+74+83+92+95+98) (K4)</t>
  </si>
  <si>
    <t>Nemzetközi kötelezettségek (&gt;=120) (K501)</t>
  </si>
  <si>
    <t>Elvonások és befizetések (=121+122+123) (K502)</t>
  </si>
  <si>
    <t>Működési célú visszatérítendő támogatások, kölcsönök nyújtása államháztartáson belülre (=127+…+136) (K504)</t>
  </si>
  <si>
    <t>Működési célú visszatérítendő támogatások, kölcsönök törlesztése államháztartáson belülre (=138+…+147) (K505)</t>
  </si>
  <si>
    <t>Egyéb működési célú támogatások államháztartáson belülre (=149+…+158) (K506)</t>
  </si>
  <si>
    <t>Működési célú garancia- és kezességvállalásból származó kifizetés államháztartáson kívülre (&gt;=160) (K507)</t>
  </si>
  <si>
    <t>Működési célú visszatérítendő támogatások, kölcsönök nyújtása államháztartáson kívülre (=162+…+172) (K508)</t>
  </si>
  <si>
    <t>Egyéb működési célú támogatások államháztartáson kívülre (=177+…+186) (K512)</t>
  </si>
  <si>
    <t>Egyéb működési célú kiadások (=119+124+125+126+137+148+159+161+173+174+175+176+187) (K5)</t>
  </si>
  <si>
    <t>Ingatlanok beszerzése, létesítése (&gt;=191) (K62)</t>
  </si>
  <si>
    <t>Beruházások (=189+190+192+…+196) (K6)</t>
  </si>
  <si>
    <t>Felújítások (=198+...+201) (K7)</t>
  </si>
  <si>
    <t>Felhalmozási célú visszatérítendő támogatások, kölcsönök nyújtása államháztartáson belülre (=205+…+214) (K82)</t>
  </si>
  <si>
    <t>Felhalmozási célú visszatérítendő támogatások, kölcsönök törlesztése államháztartáson belülre (=216+…+225) (K83)</t>
  </si>
  <si>
    <t>Egyéb felhalmozási célú támogatások államháztartáson belülre (=227+…+236) (K84)</t>
  </si>
  <si>
    <t>Felhalmozási célú visszatérítendő támogatások, kölcsönök nyújtása államháztartáson kívülre (=240+…+250) (K86)</t>
  </si>
  <si>
    <t>Egyéb felhalmozási célú támogatások államháztartáson kívülre (=254+…+263) (K89)</t>
  </si>
  <si>
    <t>Egyéb felhalmozási célú kiadások (=203+204+215+226+237+239+251+252+253) (K8)</t>
  </si>
  <si>
    <t>Költségvetési kiadások (=20+21+60+118+188+197+202+264) (K1-K8)</t>
  </si>
  <si>
    <t>ebből: állandó jelleggel végzett iparűzési tevékenység után fizetett helyi iparűzési adó (B351)</t>
  </si>
  <si>
    <t>ebből: ideiglenes jelleggel végzett tevékenység után fizetett helyi iparűzési adó (B351)</t>
  </si>
  <si>
    <t>ebből: turizmusfejlesztési hozzájárulás (B352)</t>
  </si>
  <si>
    <t>ebből: önkormányzat által beszedett talajterhelési díj (B36)</t>
  </si>
  <si>
    <t>ebből: előrehozott helyi adó (B36)</t>
  </si>
  <si>
    <t>Egyéb kapott (járó) kamatok és kamatjellegű bevételek (&gt;=207+208) (B4082)</t>
  </si>
  <si>
    <t>16A. melléklet</t>
  </si>
  <si>
    <t>3. alcím összesen:</t>
  </si>
  <si>
    <t>4. alcím összesen:</t>
  </si>
  <si>
    <t>Sportcentrum</t>
  </si>
  <si>
    <t>5. alcím összesen:</t>
  </si>
  <si>
    <t>Izmény Község Önkormányzata</t>
  </si>
  <si>
    <t>Önkormányzat Kisvejke</t>
  </si>
  <si>
    <t>Móricz-Bezerédj u. felújítására</t>
  </si>
  <si>
    <t>KEHOP 2.2.1-15 szennyvíztelep korszerűsítés</t>
  </si>
  <si>
    <t>TOP 1.1.3-15 Agrárlogisztikai központ létesítése</t>
  </si>
  <si>
    <t>Támogatás visszafizetés</t>
  </si>
  <si>
    <t>Emberi Erőforrás Támogatáskezelő</t>
  </si>
  <si>
    <t>TOP 2.1.3-15 Csapadékvíz infrastruktúra fejl.</t>
  </si>
  <si>
    <t>498,5 kW teljesítményű napenergia alapú kiserőmű létrehozása</t>
  </si>
  <si>
    <t>TOP 1.2.1 Váraljai parkerdő turisztikai vonzerejének fejlesztése</t>
  </si>
  <si>
    <t>TOP 2.1.2-15 Miénk itt a tér</t>
  </si>
  <si>
    <t>Fonyód Tábor felújítás</t>
  </si>
  <si>
    <t>Mezőföldvíz felújítások</t>
  </si>
  <si>
    <t>Társasházak hőszigetelésére</t>
  </si>
  <si>
    <t>Társasházak</t>
  </si>
  <si>
    <t>Orvosok</t>
  </si>
  <si>
    <t>Háziorvosi ellátásra</t>
  </si>
  <si>
    <t>K512</t>
  </si>
  <si>
    <t>2019. évi előirányzat</t>
  </si>
  <si>
    <t>2.6.</t>
  </si>
  <si>
    <t>2.5.-ből EU-s támogatás</t>
  </si>
  <si>
    <t>3.6.</t>
  </si>
  <si>
    <t xml:space="preserve">   3.5.-ből EU-s támogatás</t>
  </si>
  <si>
    <t>Biztosító által fizetett kártérítés</t>
  </si>
  <si>
    <t>5.11.</t>
  </si>
  <si>
    <t>B411</t>
  </si>
  <si>
    <t>7.6.</t>
  </si>
  <si>
    <t>7.5.-ból EU-s támogatás (közvetlen)</t>
  </si>
  <si>
    <t>8.6</t>
  </si>
  <si>
    <t>8.5.-ból EU-s támogatás (közvetlen)</t>
  </si>
  <si>
    <t xml:space="preserve"> Bonyhád Városi Önkormányzat 2019. évi</t>
  </si>
  <si>
    <t>2019. évi eredeti előir.</t>
  </si>
  <si>
    <t>GESZ összesen:</t>
  </si>
  <si>
    <t>TOP 7.1.1</t>
  </si>
  <si>
    <t>Pénzügyminisztérium</t>
  </si>
  <si>
    <t>TOP 5.3.1 Bonyhád összeköt</t>
  </si>
  <si>
    <t>Tolna Megyei Kormányhivatal</t>
  </si>
  <si>
    <t>Agrárminisztérium</t>
  </si>
  <si>
    <t>Zártkerti utak felúj.</t>
  </si>
  <si>
    <t xml:space="preserve"> Bonyhád Város Önkormányzata 2019. évi</t>
  </si>
  <si>
    <t>GESZ összesen</t>
  </si>
  <si>
    <t>5. alcím összesen</t>
  </si>
  <si>
    <t>Téli rezsicsökkentés</t>
  </si>
  <si>
    <t>Szabadság tér 1. felújítására</t>
  </si>
  <si>
    <t>Garázs építésére</t>
  </si>
  <si>
    <t>Országos Mentőszolgálat</t>
  </si>
  <si>
    <t>Majos SE TAO önrész</t>
  </si>
  <si>
    <t>Katolikus Egyház támogatása</t>
  </si>
  <si>
    <t>Mezőföldvíz pályázati önerő</t>
  </si>
  <si>
    <t>Börzsöny sebességmérő berendezés</t>
  </si>
  <si>
    <t>Temető kerítés</t>
  </si>
  <si>
    <t>Gépjármű beszerzés</t>
  </si>
  <si>
    <t>Árok, járda, parkoló felújítás</t>
  </si>
  <si>
    <t>Zeneiskola épületfelújítás pótmunka</t>
  </si>
  <si>
    <t>József Attila u. felújítása</t>
  </si>
  <si>
    <t>Szent Imre u. 1. I. emelet 1, 5 és 6 lakások felújítása</t>
  </si>
  <si>
    <t>Egyéb felhalmozási célú támogatások államháztartáson belülre</t>
  </si>
  <si>
    <t>385.cím összesen:</t>
  </si>
  <si>
    <t>Magánszemélyek jövedelemadói (=81+82) (B311)</t>
  </si>
  <si>
    <t>Társaságok jövedelemadói (=84+…+91) (B312)</t>
  </si>
  <si>
    <t>ebből: pénzügyi vállalkozások különadója (B312)</t>
  </si>
  <si>
    <t>Jövedelemadók (=80+83) (B31)</t>
  </si>
  <si>
    <t>Szociális hozzájárulási adó és járulékok (=94+…+102) (B32)</t>
  </si>
  <si>
    <t>Bérhez és foglalkoztatáshoz kapcsolódó adók (=104+…+107) (B33)</t>
  </si>
  <si>
    <t>Vagyoni tipusú adók (=109+…+114) (B34)</t>
  </si>
  <si>
    <t>Értékesítési és forgalmi adók (=116+…+136) (B351)</t>
  </si>
  <si>
    <t>Fogyasztási adók  (=138+139+140) (B352)</t>
  </si>
  <si>
    <t>Gépjárműadók (=143+…+146) (B354)</t>
  </si>
  <si>
    <t>Egyéb áruhasználati és szolgáltatási adók  (=148+…+163) (B355)</t>
  </si>
  <si>
    <t>Termékek és szolgáltatások adói (=115+137+141+142+147)  (B35)</t>
  </si>
  <si>
    <t>Egyéb közhatalmi bevételek (&gt;=166+…+183) (B36)</t>
  </si>
  <si>
    <t>ebből: bevándorlási különadó (B36)</t>
  </si>
  <si>
    <t>Közhatalmi bevételek (=92+93+103+108+164+165) (B3)</t>
  </si>
  <si>
    <t>Szolgáltatások ellenértéke (&gt;=187+188) (B402)</t>
  </si>
  <si>
    <t>Közvetített szolgáltatások ellenértéke  (&gt;=190) (B403)</t>
  </si>
  <si>
    <t>Tulajdonosi bevételek (&gt;=192+…+197) (B404)</t>
  </si>
  <si>
    <t>Befektetett pénzügyi eszközökből származó bevételek (&gt;=202+203) (B4081)</t>
  </si>
  <si>
    <t>Kamatbevételek és más nyereségjellegű bevételek (=201+204) (B408)</t>
  </si>
  <si>
    <t>Más egyéb pénzügyi műveletek bevételei (&gt;=210+…+214) (B4092)</t>
  </si>
  <si>
    <t>Egyéb pénzügyi műveletek bevételei (=208+209) (B409)</t>
  </si>
  <si>
    <t>Egyéb működési bevételek (&gt;=218+219) (B411)</t>
  </si>
  <si>
    <t>Működési bevételek (=185+186+189+191+198+199+200+207+215+216+217) (B4)</t>
  </si>
  <si>
    <t>Immateriális javak értékesítése (&gt;=222) (B51)</t>
  </si>
  <si>
    <t>Ingatlanok értékesítése (&gt;=224) (B52)</t>
  </si>
  <si>
    <t>Részesedések értékesítése (&gt;=227) (B54)</t>
  </si>
  <si>
    <t>Felhalmozási bevételek (=221+223+225+226+228) (B5)</t>
  </si>
  <si>
    <t>Működési célú visszatérítendő támogatások, kölcsönök visszatérülése államháztartáson kívülről (=234+…+242) (B64)</t>
  </si>
  <si>
    <t>Egyéb működési célú átvett pénzeszközök (=244…+254) (B65)</t>
  </si>
  <si>
    <t>Működési célú átvett pénzeszközök (=230+...+233+243) (B6)</t>
  </si>
  <si>
    <t>Felhalmozási célú visszatérítendő támogatások, kölcsönök visszatérülése államháztartáson kívülről (=260+…+268) (B74)</t>
  </si>
  <si>
    <t>Egyéb felhalmozási célú átvett pénzeszközök (=270+…+280) (B75)</t>
  </si>
  <si>
    <t>Felhalmozási célú átvett pénzeszközök (=256+…+259+269) (B7)</t>
  </si>
  <si>
    <t>Költségvetési bevételek (=43+79+184+220+229+255+281) (B1-B7)</t>
  </si>
  <si>
    <t>Nemzeti Választási Iroda</t>
  </si>
  <si>
    <t>EP választás</t>
  </si>
  <si>
    <t>Emberi Erőforrások Minisztériuma</t>
  </si>
  <si>
    <t>Nemzeti Egészségbiztosítási Alapkezelő</t>
  </si>
  <si>
    <t>2018. évi elszámolás</t>
  </si>
  <si>
    <t>Nemzeti Foglalkoztatási Alap</t>
  </si>
  <si>
    <t>Bértámogatásra</t>
  </si>
  <si>
    <t>Innovációs és Technológiai Minisztérium</t>
  </si>
  <si>
    <t>Autómentes Nap támogatása</t>
  </si>
  <si>
    <t>Egyéb működési célú átvett pénzeszközök államháztartáson kívülről</t>
  </si>
  <si>
    <t>Bethlen Gábor Alapkezelő Zrt.</t>
  </si>
  <si>
    <t>Testvérvárosi kapcsolatokra</t>
  </si>
  <si>
    <t>EACEA pályázat</t>
  </si>
  <si>
    <t>Fleister Éva</t>
  </si>
  <si>
    <t>Köztemetés megtérítése</t>
  </si>
  <si>
    <t>246. cím összesen:</t>
  </si>
  <si>
    <t>Felhalmozási célú visszatérítendő támogatások, kölcsönök visszatérülése államháztartáson kívülről</t>
  </si>
  <si>
    <t>Önkormányzatok</t>
  </si>
  <si>
    <t>Választás miatti pihenőnapra jutó bér megtérítése</t>
  </si>
  <si>
    <t>Egyéb működési célú támogatások ÁH kívülre</t>
  </si>
  <si>
    <t>Vállalkozások</t>
  </si>
  <si>
    <t>Elvonások és befizetések</t>
  </si>
  <si>
    <t>Állami támogatás visszafizetés</t>
  </si>
  <si>
    <t>370.cím összesen:</t>
  </si>
  <si>
    <t>Majos Értékeiért Egyesület</t>
  </si>
  <si>
    <t>Hungaricum pályázat eszközbeszerzés</t>
  </si>
  <si>
    <t>Völgység Ipari Park Kft üzletrész vásárlása</t>
  </si>
  <si>
    <t>TOP 7.1.1 Könyvtár és pihenőpark infr.fejlesztése</t>
  </si>
  <si>
    <t>Előleg visszatérítése tám.szerz. módosítás miatt</t>
  </si>
  <si>
    <t>Tévesen utalt támogatás visszatérítése</t>
  </si>
  <si>
    <t>TOP 1.1.1-15-TL1-2016-00004 tám.visszafizetése</t>
  </si>
  <si>
    <t>TOP 2.1.2 fel nem használt támogatás visszafizetése</t>
  </si>
  <si>
    <t>TOP 4.2.1-15 fel nem használt támogatás visszafizetése</t>
  </si>
  <si>
    <t>307. cím összesen:</t>
  </si>
  <si>
    <t>ÖNK</t>
  </si>
  <si>
    <t>HIV</t>
  </si>
  <si>
    <t>Múzeum</t>
  </si>
  <si>
    <t>Összesen</t>
  </si>
  <si>
    <t>Sport</t>
  </si>
  <si>
    <t>Száma</t>
  </si>
  <si>
    <t>Előirányzat-csoport, kiemelt előirányzat megnevezése</t>
  </si>
  <si>
    <t>Varázskapu Óvoda</t>
  </si>
  <si>
    <t>Solymár Imre Könyvtár</t>
  </si>
  <si>
    <t>Bonyhádi Sportcentrum</t>
  </si>
  <si>
    <t>Kötelező</t>
  </si>
  <si>
    <t>Önkéntes</t>
  </si>
  <si>
    <t>Feladat</t>
  </si>
  <si>
    <t xml:space="preserve">Működési bevételek </t>
  </si>
  <si>
    <t>1.1</t>
  </si>
  <si>
    <t>1.2</t>
  </si>
  <si>
    <t>1.3</t>
  </si>
  <si>
    <t>1.4</t>
  </si>
  <si>
    <t>1.6</t>
  </si>
  <si>
    <t>1.7</t>
  </si>
  <si>
    <t>1.8</t>
  </si>
  <si>
    <t>1.9</t>
  </si>
  <si>
    <t>1.10</t>
  </si>
  <si>
    <t>1.11</t>
  </si>
  <si>
    <t>Működési célú támogatások államháztartáson belülről (2.1.+…+2.3.)</t>
  </si>
  <si>
    <t>2.4</t>
  </si>
  <si>
    <t>2.5</t>
  </si>
  <si>
    <t>Felhalmozási célú támogatások államháztartáson belülről (4.1.+4.2.)</t>
  </si>
  <si>
    <t>Felhalmozási bevételek (5.1.+…+5.3.)</t>
  </si>
  <si>
    <t>Működési célú visszatérítendő támogatások, kölcsönök visszatérülése az EU-tól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</si>
  <si>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</si>
  <si>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</si>
  <si>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</si>
  <si>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</si>
  <si>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</si>
  <si>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</si>
  <si>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</si>
  <si>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</si>
  <si>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</si>
  <si>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</si>
  <si>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 xml:space="preserve"> - ebből EU-s forrásból tám. megvalósuló programok, projektek kiadásai</t>
  </si>
  <si>
    <t>3</t>
  </si>
  <si>
    <t>KIADÁSOK ÖSSZESEN: (1.+2.+3.)</t>
  </si>
  <si>
    <t>Éves engedélyezett létszám előirányzat (fő)</t>
  </si>
  <si>
    <t>Közfoglalkoztatottak létszáma (fő)</t>
  </si>
  <si>
    <t>Közös Hivatal</t>
  </si>
  <si>
    <t>Állami</t>
  </si>
  <si>
    <t>Működési célú támogatások államháztartáson belülről (2.1.+…+2.6.)</t>
  </si>
  <si>
    <t>Felhalmozási célú támogatások államháztartáson belülről (4.1.+4.5.)</t>
  </si>
  <si>
    <t>Előirányzat</t>
  </si>
  <si>
    <t>5.11</t>
  </si>
  <si>
    <t xml:space="preserve"> 10.</t>
  </si>
  <si>
    <t xml:space="preserve">    14.1.</t>
  </si>
  <si>
    <t xml:space="preserve">    14.2.</t>
  </si>
  <si>
    <t xml:space="preserve">    16.</t>
  </si>
  <si>
    <t xml:space="preserve">    17.</t>
  </si>
  <si>
    <t>BEVÉTELEK ÖSSZESEN: (9+16)</t>
  </si>
  <si>
    <t>Felhalmozási költségvetés kiadásai (3.1.+…+3.5.)</t>
  </si>
  <si>
    <t>Belföldi értékpapírok kiadásai (6.1. + … + 6.6.)</t>
  </si>
  <si>
    <t>Belföldi finanszírozás kiadásai (7.1. + … + 7.5.)</t>
  </si>
  <si>
    <t>Központi, irányító szervi támogatás</t>
  </si>
  <si>
    <t>7.6</t>
  </si>
  <si>
    <t>Külföldi finanszírozás kiadásai (8.1. + … + 8.5.)</t>
  </si>
  <si>
    <t>FINANSZÍROZÁSI KIADÁSOK ÖSSZESEN: (5.+…+8.)</t>
  </si>
  <si>
    <t>KIADÁSOK ÖSSZESEN: (1.+2.)</t>
  </si>
  <si>
    <t>2019. évi felújítási kiadások előirányzata felújítási célonként</t>
  </si>
  <si>
    <t>I. Intézményi felújítás</t>
  </si>
  <si>
    <t>Nettó</t>
  </si>
  <si>
    <t>1. Varázskapu Bölcsőde és Óvoda Intézmény</t>
  </si>
  <si>
    <t>a) Szélkakasos Óvoda  foglalkoztató épületrész tetőfedés felújítása</t>
  </si>
  <si>
    <t>b) Malom Óvoda 3 db gyermekmosdó felújítása</t>
  </si>
  <si>
    <t>c) Malom Óvoda udvari árnyékoló felújítása</t>
  </si>
  <si>
    <t>d) Malom Óvoda fakerítés cseréje a Szabadtéri színpad mindkét oldalán</t>
  </si>
  <si>
    <t>e) Pitypang Óvoda tetőfedés felújítása I. ütem (utcai épületrész)</t>
  </si>
  <si>
    <t>f) Napsugár Óvoda csoportszobák összenyitása</t>
  </si>
  <si>
    <t>Varázskapu Bölcsőde és Óvoda Intézmény összesen:</t>
  </si>
  <si>
    <t>2. Városi Könyvtár</t>
  </si>
  <si>
    <t>a) Térfigyelő kamera kiépítése (szölkőkút)</t>
  </si>
  <si>
    <t>b) Északi homlokzati ablakok cseréje (6 db) belső spaletta helyreállításával</t>
  </si>
  <si>
    <t>Városi Könyvtár összesen:</t>
  </si>
  <si>
    <t>3. Völgységi Múzeum</t>
  </si>
  <si>
    <t>a) Ablakok cseréje Északi homlokzaton (6 db)</t>
  </si>
  <si>
    <t>b) Északi homlokzat felújítása nyílászáró cseréje után</t>
  </si>
  <si>
    <t>Völgységi Múzeum összesen:</t>
  </si>
  <si>
    <t>4. Gondozási Központ</t>
  </si>
  <si>
    <t>a) Idősek Napközi Otthona kerítés lábazat felújítása</t>
  </si>
  <si>
    <t>b) Idősek Napközi Otthona 4 db konvektor cseréje</t>
  </si>
  <si>
    <t>c)  Idősek Napközi Otthona mozgáskorlátozott és Ffi Wc fűtés kialakítása</t>
  </si>
  <si>
    <t>d) Idősek Napközi Otthona terasz korlát és fal vakolása, javítása</t>
  </si>
  <si>
    <t>Gondozási Központ összesen:</t>
  </si>
  <si>
    <t>5. Völgységi Múzeum</t>
  </si>
  <si>
    <t>a) Utcai csapadék elvezetés járda alá helyezése</t>
  </si>
  <si>
    <t>b) Hátsó oldali csapadékvíz elvezetés kilalakítása</t>
  </si>
  <si>
    <t>5. Felújítási tartalékkeret</t>
  </si>
  <si>
    <t>I. Intézményi felújítás összesen:</t>
  </si>
  <si>
    <t>K</t>
  </si>
  <si>
    <t>II.  Egyéb felújítások</t>
  </si>
  <si>
    <t>Ö</t>
  </si>
  <si>
    <t>Egyéb felújítás összesen:</t>
  </si>
  <si>
    <t>III. </t>
  </si>
  <si>
    <t>FELÚJÍTÁSOK MINDÖSSZESEN:</t>
  </si>
  <si>
    <t>K:</t>
  </si>
  <si>
    <t>Ö:</t>
  </si>
  <si>
    <t>I. Hitel, kamat törlesztés</t>
  </si>
  <si>
    <t>Beruházási hitelek törlesztése</t>
  </si>
  <si>
    <t>Naperőmű park hitele</t>
  </si>
  <si>
    <t>Összesen:</t>
  </si>
  <si>
    <t>II. Beruházási kiadások</t>
  </si>
  <si>
    <t>Áfa</t>
  </si>
  <si>
    <t>Beruházási kiadások összesen:</t>
  </si>
  <si>
    <t>III.: Pályázati célú tartalék</t>
  </si>
  <si>
    <t xml:space="preserve">Pályázati önrész </t>
  </si>
  <si>
    <t>ö</t>
  </si>
  <si>
    <t>IV. Felhalmozási c. pe. Átadás</t>
  </si>
  <si>
    <t>Felhalmozási kiadások mindösszesen:</t>
  </si>
  <si>
    <t>I. Beruházási kiadások</t>
  </si>
  <si>
    <t>Gép, berendezés beszerzése</t>
  </si>
  <si>
    <t>2017. évi 
tényleges</t>
  </si>
  <si>
    <t>2018. évi várható</t>
  </si>
  <si>
    <t>Önkormányzatok szociális és gyermekjóléti feladatainak támogatása</t>
  </si>
  <si>
    <t>Működési célú központosított előirányzatok</t>
  </si>
  <si>
    <t xml:space="preserve">   Rövid lejáratú  hitelek, kölcsönök felvétele</t>
  </si>
  <si>
    <t xml:space="preserve">Lekötött bankbetétek megszüntetése </t>
  </si>
  <si>
    <t xml:space="preserve">Forgatási célú külföldi értékpapírok beváltása, értékesítése </t>
  </si>
  <si>
    <t xml:space="preserve">Befektetési célú külföldi értékpapírok beváltása, értékesítése </t>
  </si>
  <si>
    <t xml:space="preserve">Külföldi értékpapírok kibocsátása </t>
  </si>
  <si>
    <t>Hitelek, kölcsönök felvétele külföldi kormányoktól és nemzetközi szervezetektől</t>
  </si>
  <si>
    <t xml:space="preserve">    14.5</t>
  </si>
  <si>
    <t xml:space="preserve">Hitelek, kölcsönök felvétele külföldi pénzintézetektől </t>
  </si>
  <si>
    <t>Sor-szám</t>
  </si>
  <si>
    <t>KIADÁSOK ÖSSZESEN: (4+9)</t>
  </si>
  <si>
    <t>EU-s projekt neve, azonosítója:</t>
  </si>
  <si>
    <t>TOP 1.2.1-15-TL1-2016-00001 Váraljai Parkerdő turisztikai vonzerejének fejlesztése</t>
  </si>
  <si>
    <t>Forintban!</t>
  </si>
  <si>
    <t>Források</t>
  </si>
  <si>
    <t>2019.</t>
  </si>
  <si>
    <t>2020.</t>
  </si>
  <si>
    <t>2020. után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</si>
  <si>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</si>
  <si>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</si>
  <si>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</si>
  <si>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</si>
  <si>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</si>
  <si>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</si>
  <si>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</si>
  <si>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</si>
  <si>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</si>
  <si>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</si>
  <si>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</si>
  <si>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</si>
  <si>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TOP 2.1.3-15-TL1-2016-00047 Csapadékvíz inf.fejl.Bonyhádon</t>
  </si>
  <si>
    <t>TOP 3.1.1-15-TL1-2016-00002 Kerékpárút kiépítése</t>
  </si>
  <si>
    <t>Egyéb forrás (maradvány)</t>
  </si>
  <si>
    <t>TOP 1.1.3.15-TL1-2016-00006 Agrárlogisztikai központ létesítése</t>
  </si>
  <si>
    <t>Egyéb</t>
  </si>
  <si>
    <t>TOP 1.1.1-15-TL1-2016-00006 Ipari Park bővítési lehetőségeinek megteremtése</t>
  </si>
  <si>
    <t xml:space="preserve">TOP 2.1.2-15-TL1-2016-00002 Miénk Itt a tér </t>
  </si>
  <si>
    <t>TOP 3.2.1-15-TL1-2016-0023 Bonyhádi Zeneiskola épületének energetikai korszerűsítése</t>
  </si>
  <si>
    <t>TOP-5.1.2-15-TL1-2016-00001 Foglalkoztatási paktum</t>
  </si>
  <si>
    <t>KEHOP 2.2.1-15-2015-00005 Szennyvíztelep korszerűsítés</t>
  </si>
  <si>
    <t xml:space="preserve">TOP-5.3.1-16-TL1-2017-00001 #BONYHÁDÖSSZEKÖT </t>
  </si>
  <si>
    <t>TOP-7.1.1-16-2017-00102 Kulturális és közösségi terek infrastrukturális fejlesztése és helyi közösségszervezés</t>
  </si>
  <si>
    <t>Többéves kihatással járó döntések számszerűsítése évenkénti bontásban és összesítve célok szerint</t>
  </si>
  <si>
    <t>Kötelezettség jogcíme</t>
  </si>
  <si>
    <t>Köt. váll.
 éve</t>
  </si>
  <si>
    <t>2019. előtti kifizetés</t>
  </si>
  <si>
    <t>Kiadás vonzata évenként</t>
  </si>
  <si>
    <t>2021.</t>
  </si>
  <si>
    <t>2021. 
után</t>
  </si>
  <si>
    <t>9=(4+5+6+7+8)</t>
  </si>
  <si>
    <t>Működési célú finanszírozási kiadások
(hiteltörlesztés, értékpapír vásárlás, stb.)</t>
  </si>
  <si>
    <t>............................</t>
  </si>
  <si>
    <t>Felhalmozási célú finanszírozási kiadások
(hiteltörlesztés, értékpapír vásárlás, stb.)</t>
  </si>
  <si>
    <t>5.1</t>
  </si>
  <si>
    <t>Önkormányzati tul. Bérlakás felújítás hitele</t>
  </si>
  <si>
    <t>2014</t>
  </si>
  <si>
    <t>Kamat+költség</t>
  </si>
  <si>
    <t>5.2</t>
  </si>
  <si>
    <t>Egyéb infrastruktúra fejlesztő beruházások hitele</t>
  </si>
  <si>
    <t xml:space="preserve">2014 </t>
  </si>
  <si>
    <t>5.3</t>
  </si>
  <si>
    <t>Egyéb közlekedésfejlesztési beruházások hitele</t>
  </si>
  <si>
    <t>5.4</t>
  </si>
  <si>
    <t>Városi sportpálya felújítás hitele</t>
  </si>
  <si>
    <t>5.5</t>
  </si>
  <si>
    <t>Műv.Ház tetőfelújítás hitele</t>
  </si>
  <si>
    <t>5.6</t>
  </si>
  <si>
    <t>Zeneiskola felújítás hitele</t>
  </si>
  <si>
    <t>5.7</t>
  </si>
  <si>
    <t>Napelempark hitele</t>
  </si>
  <si>
    <t>2018</t>
  </si>
  <si>
    <t>Beruházási kiadások beruházásonként</t>
  </si>
  <si>
    <t>Felújítási kiadások felújításonként</t>
  </si>
  <si>
    <t>Egyéb (Pl.: garancia és kezességvállalás, stb.)</t>
  </si>
  <si>
    <t>Összesen (1+4+7+9+11)</t>
  </si>
  <si>
    <t>Az önkormányzat által adott közvetett támogatások
(kedvezmények)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</si>
  <si>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</si>
  <si>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</si>
  <si>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</si>
  <si>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</si>
  <si>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</si>
  <si>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</si>
  <si>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</si>
  <si>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</si>
  <si>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</si>
  <si>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</si>
  <si>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</si>
  <si>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</si>
  <si>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</si>
  <si>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</si>
  <si>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</si>
  <si>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</si>
  <si>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</si>
  <si>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</si>
  <si>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Talajterherhelési díj</t>
  </si>
  <si>
    <t>Pótlék</t>
  </si>
  <si>
    <t xml:space="preserve">Megnevezés </t>
  </si>
  <si>
    <t>Engedélyezett létszám</t>
  </si>
  <si>
    <t>Létszámváltozás</t>
  </si>
  <si>
    <t xml:space="preserve">Engedélyezett </t>
  </si>
  <si>
    <t xml:space="preserve">Létszámváltozás </t>
  </si>
  <si>
    <t>Önként vállalt</t>
  </si>
  <si>
    <t>Államigazg</t>
  </si>
  <si>
    <t xml:space="preserve">Önként vállalt </t>
  </si>
  <si>
    <t>Államig.</t>
  </si>
  <si>
    <t>Állam-igazg</t>
  </si>
  <si>
    <t>Gazdasági Ellátó Szerv.</t>
  </si>
  <si>
    <t xml:space="preserve">Vörösm. Műv. Központ </t>
  </si>
  <si>
    <t>Bonyhádi Közös Önkorm.Hivatal</t>
  </si>
  <si>
    <t>Hivatal tecnikai</t>
  </si>
  <si>
    <t>Önkormányzat</t>
  </si>
  <si>
    <t xml:space="preserve">   polgármester, alpolgárm</t>
  </si>
  <si>
    <t xml:space="preserve">   iskolafogászat</t>
  </si>
  <si>
    <t xml:space="preserve"> Sportlét.</t>
  </si>
  <si>
    <t xml:space="preserve">   technikai, kisegítő</t>
  </si>
  <si>
    <t>közfogl.</t>
  </si>
  <si>
    <t>No.</t>
  </si>
  <si>
    <t>Jogcím száma</t>
  </si>
  <si>
    <t>Jogcím megnevezése</t>
  </si>
  <si>
    <t>Mennyiségi egység</t>
  </si>
  <si>
    <t>Fajlagos összeg</t>
  </si>
  <si>
    <t>Mutató</t>
  </si>
  <si>
    <t>Forint</t>
  </si>
  <si>
    <t>1</t>
  </si>
  <si>
    <t>I.1.a</t>
  </si>
  <si>
    <t>Önkormányzati hivatal működésének támogatása - elismert hivatali létszám alapján</t>
  </si>
  <si>
    <t>elismert hivatali létszám</t>
  </si>
  <si>
    <t>2</t>
  </si>
  <si>
    <t>I.1.a - I.1.f</t>
  </si>
  <si>
    <t>Önkormányzati hivatal működésének támogatása - beszámítás után</t>
  </si>
  <si>
    <t>forint</t>
  </si>
  <si>
    <t/>
  </si>
  <si>
    <t>I.1.b Település-üzemeltetéshez kapcsolódó feladatellátás támogatása</t>
  </si>
  <si>
    <t>I.1.b</t>
  </si>
  <si>
    <t>Támogatás összesen</t>
  </si>
  <si>
    <t>4</t>
  </si>
  <si>
    <t>I.1.ba</t>
  </si>
  <si>
    <t>A zöldterület-gazdálkodással kapcsolatos feladatok ellátásának támogatása</t>
  </si>
  <si>
    <t>hektár</t>
  </si>
  <si>
    <t>5</t>
  </si>
  <si>
    <t>I.1.bb</t>
  </si>
  <si>
    <t>Közvilágítás fenntartásának támogatása</t>
  </si>
  <si>
    <t>km</t>
  </si>
  <si>
    <t>6</t>
  </si>
  <si>
    <t>I.1.bc</t>
  </si>
  <si>
    <t>Köztemető fenntartással kapcsolatos feladatok támogatása</t>
  </si>
  <si>
    <t>m2</t>
  </si>
  <si>
    <t>7</t>
  </si>
  <si>
    <t>I.1.bd</t>
  </si>
  <si>
    <t>Közutak fenntartásának támogatása</t>
  </si>
  <si>
    <t>8</t>
  </si>
  <si>
    <t>I.1.b - I.1.f</t>
  </si>
  <si>
    <t>Támogatás összesen - beszámítás után</t>
  </si>
  <si>
    <t>I.1.ba - I.1.f</t>
  </si>
  <si>
    <t>A zöldterület-gazdálkodással kapcsolatos feladatok ellátásának támogatása - beszámítás után</t>
  </si>
  <si>
    <t>Közvilágítás fenntartásának támogatása - beszámítás után</t>
  </si>
  <si>
    <t>Köztemető fenntartással kapcsolatos feladatok támogatása - beszámítás után</t>
  </si>
  <si>
    <t>I.1.bd - I.1.f</t>
  </si>
  <si>
    <t>Közutak fenntartásának támogatása - beszámítás után</t>
  </si>
  <si>
    <t>I.1.c</t>
  </si>
  <si>
    <t>Egyéb önkormányzati feladatok támogatása</t>
  </si>
  <si>
    <t>fő</t>
  </si>
  <si>
    <t>I.1.c - I.1.f</t>
  </si>
  <si>
    <t>Egyéb önkormányzati feladatok támogatása - beszámítás után</t>
  </si>
  <si>
    <t>I.1.d</t>
  </si>
  <si>
    <t>Lakott külterülettel kapcsolatos feladatok támogatása</t>
  </si>
  <si>
    <t>külterületi lakos</t>
  </si>
  <si>
    <t>I.1.d - I.1.f</t>
  </si>
  <si>
    <t>Lakott külterülettel kapcsolatos feladatok támogatása - beszámítás után</t>
  </si>
  <si>
    <t>I.1.e</t>
  </si>
  <si>
    <t>Üdülőhelyi feladatok támogatása</t>
  </si>
  <si>
    <t xml:space="preserve">idegenforgalmi adóforint </t>
  </si>
  <si>
    <t>I.1.e - I.1.f</t>
  </si>
  <si>
    <t>Üdülőhelyi feladatok támogatása - beszámítás után</t>
  </si>
  <si>
    <t>I.1.f beszámítás</t>
  </si>
  <si>
    <t>Beszámítás</t>
  </si>
  <si>
    <t>I.1.f kiegészítés</t>
  </si>
  <si>
    <t>I.1. jogcímekhez kapcsolódó kiegészítés</t>
  </si>
  <si>
    <t>I.1. - I.1.f</t>
  </si>
  <si>
    <t>A települési önkormányzatok működésének támogatása beszámítás és kiegészítés után</t>
  </si>
  <si>
    <t>I.1.f Info</t>
  </si>
  <si>
    <t>Nem teljesült beszámítás/szolidaritási hozzájárulás alapja</t>
  </si>
  <si>
    <t>V. SZH</t>
  </si>
  <si>
    <t>Szolidaritási hozzájárulás</t>
  </si>
  <si>
    <t>I.2.</t>
  </si>
  <si>
    <t>Nem közművel összegyűjtött háztartási szennyvíz ártalmatlanítása</t>
  </si>
  <si>
    <t>m3</t>
  </si>
  <si>
    <t>I.3.</t>
  </si>
  <si>
    <t>Határátkelőhelyek fenntartásának támogatása</t>
  </si>
  <si>
    <t>ki- és belépési adatok</t>
  </si>
  <si>
    <t>I.6</t>
  </si>
  <si>
    <t>Polgármesteri illetmény támogatása</t>
  </si>
  <si>
    <t xml:space="preserve">I. </t>
  </si>
  <si>
    <t>A helyi önkormányzatok működésének általános támogatása összesen</t>
  </si>
  <si>
    <t>II.1. Pedagógusok, és az e pedagógusok nevelő munkáját közvetlenül segítők bértámogatása</t>
  </si>
  <si>
    <t>2019. évben 8 hónapra - óvoda napi nyitvatartási ideje eléri a nyolc órát</t>
  </si>
  <si>
    <t>II.1. (1) 1</t>
  </si>
  <si>
    <t>Pedagógusok elismert létszáma</t>
  </si>
  <si>
    <t>II.1. (2) 1</t>
  </si>
  <si>
    <t>pedagógus szakképzettséggel nem rendelkező, pedagógusok nevelő munkáját közvetlenül segítők száma a Köznev. tv. 2. melléklete szerint</t>
  </si>
  <si>
    <t>II.1. (3) 1</t>
  </si>
  <si>
    <t>pedagógus szakképzettséggel rendelkező, pedagógusok nevelő munkáját közvetlenül segítők száma a Köznev. tv. 2. melléklete szerint</t>
  </si>
  <si>
    <t>2019. évben 8 hónapra - óvoda napi nyitvatartási ideje nem éri el a nyolc órát, de eléri a hat órát</t>
  </si>
  <si>
    <t>II.1. (11) 1</t>
  </si>
  <si>
    <t>II.1. (12) 1</t>
  </si>
  <si>
    <t>II.1. (13) 1</t>
  </si>
  <si>
    <t>2019. évben 4 hónapra - óvoda napi nyitvatartási ideje eléri a nyolc órát</t>
  </si>
  <si>
    <t>II.1. (1) 2</t>
  </si>
  <si>
    <t>II.1. (2) 2</t>
  </si>
  <si>
    <t>II.1. (3) 2</t>
  </si>
  <si>
    <t>2019. évben 4 hónapra - óvoda napi nyitvatartási ideje nem éri el a nyolc órát, de eléri a hat órát</t>
  </si>
  <si>
    <t xml:space="preserve">II.1. (11) 2 </t>
  </si>
  <si>
    <t xml:space="preserve">II.1. (12) 2 </t>
  </si>
  <si>
    <t xml:space="preserve">II.1. (13) 2 </t>
  </si>
  <si>
    <t>II.2. Óvodaműködtetési támogatás</t>
  </si>
  <si>
    <t>II.2. (1) 1</t>
  </si>
  <si>
    <t>Óvoda napi nyitvatartási ideje eléri a nyolc órát</t>
  </si>
  <si>
    <t>II.2. (6) 1</t>
  </si>
  <si>
    <t>Óvoda napi nyitvatartási ideje nem éri el a nyolc órát, de eléri a hat órát</t>
  </si>
  <si>
    <t>II.2. (1) 2</t>
  </si>
  <si>
    <t>II.2. (6) 2</t>
  </si>
  <si>
    <t xml:space="preserve">II.3. Társulás által fenntartott óvodákba bejáró gyermekek utaztatásának támogatása </t>
  </si>
  <si>
    <t>II.3.</t>
  </si>
  <si>
    <t xml:space="preserve">Társulás által fenntartott óvodákba bejáró gyermekek utaztatásának támogatása </t>
  </si>
  <si>
    <t>II.4. Kiegészítő támogatás a pedagógusok és a pedagógus szakképzettséggel rendelkező segítők minősítéből adódó többletkiadásokhoz</t>
  </si>
  <si>
    <t>II.4.a (1)</t>
  </si>
  <si>
    <t>Alapfokozatú végzettségű pedagógus II. kategóriába sorolt óvodapedagógusok kiegészítő támogatása, akik a minősítést 2018. január 1-jéig történő átsorolással szerezték meg</t>
  </si>
  <si>
    <t>II.4.b (1)</t>
  </si>
  <si>
    <t>Alapfokozatú végzettségű pedagógus II. kategóriába sorolt óvodapedagógusok kiegészítő támogatása, akik a minősítést 2019. január 1-jei átsorolással szerezték meg</t>
  </si>
  <si>
    <t>II.4.a (2)</t>
  </si>
  <si>
    <t>Alapfokozatú végzettségű mesterpedagógus kategóriába sorolt óvodapedagógusok kiegészítő támogatása, akik a minősítést 2018. január 1-jéig történő átsorolással szerezték meg</t>
  </si>
  <si>
    <t>II.4.b (2)</t>
  </si>
  <si>
    <t>Alapfokozatú végzettségű mesterpedagógus kategóriába sorolt óvodapedagógusok kiegészítő támogatása, akik a minősítést 2019. január 1-jei átsorolással szerezték meg</t>
  </si>
  <si>
    <t>II.4.a (3)</t>
  </si>
  <si>
    <t>Mesterfokozatú végzettségű pedagógus II. kategóriába sorolt óvodapedagógusok kiegészítő támogatása, akik a minősítést 2018. január 1-jéig történő átsorolással szerezték meg</t>
  </si>
  <si>
    <t>II.4.b (3)</t>
  </si>
  <si>
    <t>Mesterfokozatú végzettségű pedagógus II. kategóriába sorolt óvodapedagógusok kiegészítő támogatása, akik a minősítést 2019. január 1-jei átsorolással szerezték meg</t>
  </si>
  <si>
    <t>II.4.a (4)</t>
  </si>
  <si>
    <t>Mesterfokozatú végzettségű mesterpedagógus kategóriába sorolt óvodapedagógusok kiegészítő támogatása, akik a minősítést 2018. január 1-jéig történő átsorolással szerezték meg</t>
  </si>
  <si>
    <t>II.4.b (4)</t>
  </si>
  <si>
    <t>Mesterfokozatú végzettségű mesterpedagógus kategóriába sorolt óvodapedagógusok kiegészítő támogatása, akik a minősítést 2019. január 1-jei átsorolással szerezték meg</t>
  </si>
  <si>
    <t>II.4.a (5)</t>
  </si>
  <si>
    <t>II.4.b (5)</t>
  </si>
  <si>
    <t>II.4.a (6)</t>
  </si>
  <si>
    <t>II.4.b (6)</t>
  </si>
  <si>
    <t>II.4.a (7)</t>
  </si>
  <si>
    <t>II.4.b (7)</t>
  </si>
  <si>
    <t>II.4.a (8)</t>
  </si>
  <si>
    <t>Mesterfokozatú végzettségű mesterpedagógus kategóriába sorolt pedagógusok kiegészítő támogatása, akik a minősítést 2018. január 1-jéig történő átsorolással szerezték meg</t>
  </si>
  <si>
    <t>II.4.b (8)</t>
  </si>
  <si>
    <t>Mesterfokozatú végzettségű mesterpedagógus kategóriába sorolt pedagógusok kiegészítő támogatása, akik a minősítést 2019. január 1-jei átsorolással szerezték meg</t>
  </si>
  <si>
    <t>II.5. Nemzetiségi pótlék</t>
  </si>
  <si>
    <t>II.5. (1)</t>
  </si>
  <si>
    <t>II.5. (2)</t>
  </si>
  <si>
    <t xml:space="preserve">II. </t>
  </si>
  <si>
    <t>A települési önkormányzatok egyes köznevelési feladatainak támogatása</t>
  </si>
  <si>
    <t>III.2.</t>
  </si>
  <si>
    <t>A települési önkormányzatok szociális feladatainak egyéb támogatása</t>
  </si>
  <si>
    <t>III.3. Egyes szociális és gyermekjóléti feladatok támogatása</t>
  </si>
  <si>
    <t>III.3.a + III.3.oa</t>
  </si>
  <si>
    <t>Család- és gyermekjóléti szolgálat</t>
  </si>
  <si>
    <t>számított létszám</t>
  </si>
  <si>
    <t>III.3.b + III.3.oa</t>
  </si>
  <si>
    <t>Család- és gyermekjóléti központ</t>
  </si>
  <si>
    <t>III.3.c (1)</t>
  </si>
  <si>
    <t>szociális étkeztetés</t>
  </si>
  <si>
    <t>III.3.c (2)</t>
  </si>
  <si>
    <t>szociális étkeztetés - társulás által történő feladatellátás</t>
  </si>
  <si>
    <t>III.3.da</t>
  </si>
  <si>
    <t>házi segítségnyújtás- szociális segítés</t>
  </si>
  <si>
    <t>III.3.db (1) + III.3.ob</t>
  </si>
  <si>
    <t>házi segítségnyújtás- személyi gondozás</t>
  </si>
  <si>
    <t>III.3.db (2) + III.3.ob</t>
  </si>
  <si>
    <t>házi segítségnyújtás- személyi gondozás -  társulás által történő feladatellátás</t>
  </si>
  <si>
    <t>III.3.e + III.3.ob</t>
  </si>
  <si>
    <t>falugondnoki vagy tanyagondnoki szolgáltatás összesen</t>
  </si>
  <si>
    <t>működési hó</t>
  </si>
  <si>
    <t>III.3.f Időskorúak nappali intézményi ellátása</t>
  </si>
  <si>
    <t>III.3.f (1)</t>
  </si>
  <si>
    <t>időskorúak nappali intézményi ellátása</t>
  </si>
  <si>
    <t>III.3.f (2)</t>
  </si>
  <si>
    <t>időskorúak nappali intézményi ellátása - társulás által történő feladatellátás</t>
  </si>
  <si>
    <t>III.3.f (3)</t>
  </si>
  <si>
    <t>foglalkoztatási támogatásban részesülő időskorúak nappali intézményben ellátottak száma</t>
  </si>
  <si>
    <t>III.3.f (4)</t>
  </si>
  <si>
    <t>foglalkoztatási támogatásban részesülő időskorúak nappali intézményben ellátottak száma - társulás által történő feladatellátás</t>
  </si>
  <si>
    <t>III.3.g Fogyatékos és demens személyek nappali intézményi ellátása</t>
  </si>
  <si>
    <t>III.3.g (1)</t>
  </si>
  <si>
    <t>fogyatékos személyek nappali intézményi ellátása</t>
  </si>
  <si>
    <t>III.3.g (2)</t>
  </si>
  <si>
    <t>fogyatékos személyek nappali intézményi ellátása - társulás által történő feladatellátás</t>
  </si>
  <si>
    <t>III.3.g (3)</t>
  </si>
  <si>
    <t>foglalkoztatási támogatásban részesülő fogyatékos nappali intézményben ellátottak száma</t>
  </si>
  <si>
    <t>III.3.g (4)</t>
  </si>
  <si>
    <t>foglalkoztatási támogatásban részesülő fogyatékos nappali intézményben ellátottak száma - társulás által történő feladatellátás</t>
  </si>
  <si>
    <t>III.3.g (5)</t>
  </si>
  <si>
    <t>demens személyek nappali intézményi ellátása</t>
  </si>
  <si>
    <t>III.3.g (6)</t>
  </si>
  <si>
    <t>demens személyek nappali intézményi ellátása - társulás által történő feladatellátás</t>
  </si>
  <si>
    <t>III.3.g (7)</t>
  </si>
  <si>
    <t>foglalkoztatási támogatásban részesülő, nappali intézményben ellátott demens személyek száma</t>
  </si>
  <si>
    <t>III.3.g (8)</t>
  </si>
  <si>
    <t>foglalkoztatási támogatásban részesülő, nappali intézményben ellátott demens személyek száma - társulás által történő feladatellátás</t>
  </si>
  <si>
    <t>III.3.h Pszichiátriai és szenvedélybetegek nappali intézményi ellátása</t>
  </si>
  <si>
    <t>III.3.h (1)</t>
  </si>
  <si>
    <t>pszichiátriai betegek nappali intézményi ellátása</t>
  </si>
  <si>
    <t>III.3.h (2)</t>
  </si>
  <si>
    <t>pszichiátriai betegek nappali intézményi ellátása - társulás által történő feladatellátás</t>
  </si>
  <si>
    <t>III.3.h (3)</t>
  </si>
  <si>
    <t>foglalkoztatási támogatásban részesülő, nappali intézményben ellátott pszichiátriai betegek száma</t>
  </si>
  <si>
    <t>III.3.h (4)</t>
  </si>
  <si>
    <t>foglalkoztatási támogatásban részesülő, nappali intézményben ellátott pszichiátriai betegek száma - társulás által történő feladatellátás</t>
  </si>
  <si>
    <t>III.3.h (5)</t>
  </si>
  <si>
    <t>szenvedélybetegek nappali intézményi ellátása</t>
  </si>
  <si>
    <t>III.3.h (6)</t>
  </si>
  <si>
    <t>szenvedélybetegek nappali intézményi ellátása - társulás által történő feladatellátás</t>
  </si>
  <si>
    <t>III.3.h (7)</t>
  </si>
  <si>
    <t>foglalkoztatási támogatásban részesülő, nappali intézményben ellátott szenvedélybetegek száma</t>
  </si>
  <si>
    <t>III.3.h (8)</t>
  </si>
  <si>
    <t>foglalkoztatási támogatásban részesülő, nappali intézményben ellátott szenvedélybetegek száma - társulás által történő feladatellátás</t>
  </si>
  <si>
    <t>III.3.i Hajléktalanok nappali intézményi ellátása</t>
  </si>
  <si>
    <t>III.3.i (1)</t>
  </si>
  <si>
    <t>hajléktalanok nappali intézményi ellátása</t>
  </si>
  <si>
    <t>III.3.i (2)</t>
  </si>
  <si>
    <t>hajléktalanok nappali intézményi ellátása - társulás által történő feladatellátás</t>
  </si>
  <si>
    <t>III.3.j Családi bölcsőde</t>
  </si>
  <si>
    <t>III.3.j (1)</t>
  </si>
  <si>
    <t>családi bölcsőde</t>
  </si>
  <si>
    <t>III.3.j (2)</t>
  </si>
  <si>
    <t>családi bölcsőde - társulás által történő feladatellátás</t>
  </si>
  <si>
    <t>III.3.j (3)</t>
  </si>
  <si>
    <t>Gyvt. 145. § (2c) bekezdés b) pontja alapján befogadást nyert napközbeni gyermekfelügyelet</t>
  </si>
  <si>
    <t>III.3.k Hajléktalanok átmeneti intézményei</t>
  </si>
  <si>
    <t>III.3.k (1) + III.3.ob</t>
  </si>
  <si>
    <t>hajléktalanok átmeneti szállása, éjjeli menedékhely összesen</t>
  </si>
  <si>
    <t>férőhely</t>
  </si>
  <si>
    <t>III.3.k (6) + III.3.ob</t>
  </si>
  <si>
    <t>hajléktalanok átmeneti szállása, éjjeli menedékhely összesen - társulás által történő feladatellátás</t>
  </si>
  <si>
    <t>III.3.k (11)</t>
  </si>
  <si>
    <t xml:space="preserve">kizárólag lakhatási szolgáltatás </t>
  </si>
  <si>
    <t>III.3.l Támogató szolgáltatás</t>
  </si>
  <si>
    <t>III.3.l (1) + III.3.ob</t>
  </si>
  <si>
    <t>támogató szolgáltatás - alaptámogatás</t>
  </si>
  <si>
    <t>III.3.l (2)</t>
  </si>
  <si>
    <t>támogató szolgáltatás - teljesítménytámogatás</t>
  </si>
  <si>
    <t>feladategység</t>
  </si>
  <si>
    <t>III.3.m Közösségi alapellátások</t>
  </si>
  <si>
    <t>III.3.ma (1) + III.3.ob</t>
  </si>
  <si>
    <t>pszichiátriai betegek részére nyújtott közösségi alapellátás - alaptámogatás</t>
  </si>
  <si>
    <t>III.3.ma (2)</t>
  </si>
  <si>
    <t>pszichiátriai betegek részére nyújtott közösségi alapellátás - teljesítménytámogatás</t>
  </si>
  <si>
    <t>III.3.mb (1) + III.3.ob</t>
  </si>
  <si>
    <t>szenvedélybetegek részére nyújtott közösségi alapellátás - alaptámogatás</t>
  </si>
  <si>
    <t>III.3.mb (2)</t>
  </si>
  <si>
    <t>szenvedélybetegek részére nyújtott közösségi alapellátás - teljesítménytámogatás</t>
  </si>
  <si>
    <t>III.3.n Óvodai és iskolai szociális segítő tevékenység támogatása</t>
  </si>
  <si>
    <t>III.3.n</t>
  </si>
  <si>
    <t>Óvodai és iskolai szociális segítő tevékenység támogatása</t>
  </si>
  <si>
    <t>III. 4. A települési önkormányzatok által biztosított egyes szociális szakosított ellátások, valamint a gyermekek átmeneti gondozásával kapcsolatos feladatok támogatása</t>
  </si>
  <si>
    <t>III.4.a  + III.4.c</t>
  </si>
  <si>
    <t>A finanszírozás szempontjából elismert szakmai dolgozók bértámogatása</t>
  </si>
  <si>
    <t>III.4.b</t>
  </si>
  <si>
    <t>Intézmény-üzemeltetési támogatás</t>
  </si>
  <si>
    <t>III.5. Gyermekétkeztetés támogatása</t>
  </si>
  <si>
    <t>III.5.aa)</t>
  </si>
  <si>
    <t>A finanszírozás szempontjából elismert dolgozók bértámogatása</t>
  </si>
  <si>
    <t>III.5.ab)</t>
  </si>
  <si>
    <t>Gyermekétkeztetés üzemeltetési támogatása</t>
  </si>
  <si>
    <t>III.5.b)</t>
  </si>
  <si>
    <t>A rászoruló gyermekek szünidei étkeztetésének támogatása</t>
  </si>
  <si>
    <t>III.6. Bölcsőde, mini bölcsőde támogatása</t>
  </si>
  <si>
    <t xml:space="preserve"> III.6.a (1)</t>
  </si>
  <si>
    <t>A finanszírozás szempontjából elismert szakmai dolgozók bértámogatása: felsőfokú végzettségű kisgyermeknevelők, szaktanácsadók</t>
  </si>
  <si>
    <t xml:space="preserve"> III.6.a (2)</t>
  </si>
  <si>
    <t>A finanszírozás szempontjából elismert szakmai dolgozók bértámogatása: bölcsődei dajkák, középfokú végzettségű kisgyermeknevelők, szaktanácsadók</t>
  </si>
  <si>
    <t xml:space="preserve"> III.6.b</t>
  </si>
  <si>
    <t>Bölcsődei üzemeltetési támogatás</t>
  </si>
  <si>
    <t>III.</t>
  </si>
  <si>
    <t>A települési önkormányzatok szociális, gyermekjóléti és gyermekétkeztetési feladatainak támogatása</t>
  </si>
  <si>
    <t>Könyvtári, közművelődési és múzeumi feladatok támogatása</t>
  </si>
  <si>
    <t>IV.1.a</t>
  </si>
  <si>
    <t xml:space="preserve">Megyei hatókörű városi múzeumok feladatainak támogatása </t>
  </si>
  <si>
    <t>IV.1.b</t>
  </si>
  <si>
    <t>Megyei hatókörű városi könyvtárak feladatainak támogatása</t>
  </si>
  <si>
    <t>IV.1.c</t>
  </si>
  <si>
    <t xml:space="preserve">Megyeszékhely megyei jogú városok és Szentendre Város Önkormányzata közművelődési feladatainak támogatása </t>
  </si>
  <si>
    <t>IV.1.d</t>
  </si>
  <si>
    <t>Települési önkormányzatok nyilvános könyvtári és a közművelődési feladatainak támogatása</t>
  </si>
  <si>
    <t>IV.1.e</t>
  </si>
  <si>
    <t>Települési önkormányzatok muzeális intézményi feladatainak támogatása</t>
  </si>
  <si>
    <t>IV.1.f</t>
  </si>
  <si>
    <t xml:space="preserve">Budapest Főváros Önkormányzata múzeumi, könyvtári és közművelődési feladatainak támogatása </t>
  </si>
  <si>
    <t>IV.1.g</t>
  </si>
  <si>
    <t>Fővárosi kerületi önkormányzatok közművelődési feladatainak támogatása</t>
  </si>
  <si>
    <t>IV.1.h</t>
  </si>
  <si>
    <t xml:space="preserve">Megyei hatókörű városi könyvtár kistelepülési könyvtári célú kiegészítő támogatása </t>
  </si>
  <si>
    <t>IV.1.i</t>
  </si>
  <si>
    <t>A települési önkormányzatok könyvtári célú érdekeltségnövelő támogatása</t>
  </si>
  <si>
    <t>IV.1.</t>
  </si>
  <si>
    <t>Könyvtári, közművelődési és műzeumi feladatok támogatása összesen</t>
  </si>
  <si>
    <t>A települési önkormányzatok által fenntartott, illetve támogatott előadó-művészeti szervezetek támogatása</t>
  </si>
  <si>
    <t>IV.2.a</t>
  </si>
  <si>
    <t>Színházművészeti szervezetek támogatása</t>
  </si>
  <si>
    <t>IV.2.aa A nemzeti minősítésű színházművészeti szervezetek</t>
  </si>
  <si>
    <t>IV.2.aa</t>
  </si>
  <si>
    <t>támogatása összesen</t>
  </si>
  <si>
    <t>IV.2.aaa</t>
  </si>
  <si>
    <t xml:space="preserve">művészeti támogatása </t>
  </si>
  <si>
    <t>IV.2.aab</t>
  </si>
  <si>
    <t xml:space="preserve">létesítmény-gazdálkodási célú működési támogatása </t>
  </si>
  <si>
    <t>IV.2.ab A kiemelt minősítésű színházművészeti szervezetek</t>
  </si>
  <si>
    <t>IV.2.ab</t>
  </si>
  <si>
    <t>IV.2.aba</t>
  </si>
  <si>
    <t>művészeti támogatása</t>
  </si>
  <si>
    <t>IV.2.abb</t>
  </si>
  <si>
    <t>IV.2.b</t>
  </si>
  <si>
    <t>Táncművészeti szervezetek támogatása</t>
  </si>
  <si>
    <t>IV.2.ba A nemzeti minősítésű táncművészeti szervezetek</t>
  </si>
  <si>
    <t>IV.2.ba</t>
  </si>
  <si>
    <t>IV.2.baa</t>
  </si>
  <si>
    <t>IV.2.bab</t>
  </si>
  <si>
    <t>létesítmény-gazdálkodási célú működési támogatása</t>
  </si>
  <si>
    <t>IV.2.bb A kiemelt minősítésű táncművészeti szervezetek</t>
  </si>
  <si>
    <t>IV.2.bb</t>
  </si>
  <si>
    <t>IV.2.bba</t>
  </si>
  <si>
    <t>IV.2.bbb</t>
  </si>
  <si>
    <t>IV.2.c</t>
  </si>
  <si>
    <t>Zeneművészeti szervezetek támogatása</t>
  </si>
  <si>
    <t>IV.2.ca</t>
  </si>
  <si>
    <t>Nemzeti és kiemelt minősítésű zenekarok támogatása</t>
  </si>
  <si>
    <t>IV.2.cb</t>
  </si>
  <si>
    <t>Nemzeti és kiemelt minősítésű énekkarok támogatása</t>
  </si>
  <si>
    <t>IV.2.</t>
  </si>
  <si>
    <t>A települési önkormányzatok által fenntartott, illetve támogatott előadó-művészeti szervezetek támogatása összesen</t>
  </si>
  <si>
    <t>IV.</t>
  </si>
  <si>
    <t>A települési önkormányzatok kulturális feladatainak támogatása</t>
  </si>
  <si>
    <t>Normatív állami támogatás összesen:</t>
  </si>
  <si>
    <t>Előirányzat-felhasználási terv
2019. évre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</si>
  <si>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</si>
  <si>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</si>
  <si>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</si>
  <si>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</si>
  <si>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</si>
  <si>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</si>
  <si>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</si>
  <si>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</si>
  <si>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</si>
  <si>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</si>
  <si>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</si>
  <si>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</si>
  <si>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Önkormányzat működési támogatása</t>
  </si>
  <si>
    <t>Működési célú támogatás ÁH-on belül</t>
  </si>
  <si>
    <t>Felhalmozási célú támogatások ÁH-on belül</t>
  </si>
  <si>
    <t>Bevételek összesen:</t>
  </si>
  <si>
    <t>Költségvetési szervek finanszírozása</t>
  </si>
  <si>
    <t>Kiadások összesen:</t>
  </si>
  <si>
    <t>Egyenleg</t>
  </si>
  <si>
    <t xml:space="preserve">Hitel, kölcsön </t>
  </si>
  <si>
    <t>Kölcsön-
nyújtás
éve</t>
  </si>
  <si>
    <t xml:space="preserve">Lejárat
éve </t>
  </si>
  <si>
    <t>Hitel, kölcsön állomány január 1-jén</t>
  </si>
  <si>
    <t xml:space="preserve">Rövid lejáratú </t>
  </si>
  <si>
    <t>folyamatos</t>
  </si>
  <si>
    <t>Szociális kölcsön</t>
  </si>
  <si>
    <t>VIP Kft.</t>
  </si>
  <si>
    <t>2014, 2015, 2016</t>
  </si>
  <si>
    <t>Hosszú lejáratú</t>
  </si>
  <si>
    <t>Dolgozók lakásépítési kölcsöne</t>
  </si>
  <si>
    <t>Összesen (1+6)</t>
  </si>
  <si>
    <t>2020. évi</t>
  </si>
  <si>
    <t>2021. évi</t>
  </si>
  <si>
    <t>2022. évi</t>
  </si>
  <si>
    <t xml:space="preserve">Működési célú átvett pénzeszközök </t>
  </si>
  <si>
    <t xml:space="preserve">Felhalmozási célú átvett pénzeszközök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</si>
  <si>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</si>
  <si>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</si>
  <si>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</si>
  <si>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 xml:space="preserve">   Felhalmozási költségvetés kiadásai (2.1.+2.2.+2.3.)</t>
  </si>
  <si>
    <t xml:space="preserve">   Tartalékok</t>
  </si>
  <si>
    <t>FINANSZÍROZÁSI KIADÁSOK ÖSSZESEN:</t>
  </si>
  <si>
    <t>KIADÁSOK ÖSSZESEN: (4.+5.)</t>
  </si>
  <si>
    <t>Bonyhád Város Önkormányzata likviditási terve
2019. évre</t>
  </si>
  <si>
    <t>Nyitó pénzkészlet</t>
  </si>
  <si>
    <t>-----</t>
  </si>
  <si>
    <t>Működési célú támogatások ÁH-on belül</t>
  </si>
  <si>
    <t>Ellátottak pénzbeli juttatása</t>
  </si>
  <si>
    <t>Egyenleg (11-21)</t>
  </si>
  <si>
    <t>Javasolt módosítás</t>
  </si>
  <si>
    <t>Testületi anyag által javasolt módosítás</t>
  </si>
  <si>
    <t>Völgységi Termál Kft. üzletrész vásárlása</t>
  </si>
  <si>
    <t>01-03</t>
  </si>
  <si>
    <t>14/2019. (VIII.30.) sz. rendelettel módosított előirányzat</t>
  </si>
  <si>
    <t>Önkormányzati választás</t>
  </si>
  <si>
    <t>Sportinfrastruktúra fejlesztése</t>
  </si>
  <si>
    <t>TOP 2.1.3-15 Csapadékvíz infrastruktúra fejl.eszköz</t>
  </si>
  <si>
    <t>Fonyódi tábor felújítására</t>
  </si>
  <si>
    <t>Stagnum Kft.</t>
  </si>
  <si>
    <t>1048/2019 (II.18. Korm. hat. Szerinti támogatás</t>
  </si>
  <si>
    <t>Nyári diákmunka</t>
  </si>
  <si>
    <t>TOP 2.1.3-15 Csapadékvíz infrastr. fejl.eszköz</t>
  </si>
  <si>
    <t>Sport összes</t>
  </si>
  <si>
    <t>KÖTELEZŐ</t>
  </si>
  <si>
    <t>ÖNKÉNT</t>
  </si>
  <si>
    <t>2018. évi intézményfenntartói támogatás elszámolás</t>
  </si>
  <si>
    <t>Műfüves pálya építése</t>
  </si>
  <si>
    <t>Pór Apát utca felújítása</t>
  </si>
  <si>
    <t>Intézmények támogatás megelőlegezés</t>
  </si>
  <si>
    <t>372.cím összesen:</t>
  </si>
</sst>
</file>

<file path=xl/styles.xml><?xml version="1.0" encoding="utf-8"?>
<styleSheet xmlns="http://schemas.openxmlformats.org/spreadsheetml/2006/main">
  <numFmts count="11">
    <numFmt numFmtId="43" formatCode="_-* #,##0.00\ _F_t_-;\-* #,##0.00\ _F_t_-;_-* &quot;-&quot;??\ _F_t_-;_-@_-"/>
    <numFmt numFmtId="164" formatCode="_-* #,##0.00_-;\-* #,##0.00_-;_-* &quot;-&quot;??_-;_-@_-"/>
    <numFmt numFmtId="165" formatCode="_(* #,##0.00_);_(* \(#,##0.00\);_(* &quot;-&quot;??_);_(@_)"/>
    <numFmt numFmtId="166" formatCode="#,###"/>
    <numFmt numFmtId="167" formatCode="_-* #,##0\ _F_t_-;\-* #,##0\ _F_t_-;_-* &quot;-&quot;??\ _F_t_-;_-@_-"/>
    <numFmt numFmtId="168" formatCode="_(&quot;$&quot;* #,##0.00_);_(&quot;$&quot;* \(#,##0.00\);_(&quot;$&quot;* &quot;-&quot;??_);_(@_)"/>
    <numFmt numFmtId="169" formatCode="#,###.00"/>
    <numFmt numFmtId="170" formatCode="_(* #,##0_);_(* \(#,##0\);_(* &quot;-&quot;??_);_(@_)"/>
    <numFmt numFmtId="171" formatCode="_-* #,##0_-;\-* #,##0_-;_-* &quot;-&quot;??_-;_-@_-"/>
    <numFmt numFmtId="172" formatCode="#,##0.0"/>
    <numFmt numFmtId="173" formatCode="#"/>
  </numFmts>
  <fonts count="63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 CE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12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4"/>
      <color indexed="10"/>
      <name val="Times New Roman CE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8"/>
      <name val="Calibri"/>
      <family val="2"/>
      <charset val="238"/>
    </font>
    <font>
      <sz val="12"/>
      <name val="Calibri"/>
      <family val="2"/>
      <charset val="238"/>
    </font>
    <font>
      <sz val="12"/>
      <name val="Times New Roman"/>
      <family val="1"/>
    </font>
    <font>
      <sz val="12"/>
      <color indexed="8"/>
      <name val="Times New Roman"/>
      <family val="1"/>
      <charset val="238"/>
    </font>
    <font>
      <sz val="10"/>
      <name val="Arial CE"/>
      <charset val="238"/>
    </font>
    <font>
      <b/>
      <u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2"/>
      <color rgb="FF000000"/>
      <name val="Times New Roman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name val="Times New Roman CE"/>
      <family val="1"/>
      <charset val="238"/>
    </font>
    <font>
      <sz val="11"/>
      <name val="Times New Roman CE"/>
      <charset val="238"/>
    </font>
    <font>
      <sz val="1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sz val="14"/>
      <name val="Calibri"/>
      <family val="2"/>
      <charset val="238"/>
    </font>
    <font>
      <sz val="14"/>
      <name val="Calibri"/>
      <family val="2"/>
      <charset val="238"/>
    </font>
    <font>
      <b/>
      <u/>
      <sz val="12"/>
      <name val="Calibri"/>
      <family val="2"/>
      <charset val="238"/>
    </font>
    <font>
      <b/>
      <sz val="12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10"/>
      <name val="Times New Roman CE"/>
      <charset val="238"/>
    </font>
    <font>
      <b/>
      <i/>
      <sz val="10"/>
      <name val="Times New Roman CE"/>
      <charset val="238"/>
    </font>
    <font>
      <sz val="8"/>
      <color indexed="8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sz val="11"/>
      <name val="Times New Roman CE"/>
      <charset val="238"/>
    </font>
    <font>
      <sz val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gray125"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5"/>
        <bgColor indexed="64"/>
      </patternFill>
    </fill>
    <fill>
      <patternFill patternType="lightHorizontal"/>
    </fill>
  </fills>
  <borders count="7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0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2" fillId="0" borderId="0" applyFont="0" applyFill="0" applyBorder="0" applyAlignment="0" applyProtection="0"/>
    <xf numFmtId="0" fontId="1" fillId="0" borderId="0"/>
    <xf numFmtId="0" fontId="22" fillId="0" borderId="0"/>
    <xf numFmtId="0" fontId="28" fillId="0" borderId="0"/>
    <xf numFmtId="0" fontId="10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22" fillId="0" borderId="0"/>
    <xf numFmtId="164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1" fillId="0" borderId="0"/>
    <xf numFmtId="0" fontId="22" fillId="0" borderId="0"/>
    <xf numFmtId="165" fontId="56" fillId="0" borderId="0" applyFont="0" applyFill="0" applyBorder="0" applyAlignment="0" applyProtection="0"/>
    <xf numFmtId="0" fontId="22" fillId="0" borderId="0"/>
    <xf numFmtId="0" fontId="22" fillId="0" borderId="0"/>
    <xf numFmtId="0" fontId="10" fillId="0" borderId="0"/>
  </cellStyleXfs>
  <cellXfs count="1219">
    <xf numFmtId="0" fontId="0" fillId="0" borderId="0" xfId="0"/>
    <xf numFmtId="166" fontId="8" fillId="0" borderId="3" xfId="4" applyNumberFormat="1" applyFont="1" applyFill="1" applyBorder="1" applyAlignment="1" applyProtection="1">
      <alignment horizontal="right" vertical="center" wrapText="1" indent="1"/>
    </xf>
    <xf numFmtId="0" fontId="11" fillId="0" borderId="5" xfId="7" applyFont="1" applyFill="1" applyBorder="1" applyAlignment="1" applyProtection="1">
      <alignment horizontal="left" vertical="center" wrapText="1" indent="1"/>
    </xf>
    <xf numFmtId="166" fontId="11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7" xfId="7" applyFont="1" applyFill="1" applyBorder="1" applyAlignment="1" applyProtection="1">
      <alignment horizontal="left" vertical="center" wrapText="1" indent="1"/>
    </xf>
    <xf numFmtId="0" fontId="8" fillId="0" borderId="2" xfId="7" applyFont="1" applyFill="1" applyBorder="1" applyAlignment="1" applyProtection="1">
      <alignment horizontal="left" vertical="center" wrapText="1" indent="1"/>
    </xf>
    <xf numFmtId="166" fontId="9" fillId="0" borderId="9" xfId="4" applyNumberFormat="1" applyFont="1" applyFill="1" applyBorder="1" applyAlignment="1" applyProtection="1">
      <alignment horizontal="right" vertical="center" wrapText="1" indent="1"/>
      <protection locked="0"/>
    </xf>
    <xf numFmtId="166" fontId="9" fillId="0" borderId="10" xfId="4" applyNumberFormat="1" applyFont="1" applyFill="1" applyBorder="1" applyAlignment="1" applyProtection="1">
      <alignment horizontal="right" vertical="center" wrapText="1" indent="1"/>
      <protection locked="0"/>
    </xf>
    <xf numFmtId="166" fontId="9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6" fontId="1" fillId="0" borderId="0" xfId="4" applyNumberFormat="1" applyFill="1" applyAlignment="1" applyProtection="1">
      <alignment vertical="center" wrapText="1"/>
    </xf>
    <xf numFmtId="0" fontId="7" fillId="0" borderId="1" xfId="7" applyFont="1" applyFill="1" applyBorder="1" applyAlignment="1" applyProtection="1">
      <alignment horizontal="center" vertical="center" wrapText="1"/>
    </xf>
    <xf numFmtId="166" fontId="7" fillId="0" borderId="3" xfId="7" applyNumberFormat="1" applyFont="1" applyFill="1" applyBorder="1" applyAlignment="1" applyProtection="1">
      <alignment horizontal="right" vertical="center" wrapText="1" indent="1"/>
    </xf>
    <xf numFmtId="166" fontId="11" fillId="0" borderId="17" xfId="7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9" xfId="7" applyFont="1" applyFill="1" applyBorder="1" applyAlignment="1" applyProtection="1">
      <alignment horizontal="left" vertical="center" wrapText="1" indent="1"/>
    </xf>
    <xf numFmtId="166" fontId="8" fillId="0" borderId="3" xfId="7" applyNumberFormat="1" applyFont="1" applyFill="1" applyBorder="1" applyAlignment="1" applyProtection="1">
      <alignment horizontal="right" vertical="center" wrapText="1" indent="1"/>
    </xf>
    <xf numFmtId="0" fontId="10" fillId="0" borderId="0" xfId="7" applyFill="1" applyProtection="1"/>
    <xf numFmtId="0" fontId="5" fillId="0" borderId="20" xfId="4" applyFont="1" applyFill="1" applyBorder="1" applyAlignment="1" applyProtection="1">
      <alignment horizontal="right" vertical="center"/>
    </xf>
    <xf numFmtId="0" fontId="3" fillId="0" borderId="1" xfId="7" applyFont="1" applyFill="1" applyBorder="1" applyAlignment="1" applyProtection="1">
      <alignment horizontal="center" vertical="center" wrapText="1"/>
    </xf>
    <xf numFmtId="0" fontId="3" fillId="0" borderId="2" xfId="7" applyFont="1" applyFill="1" applyBorder="1" applyAlignment="1" applyProtection="1">
      <alignment horizontal="center" vertical="center" wrapText="1"/>
    </xf>
    <xf numFmtId="0" fontId="3" fillId="0" borderId="3" xfId="7" applyFont="1" applyFill="1" applyBorder="1" applyAlignment="1" applyProtection="1">
      <alignment horizontal="center" vertical="center" wrapText="1"/>
    </xf>
    <xf numFmtId="0" fontId="7" fillId="0" borderId="21" xfId="7" applyFont="1" applyFill="1" applyBorder="1" applyAlignment="1" applyProtection="1">
      <alignment horizontal="center" vertical="center" wrapText="1"/>
    </xf>
    <xf numFmtId="0" fontId="7" fillId="0" borderId="22" xfId="7" applyFont="1" applyFill="1" applyBorder="1" applyAlignment="1" applyProtection="1">
      <alignment horizontal="center" vertical="center" wrapText="1"/>
    </xf>
    <xf numFmtId="0" fontId="7" fillId="0" borderId="23" xfId="7" applyFont="1" applyFill="1" applyBorder="1" applyAlignment="1" applyProtection="1">
      <alignment horizontal="center" vertical="center" wrapText="1"/>
    </xf>
    <xf numFmtId="0" fontId="11" fillId="0" borderId="0" xfId="7" applyFont="1" applyFill="1" applyProtection="1"/>
    <xf numFmtId="0" fontId="7" fillId="0" borderId="1" xfId="7" applyFont="1" applyFill="1" applyBorder="1" applyAlignment="1" applyProtection="1">
      <alignment horizontal="left" vertical="center" wrapText="1" indent="1"/>
    </xf>
    <xf numFmtId="0" fontId="7" fillId="0" borderId="2" xfId="7" applyFont="1" applyFill="1" applyBorder="1" applyAlignment="1" applyProtection="1">
      <alignment horizontal="left" vertical="center" wrapText="1" indent="1"/>
    </xf>
    <xf numFmtId="0" fontId="15" fillId="0" borderId="0" xfId="7" applyFont="1" applyFill="1" applyProtection="1"/>
    <xf numFmtId="49" fontId="11" fillId="0" borderId="8" xfId="7" applyNumberFormat="1" applyFont="1" applyFill="1" applyBorder="1" applyAlignment="1" applyProtection="1">
      <alignment horizontal="left" vertical="center" wrapText="1" indent="1"/>
    </xf>
    <xf numFmtId="0" fontId="16" fillId="0" borderId="7" xfId="4" applyFont="1" applyBorder="1" applyAlignment="1" applyProtection="1">
      <alignment horizontal="left" wrapText="1" indent="1"/>
    </xf>
    <xf numFmtId="166" fontId="11" fillId="0" borderId="9" xfId="7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4" xfId="7" applyNumberFormat="1" applyFont="1" applyFill="1" applyBorder="1" applyAlignment="1" applyProtection="1">
      <alignment horizontal="left" vertical="center" wrapText="1" indent="1"/>
    </xf>
    <xf numFmtId="0" fontId="16" fillId="0" borderId="5" xfId="4" applyFont="1" applyBorder="1" applyAlignment="1" applyProtection="1">
      <alignment horizontal="left" wrapText="1" indent="1"/>
    </xf>
    <xf numFmtId="166" fontId="11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4" xfId="7" applyNumberFormat="1" applyFont="1" applyFill="1" applyBorder="1" applyAlignment="1" applyProtection="1">
      <alignment horizontal="left" vertical="center" wrapText="1" indent="1"/>
    </xf>
    <xf numFmtId="0" fontId="16" fillId="0" borderId="25" xfId="4" applyFont="1" applyBorder="1" applyAlignment="1" applyProtection="1">
      <alignment horizontal="left" wrapText="1" indent="1"/>
    </xf>
    <xf numFmtId="0" fontId="12" fillId="0" borderId="2" xfId="4" applyFont="1" applyBorder="1" applyAlignment="1" applyProtection="1">
      <alignment horizontal="left" vertical="center" wrapText="1" indent="1"/>
    </xf>
    <xf numFmtId="166" fontId="11" fillId="0" borderId="26" xfId="7" applyNumberFormat="1" applyFont="1" applyFill="1" applyBorder="1" applyAlignment="1" applyProtection="1">
      <alignment horizontal="right" vertical="center" wrapText="1" indent="1"/>
      <protection locked="0"/>
    </xf>
    <xf numFmtId="166" fontId="11" fillId="0" borderId="9" xfId="7" applyNumberFormat="1" applyFont="1" applyFill="1" applyBorder="1" applyAlignment="1" applyProtection="1">
      <alignment horizontal="right" vertical="center" wrapText="1" indent="1"/>
    </xf>
    <xf numFmtId="166" fontId="9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6" fontId="9" fillId="0" borderId="26" xfId="7" applyNumberFormat="1" applyFont="1" applyFill="1" applyBorder="1" applyAlignment="1" applyProtection="1">
      <alignment horizontal="right" vertical="center" wrapText="1" indent="1"/>
      <protection locked="0"/>
    </xf>
    <xf numFmtId="166" fontId="9" fillId="0" borderId="9" xfId="7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" xfId="4" applyFont="1" applyBorder="1" applyAlignment="1" applyProtection="1">
      <alignment wrapText="1"/>
    </xf>
    <xf numFmtId="0" fontId="16" fillId="0" borderId="25" xfId="4" applyFont="1" applyBorder="1" applyAlignment="1" applyProtection="1">
      <alignment wrapText="1"/>
    </xf>
    <xf numFmtId="0" fontId="16" fillId="0" borderId="8" xfId="4" applyFont="1" applyBorder="1" applyAlignment="1" applyProtection="1">
      <alignment wrapText="1"/>
    </xf>
    <xf numFmtId="0" fontId="16" fillId="0" borderId="4" xfId="4" applyFont="1" applyBorder="1" applyAlignment="1" applyProtection="1">
      <alignment wrapText="1"/>
    </xf>
    <xf numFmtId="0" fontId="16" fillId="0" borderId="24" xfId="4" applyFont="1" applyBorder="1" applyAlignment="1" applyProtection="1">
      <alignment wrapText="1"/>
    </xf>
    <xf numFmtId="166" fontId="7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" xfId="4" applyFont="1" applyBorder="1" applyAlignment="1" applyProtection="1">
      <alignment wrapText="1"/>
    </xf>
    <xf numFmtId="0" fontId="12" fillId="0" borderId="11" xfId="4" applyFont="1" applyBorder="1" applyAlignment="1" applyProtection="1">
      <alignment wrapText="1"/>
    </xf>
    <xf numFmtId="0" fontId="12" fillId="0" borderId="0" xfId="4" applyFont="1" applyBorder="1" applyAlignment="1" applyProtection="1">
      <alignment wrapText="1"/>
    </xf>
    <xf numFmtId="0" fontId="10" fillId="0" borderId="0" xfId="7" applyFill="1" applyAlignment="1" applyProtection="1"/>
    <xf numFmtId="0" fontId="7" fillId="0" borderId="2" xfId="7" applyFont="1" applyFill="1" applyBorder="1" applyAlignment="1" applyProtection="1">
      <alignment horizontal="center" vertical="center" wrapText="1"/>
    </xf>
    <xf numFmtId="0" fontId="7" fillId="0" borderId="3" xfId="7" applyFont="1" applyFill="1" applyBorder="1" applyAlignment="1" applyProtection="1">
      <alignment horizontal="center" vertical="center" wrapText="1"/>
    </xf>
    <xf numFmtId="0" fontId="7" fillId="0" borderId="21" xfId="7" applyFont="1" applyFill="1" applyBorder="1" applyAlignment="1" applyProtection="1">
      <alignment horizontal="left" vertical="center" wrapText="1" indent="1"/>
    </xf>
    <xf numFmtId="0" fontId="7" fillId="0" borderId="22" xfId="7" applyFont="1" applyFill="1" applyBorder="1" applyAlignment="1" applyProtection="1">
      <alignment vertical="center" wrapText="1"/>
    </xf>
    <xf numFmtId="166" fontId="7" fillId="0" borderId="23" xfId="7" applyNumberFormat="1" applyFont="1" applyFill="1" applyBorder="1" applyAlignment="1" applyProtection="1">
      <alignment horizontal="right" vertical="center" wrapText="1" indent="1"/>
    </xf>
    <xf numFmtId="49" fontId="11" fillId="0" borderId="28" xfId="7" applyNumberFormat="1" applyFont="1" applyFill="1" applyBorder="1" applyAlignment="1" applyProtection="1">
      <alignment horizontal="left" vertical="center" wrapText="1" indent="1"/>
    </xf>
    <xf numFmtId="0" fontId="11" fillId="0" borderId="29" xfId="7" applyFont="1" applyFill="1" applyBorder="1" applyAlignment="1" applyProtection="1">
      <alignment horizontal="left" vertical="center" wrapText="1" indent="1"/>
    </xf>
    <xf numFmtId="166" fontId="11" fillId="0" borderId="30" xfId="7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1" xfId="7" applyFont="1" applyFill="1" applyBorder="1" applyAlignment="1" applyProtection="1">
      <alignment horizontal="left" vertical="center" wrapText="1" indent="1"/>
    </xf>
    <xf numFmtId="0" fontId="11" fillId="0" borderId="0" xfId="7" applyFont="1" applyFill="1" applyBorder="1" applyAlignment="1" applyProtection="1">
      <alignment horizontal="left" vertical="center" wrapText="1" indent="1"/>
    </xf>
    <xf numFmtId="49" fontId="11" fillId="0" borderId="18" xfId="7" applyNumberFormat="1" applyFont="1" applyFill="1" applyBorder="1" applyAlignment="1" applyProtection="1">
      <alignment horizontal="left" vertical="center" wrapText="1" indent="1"/>
    </xf>
    <xf numFmtId="0" fontId="7" fillId="0" borderId="2" xfId="7" applyFont="1" applyFill="1" applyBorder="1" applyAlignment="1" applyProtection="1">
      <alignment vertical="center" wrapText="1"/>
    </xf>
    <xf numFmtId="0" fontId="11" fillId="0" borderId="25" xfId="7" applyFont="1" applyFill="1" applyBorder="1" applyAlignment="1" applyProtection="1">
      <alignment horizontal="left" vertical="center" wrapText="1" indent="1"/>
    </xf>
    <xf numFmtId="0" fontId="16" fillId="0" borderId="25" xfId="4" applyFont="1" applyBorder="1" applyAlignment="1" applyProtection="1">
      <alignment horizontal="left" vertical="center" wrapText="1" indent="1"/>
    </xf>
    <xf numFmtId="166" fontId="12" fillId="0" borderId="3" xfId="4" applyNumberFormat="1" applyFont="1" applyBorder="1" applyAlignment="1" applyProtection="1">
      <alignment horizontal="right" vertical="center" wrapText="1" indent="1"/>
    </xf>
    <xf numFmtId="166" fontId="13" fillId="0" borderId="3" xfId="4" quotePrefix="1" applyNumberFormat="1" applyFont="1" applyBorder="1" applyAlignment="1" applyProtection="1">
      <alignment horizontal="right" vertical="center" wrapText="1" indent="1"/>
    </xf>
    <xf numFmtId="0" fontId="17" fillId="0" borderId="0" xfId="7" applyFont="1" applyFill="1" applyProtection="1"/>
    <xf numFmtId="0" fontId="12" fillId="0" borderId="27" xfId="4" applyFont="1" applyBorder="1" applyAlignment="1" applyProtection="1">
      <alignment horizontal="left" vertical="center" wrapText="1" indent="1"/>
    </xf>
    <xf numFmtId="0" fontId="13" fillId="0" borderId="11" xfId="4" applyFont="1" applyBorder="1" applyAlignment="1" applyProtection="1">
      <alignment horizontal="left" vertical="center" wrapText="1" indent="1"/>
    </xf>
    <xf numFmtId="0" fontId="10" fillId="0" borderId="0" xfId="7" applyFont="1" applyFill="1" applyProtection="1"/>
    <xf numFmtId="0" fontId="10" fillId="0" borderId="0" xfId="7" applyFont="1" applyFill="1" applyAlignment="1" applyProtection="1">
      <alignment horizontal="right" vertical="center" indent="1"/>
    </xf>
    <xf numFmtId="0" fontId="4" fillId="0" borderId="0" xfId="7" applyFont="1" applyFill="1" applyBorder="1" applyAlignment="1" applyProtection="1">
      <alignment horizontal="center" vertical="center" wrapText="1"/>
    </xf>
    <xf numFmtId="0" fontId="4" fillId="0" borderId="0" xfId="7" applyFont="1" applyFill="1" applyBorder="1" applyAlignment="1" applyProtection="1">
      <alignment vertical="center" wrapText="1"/>
    </xf>
    <xf numFmtId="166" fontId="4" fillId="0" borderId="0" xfId="7" applyNumberFormat="1" applyFont="1" applyFill="1" applyBorder="1" applyAlignment="1" applyProtection="1">
      <alignment horizontal="right" vertical="center" wrapText="1" indent="1"/>
    </xf>
    <xf numFmtId="166" fontId="4" fillId="0" borderId="0" xfId="4" applyNumberFormat="1" applyFont="1" applyFill="1" applyAlignment="1" applyProtection="1">
      <alignment horizontal="centerContinuous" vertical="center" wrapText="1"/>
    </xf>
    <xf numFmtId="166" fontId="1" fillId="0" borderId="0" xfId="4" applyNumberFormat="1" applyFill="1" applyAlignment="1" applyProtection="1">
      <alignment horizontal="centerContinuous" vertical="center"/>
    </xf>
    <xf numFmtId="166" fontId="1" fillId="0" borderId="0" xfId="4" applyNumberFormat="1" applyFill="1" applyAlignment="1" applyProtection="1">
      <alignment horizontal="center" vertical="center" wrapText="1"/>
    </xf>
    <xf numFmtId="166" fontId="5" fillId="0" borderId="0" xfId="4" applyNumberFormat="1" applyFont="1" applyFill="1" applyAlignment="1" applyProtection="1">
      <alignment horizontal="right" vertical="center"/>
    </xf>
    <xf numFmtId="166" fontId="3" fillId="0" borderId="1" xfId="4" applyNumberFormat="1" applyFont="1" applyFill="1" applyBorder="1" applyAlignment="1" applyProtection="1">
      <alignment horizontal="centerContinuous" vertical="center" wrapText="1"/>
    </xf>
    <xf numFmtId="166" fontId="3" fillId="0" borderId="2" xfId="4" applyNumberFormat="1" applyFont="1" applyFill="1" applyBorder="1" applyAlignment="1" applyProtection="1">
      <alignment horizontal="centerContinuous" vertical="center" wrapText="1"/>
    </xf>
    <xf numFmtId="166" fontId="3" fillId="0" borderId="3" xfId="4" applyNumberFormat="1" applyFont="1" applyFill="1" applyBorder="1" applyAlignment="1" applyProtection="1">
      <alignment horizontal="centerContinuous" vertical="center" wrapText="1"/>
    </xf>
    <xf numFmtId="166" fontId="3" fillId="0" borderId="1" xfId="4" applyNumberFormat="1" applyFont="1" applyFill="1" applyBorder="1" applyAlignment="1" applyProtection="1">
      <alignment horizontal="center" vertical="center" wrapText="1"/>
    </xf>
    <xf numFmtId="166" fontId="3" fillId="0" borderId="2" xfId="4" applyNumberFormat="1" applyFont="1" applyFill="1" applyBorder="1" applyAlignment="1" applyProtection="1">
      <alignment horizontal="center" vertical="center" wrapText="1"/>
    </xf>
    <xf numFmtId="166" fontId="6" fillId="0" borderId="0" xfId="4" applyNumberFormat="1" applyFont="1" applyFill="1" applyAlignment="1" applyProtection="1">
      <alignment horizontal="center" vertical="center" wrapText="1"/>
    </xf>
    <xf numFmtId="166" fontId="8" fillId="0" borderId="33" xfId="4" applyNumberFormat="1" applyFont="1" applyFill="1" applyBorder="1" applyAlignment="1" applyProtection="1">
      <alignment horizontal="center" vertical="center" wrapText="1"/>
    </xf>
    <xf numFmtId="166" fontId="8" fillId="0" borderId="1" xfId="4" applyNumberFormat="1" applyFont="1" applyFill="1" applyBorder="1" applyAlignment="1" applyProtection="1">
      <alignment horizontal="center" vertical="center" wrapText="1"/>
    </xf>
    <xf numFmtId="166" fontId="8" fillId="0" borderId="2" xfId="4" applyNumberFormat="1" applyFont="1" applyFill="1" applyBorder="1" applyAlignment="1" applyProtection="1">
      <alignment horizontal="center" vertical="center" wrapText="1"/>
    </xf>
    <xf numFmtId="166" fontId="8" fillId="0" borderId="3" xfId="4" applyNumberFormat="1" applyFont="1" applyFill="1" applyBorder="1" applyAlignment="1" applyProtection="1">
      <alignment horizontal="center" vertical="center" wrapText="1"/>
    </xf>
    <xf numFmtId="166" fontId="8" fillId="0" borderId="0" xfId="4" applyNumberFormat="1" applyFont="1" applyFill="1" applyAlignment="1" applyProtection="1">
      <alignment horizontal="center" vertical="center" wrapText="1"/>
    </xf>
    <xf numFmtId="166" fontId="1" fillId="0" borderId="34" xfId="4" applyNumberFormat="1" applyFill="1" applyBorder="1" applyAlignment="1" applyProtection="1">
      <alignment horizontal="left" vertical="center" wrapText="1" indent="1"/>
    </xf>
    <xf numFmtId="166" fontId="11" fillId="0" borderId="8" xfId="4" applyNumberFormat="1" applyFont="1" applyFill="1" applyBorder="1" applyAlignment="1" applyProtection="1">
      <alignment horizontal="left" vertical="center" wrapText="1" indent="1"/>
    </xf>
    <xf numFmtId="166" fontId="11" fillId="0" borderId="7" xfId="4" applyNumberFormat="1" applyFont="1" applyFill="1" applyBorder="1" applyAlignment="1" applyProtection="1">
      <alignment horizontal="right" vertical="center" wrapText="1" indent="1"/>
      <protection locked="0"/>
    </xf>
    <xf numFmtId="166" fontId="11" fillId="0" borderId="9" xfId="4" applyNumberFormat="1" applyFont="1" applyFill="1" applyBorder="1" applyAlignment="1" applyProtection="1">
      <alignment horizontal="right" vertical="center" wrapText="1" indent="1"/>
      <protection locked="0"/>
    </xf>
    <xf numFmtId="166" fontId="1" fillId="0" borderId="35" xfId="4" applyNumberFormat="1" applyFill="1" applyBorder="1" applyAlignment="1" applyProtection="1">
      <alignment horizontal="left" vertical="center" wrapText="1" indent="1"/>
    </xf>
    <xf numFmtId="166" fontId="11" fillId="0" borderId="4" xfId="4" applyNumberFormat="1" applyFont="1" applyFill="1" applyBorder="1" applyAlignment="1" applyProtection="1">
      <alignment horizontal="left" vertical="center" wrapText="1" indent="1"/>
    </xf>
    <xf numFmtId="166" fontId="11" fillId="0" borderId="5" xfId="4" applyNumberFormat="1" applyFont="1" applyFill="1" applyBorder="1" applyAlignment="1" applyProtection="1">
      <alignment horizontal="right" vertical="center" wrapText="1" indent="1"/>
      <protection locked="0"/>
    </xf>
    <xf numFmtId="166" fontId="11" fillId="0" borderId="36" xfId="4" applyNumberFormat="1" applyFont="1" applyFill="1" applyBorder="1" applyAlignment="1" applyProtection="1">
      <alignment horizontal="left" vertical="center" wrapText="1" indent="1"/>
    </xf>
    <xf numFmtId="166" fontId="11" fillId="0" borderId="37" xfId="4" applyNumberFormat="1" applyFont="1" applyFill="1" applyBorder="1" applyAlignment="1" applyProtection="1">
      <alignment horizontal="right" vertical="center" wrapText="1" indent="1"/>
      <protection locked="0"/>
    </xf>
    <xf numFmtId="166" fontId="11" fillId="0" borderId="4" xfId="4" applyNumberFormat="1" applyFont="1" applyFill="1" applyBorder="1" applyAlignment="1" applyProtection="1">
      <alignment horizontal="left" vertical="center" wrapText="1" indent="1"/>
      <protection locked="0"/>
    </xf>
    <xf numFmtId="166" fontId="9" fillId="0" borderId="0" xfId="4" applyNumberFormat="1" applyFont="1" applyFill="1" applyBorder="1" applyAlignment="1" applyProtection="1">
      <alignment horizontal="left" vertical="center" wrapText="1" indent="1"/>
      <protection locked="0"/>
    </xf>
    <xf numFmtId="166" fontId="11" fillId="0" borderId="24" xfId="4" applyNumberFormat="1" applyFont="1" applyFill="1" applyBorder="1" applyAlignment="1" applyProtection="1">
      <alignment horizontal="left" vertical="center" wrapText="1" indent="1"/>
      <protection locked="0"/>
    </xf>
    <xf numFmtId="166" fontId="11" fillId="0" borderId="25" xfId="4" applyNumberFormat="1" applyFont="1" applyFill="1" applyBorder="1" applyAlignment="1" applyProtection="1">
      <alignment horizontal="right" vertical="center" wrapText="1" indent="1"/>
      <protection locked="0"/>
    </xf>
    <xf numFmtId="166" fontId="11" fillId="0" borderId="26" xfId="4" applyNumberFormat="1" applyFont="1" applyFill="1" applyBorder="1" applyAlignment="1" applyProtection="1">
      <alignment horizontal="right" vertical="center" wrapText="1" indent="1"/>
      <protection locked="0"/>
    </xf>
    <xf numFmtId="166" fontId="19" fillId="0" borderId="33" xfId="4" applyNumberFormat="1" applyFont="1" applyFill="1" applyBorder="1" applyAlignment="1" applyProtection="1">
      <alignment horizontal="left" vertical="center" wrapText="1" indent="1"/>
    </xf>
    <xf numFmtId="166" fontId="8" fillId="0" borderId="1" xfId="4" applyNumberFormat="1" applyFont="1" applyFill="1" applyBorder="1" applyAlignment="1" applyProtection="1">
      <alignment horizontal="left" vertical="center" wrapText="1" indent="1"/>
    </xf>
    <xf numFmtId="166" fontId="8" fillId="0" borderId="2" xfId="4" applyNumberFormat="1" applyFont="1" applyFill="1" applyBorder="1" applyAlignment="1" applyProtection="1">
      <alignment horizontal="right" vertical="center" wrapText="1" indent="1"/>
    </xf>
    <xf numFmtId="166" fontId="1" fillId="0" borderId="38" xfId="4" applyNumberFormat="1" applyFont="1" applyFill="1" applyBorder="1" applyAlignment="1" applyProtection="1">
      <alignment horizontal="left" vertical="center" wrapText="1" indent="1"/>
    </xf>
    <xf numFmtId="166" fontId="9" fillId="0" borderId="18" xfId="4" applyNumberFormat="1" applyFont="1" applyFill="1" applyBorder="1" applyAlignment="1" applyProtection="1">
      <alignment horizontal="left" vertical="center" wrapText="1" indent="1"/>
    </xf>
    <xf numFmtId="166" fontId="20" fillId="0" borderId="19" xfId="4" applyNumberFormat="1" applyFont="1" applyFill="1" applyBorder="1" applyAlignment="1" applyProtection="1">
      <alignment horizontal="right" vertical="center" wrapText="1" indent="1"/>
    </xf>
    <xf numFmtId="166" fontId="9" fillId="0" borderId="4" xfId="4" applyNumberFormat="1" applyFont="1" applyFill="1" applyBorder="1" applyAlignment="1" applyProtection="1">
      <alignment horizontal="left" vertical="center" wrapText="1" indent="1"/>
    </xf>
    <xf numFmtId="166" fontId="1" fillId="0" borderId="35" xfId="4" applyNumberFormat="1" applyFont="1" applyFill="1" applyBorder="1" applyAlignment="1" applyProtection="1">
      <alignment horizontal="left" vertical="center" wrapText="1" indent="1"/>
    </xf>
    <xf numFmtId="166" fontId="9" fillId="0" borderId="5" xfId="4" applyNumberFormat="1" applyFont="1" applyFill="1" applyBorder="1" applyAlignment="1" applyProtection="1">
      <alignment horizontal="right" vertical="center" wrapText="1" indent="1"/>
      <protection locked="0"/>
    </xf>
    <xf numFmtId="166" fontId="20" fillId="0" borderId="5" xfId="4" applyNumberFormat="1" applyFont="1" applyFill="1" applyBorder="1" applyAlignment="1" applyProtection="1">
      <alignment horizontal="right" vertical="center" wrapText="1" indent="1"/>
    </xf>
    <xf numFmtId="166" fontId="9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6" fontId="19" fillId="0" borderId="1" xfId="4" applyNumberFormat="1" applyFont="1" applyFill="1" applyBorder="1" applyAlignment="1" applyProtection="1">
      <alignment horizontal="left" vertical="center" wrapText="1" indent="1"/>
    </xf>
    <xf numFmtId="166" fontId="19" fillId="0" borderId="13" xfId="4" applyNumberFormat="1" applyFont="1" applyFill="1" applyBorder="1" applyAlignment="1" applyProtection="1">
      <alignment horizontal="right" vertical="center" wrapText="1" indent="1"/>
    </xf>
    <xf numFmtId="166" fontId="1" fillId="0" borderId="38" xfId="4" applyNumberFormat="1" applyFill="1" applyBorder="1" applyAlignment="1" applyProtection="1">
      <alignment horizontal="left" vertical="center" wrapText="1" indent="1"/>
    </xf>
    <xf numFmtId="166" fontId="11" fillId="0" borderId="18" xfId="4" applyNumberFormat="1" applyFont="1" applyFill="1" applyBorder="1" applyAlignment="1" applyProtection="1">
      <alignment horizontal="left" vertical="center" wrapText="1" indent="1"/>
      <protection locked="0"/>
    </xf>
    <xf numFmtId="166" fontId="11" fillId="0" borderId="39" xfId="4" applyNumberFormat="1" applyFont="1" applyFill="1" applyBorder="1" applyAlignment="1" applyProtection="1">
      <alignment horizontal="right" vertical="center" wrapText="1" indent="1"/>
      <protection locked="0"/>
    </xf>
    <xf numFmtId="166" fontId="11" fillId="0" borderId="18" xfId="4" applyNumberFormat="1" applyFont="1" applyFill="1" applyBorder="1" applyAlignment="1" applyProtection="1">
      <alignment horizontal="left" vertical="center" wrapText="1" indent="1"/>
    </xf>
    <xf numFmtId="166" fontId="11" fillId="0" borderId="10" xfId="4" applyNumberFormat="1" applyFont="1" applyFill="1" applyBorder="1" applyAlignment="1" applyProtection="1">
      <alignment horizontal="right" vertical="center" wrapText="1" indent="1"/>
      <protection locked="0"/>
    </xf>
    <xf numFmtId="166" fontId="20" fillId="0" borderId="18" xfId="4" applyNumberFormat="1" applyFont="1" applyFill="1" applyBorder="1" applyAlignment="1" applyProtection="1">
      <alignment horizontal="left" vertical="center" wrapText="1" indent="1"/>
    </xf>
    <xf numFmtId="166" fontId="20" fillId="0" borderId="7" xfId="4" applyNumberFormat="1" applyFont="1" applyFill="1" applyBorder="1" applyAlignment="1" applyProtection="1">
      <alignment horizontal="right" vertical="center" wrapText="1" indent="1"/>
    </xf>
    <xf numFmtId="166" fontId="9" fillId="0" borderId="4" xfId="4" applyNumberFormat="1" applyFont="1" applyFill="1" applyBorder="1" applyAlignment="1" applyProtection="1">
      <alignment horizontal="left" vertical="center" wrapText="1" indent="2"/>
    </xf>
    <xf numFmtId="166" fontId="9" fillId="0" borderId="5" xfId="4" applyNumberFormat="1" applyFont="1" applyFill="1" applyBorder="1" applyAlignment="1" applyProtection="1">
      <alignment horizontal="left" vertical="center" wrapText="1" indent="2"/>
    </xf>
    <xf numFmtId="166" fontId="20" fillId="0" borderId="5" xfId="4" applyNumberFormat="1" applyFont="1" applyFill="1" applyBorder="1" applyAlignment="1" applyProtection="1">
      <alignment horizontal="left" vertical="center" wrapText="1" indent="1"/>
    </xf>
    <xf numFmtId="166" fontId="9" fillId="0" borderId="8" xfId="4" applyNumberFormat="1" applyFont="1" applyFill="1" applyBorder="1" applyAlignment="1" applyProtection="1">
      <alignment horizontal="left" vertical="center" wrapText="1" indent="1"/>
    </xf>
    <xf numFmtId="166" fontId="9" fillId="0" borderId="8" xfId="4" applyNumberFormat="1" applyFont="1" applyFill="1" applyBorder="1" applyAlignment="1" applyProtection="1">
      <alignment horizontal="left" vertical="center" wrapText="1" indent="1"/>
      <protection locked="0"/>
    </xf>
    <xf numFmtId="166" fontId="11" fillId="0" borderId="8" xfId="4" applyNumberFormat="1" applyFont="1" applyFill="1" applyBorder="1" applyAlignment="1" applyProtection="1">
      <alignment horizontal="left" vertical="center" wrapText="1" indent="1"/>
      <protection locked="0"/>
    </xf>
    <xf numFmtId="166" fontId="11" fillId="0" borderId="8" xfId="4" applyNumberFormat="1" applyFont="1" applyFill="1" applyBorder="1" applyAlignment="1" applyProtection="1">
      <alignment horizontal="left" vertical="center" wrapText="1" indent="2"/>
    </xf>
    <xf numFmtId="166" fontId="11" fillId="0" borderId="24" xfId="4" applyNumberFormat="1" applyFont="1" applyFill="1" applyBorder="1" applyAlignment="1" applyProtection="1">
      <alignment horizontal="left" vertical="center" wrapText="1" indent="2"/>
    </xf>
    <xf numFmtId="0" fontId="3" fillId="0" borderId="14" xfId="7" applyFont="1" applyFill="1" applyBorder="1" applyAlignment="1" applyProtection="1">
      <alignment horizontal="center" vertical="center" wrapText="1"/>
    </xf>
    <xf numFmtId="166" fontId="11" fillId="0" borderId="10" xfId="7" applyNumberFormat="1" applyFont="1" applyFill="1" applyBorder="1" applyAlignment="1" applyProtection="1">
      <alignment horizontal="right" vertical="center" wrapText="1" indent="1"/>
      <protection locked="0"/>
    </xf>
    <xf numFmtId="166" fontId="10" fillId="0" borderId="0" xfId="7" applyNumberFormat="1" applyFont="1" applyFill="1" applyAlignment="1" applyProtection="1">
      <alignment horizontal="right" vertical="center" indent="1"/>
    </xf>
    <xf numFmtId="0" fontId="7" fillId="0" borderId="14" xfId="7" applyFont="1" applyFill="1" applyBorder="1" applyAlignment="1" applyProtection="1">
      <alignment horizontal="left" vertical="center" wrapText="1" indent="1"/>
    </xf>
    <xf numFmtId="49" fontId="11" fillId="0" borderId="48" xfId="7" applyNumberFormat="1" applyFont="1" applyFill="1" applyBorder="1" applyAlignment="1" applyProtection="1">
      <alignment horizontal="left" vertical="center" wrapText="1" indent="1"/>
    </xf>
    <xf numFmtId="49" fontId="11" fillId="0" borderId="31" xfId="7" applyNumberFormat="1" applyFont="1" applyFill="1" applyBorder="1" applyAlignment="1" applyProtection="1">
      <alignment horizontal="left" vertical="center" wrapText="1" indent="1"/>
    </xf>
    <xf numFmtId="49" fontId="11" fillId="0" borderId="53" xfId="7" applyNumberFormat="1" applyFont="1" applyFill="1" applyBorder="1" applyAlignment="1" applyProtection="1">
      <alignment horizontal="left" vertical="center" wrapText="1" indent="1"/>
    </xf>
    <xf numFmtId="0" fontId="12" fillId="0" borderId="54" xfId="4" applyFont="1" applyBorder="1" applyAlignment="1" applyProtection="1">
      <alignment wrapText="1"/>
    </xf>
    <xf numFmtId="0" fontId="7" fillId="0" borderId="55" xfId="7" applyFont="1" applyFill="1" applyBorder="1" applyAlignment="1" applyProtection="1">
      <alignment horizontal="left" vertical="center" wrapText="1" indent="1"/>
    </xf>
    <xf numFmtId="49" fontId="11" fillId="0" borderId="56" xfId="7" applyNumberFormat="1" applyFont="1" applyFill="1" applyBorder="1" applyAlignment="1" applyProtection="1">
      <alignment horizontal="left" vertical="center" wrapText="1" indent="1"/>
    </xf>
    <xf numFmtId="49" fontId="11" fillId="0" borderId="57" xfId="7" applyNumberFormat="1" applyFont="1" applyFill="1" applyBorder="1" applyAlignment="1" applyProtection="1">
      <alignment horizontal="left" vertical="center" wrapText="1" indent="1"/>
    </xf>
    <xf numFmtId="0" fontId="12" fillId="0" borderId="54" xfId="4" applyFont="1" applyBorder="1" applyAlignment="1" applyProtection="1">
      <alignment horizontal="left" vertical="center" wrapText="1" indent="1"/>
    </xf>
    <xf numFmtId="49" fontId="11" fillId="0" borderId="49" xfId="7" applyNumberFormat="1" applyFont="1" applyFill="1" applyBorder="1" applyAlignment="1" applyProtection="1">
      <alignment horizontal="left" vertical="center" wrapText="1" indent="1"/>
    </xf>
    <xf numFmtId="49" fontId="11" fillId="0" borderId="5" xfId="7" applyNumberFormat="1" applyFont="1" applyFill="1" applyBorder="1" applyAlignment="1" applyProtection="1">
      <alignment horizontal="left" vertical="center" wrapText="1" indent="1"/>
    </xf>
    <xf numFmtId="166" fontId="11" fillId="0" borderId="58" xfId="7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9" xfId="7" applyFont="1" applyFill="1" applyBorder="1" applyAlignment="1" applyProtection="1">
      <alignment horizontal="left" vertical="center" wrapText="1" indent="1"/>
    </xf>
    <xf numFmtId="0" fontId="2" fillId="0" borderId="0" xfId="6" applyFont="1"/>
    <xf numFmtId="0" fontId="4" fillId="2" borderId="55" xfId="6" applyFont="1" applyFill="1" applyBorder="1" applyAlignment="1">
      <alignment horizontal="center" vertical="top" wrapText="1"/>
    </xf>
    <xf numFmtId="0" fontId="4" fillId="2" borderId="57" xfId="6" applyFont="1" applyFill="1" applyBorder="1" applyAlignment="1">
      <alignment horizontal="center" vertical="top" wrapText="1"/>
    </xf>
    <xf numFmtId="0" fontId="4" fillId="2" borderId="54" xfId="6" applyFont="1" applyFill="1" applyBorder="1" applyAlignment="1">
      <alignment horizontal="center" vertical="top" wrapText="1"/>
    </xf>
    <xf numFmtId="0" fontId="4" fillId="0" borderId="18" xfId="6" applyFont="1" applyBorder="1" applyAlignment="1">
      <alignment horizontal="center" vertical="top" wrapText="1"/>
    </xf>
    <xf numFmtId="0" fontId="2" fillId="0" borderId="19" xfId="6" applyFont="1" applyBorder="1" applyAlignment="1">
      <alignment horizontal="center" vertical="top" wrapText="1"/>
    </xf>
    <xf numFmtId="167" fontId="2" fillId="0" borderId="10" xfId="2" applyNumberFormat="1" applyFont="1" applyBorder="1" applyAlignment="1">
      <alignment horizontal="center" vertical="top" wrapText="1"/>
    </xf>
    <xf numFmtId="0" fontId="2" fillId="0" borderId="4" xfId="6" applyFont="1" applyBorder="1" applyAlignment="1">
      <alignment horizontal="center" vertical="top" wrapText="1"/>
    </xf>
    <xf numFmtId="0" fontId="2" fillId="0" borderId="52" xfId="6" applyFont="1" applyBorder="1" applyAlignment="1">
      <alignment horizontal="center" vertical="top" wrapText="1"/>
    </xf>
    <xf numFmtId="0" fontId="2" fillId="0" borderId="5" xfId="6" applyFont="1" applyBorder="1" applyAlignment="1">
      <alignment horizontal="center" vertical="top" wrapText="1"/>
    </xf>
    <xf numFmtId="0" fontId="4" fillId="0" borderId="52" xfId="6" applyFont="1" applyBorder="1" applyAlignment="1">
      <alignment vertical="top" wrapText="1"/>
    </xf>
    <xf numFmtId="167" fontId="4" fillId="0" borderId="6" xfId="2" applyNumberFormat="1" applyFont="1" applyBorder="1" applyAlignment="1">
      <alignment horizontal="center" vertical="top" wrapText="1"/>
    </xf>
    <xf numFmtId="0" fontId="2" fillId="0" borderId="24" xfId="6" applyFont="1" applyBorder="1" applyAlignment="1">
      <alignment horizontal="center" vertical="top" wrapText="1"/>
    </xf>
    <xf numFmtId="0" fontId="2" fillId="0" borderId="25" xfId="6" applyFont="1" applyBorder="1" applyAlignment="1">
      <alignment horizontal="center" vertical="top" wrapText="1"/>
    </xf>
    <xf numFmtId="0" fontId="2" fillId="0" borderId="36" xfId="6" applyFont="1" applyBorder="1" applyAlignment="1">
      <alignment horizontal="center" vertical="top" wrapText="1"/>
    </xf>
    <xf numFmtId="0" fontId="2" fillId="0" borderId="39" xfId="6" applyFont="1" applyBorder="1" applyAlignment="1">
      <alignment horizontal="center" vertical="top" wrapText="1"/>
    </xf>
    <xf numFmtId="0" fontId="2" fillId="0" borderId="39" xfId="6" applyFont="1" applyBorder="1" applyAlignment="1">
      <alignment vertical="top" wrapText="1"/>
    </xf>
    <xf numFmtId="167" fontId="2" fillId="0" borderId="9" xfId="2" applyNumberFormat="1" applyFont="1" applyBorder="1" applyAlignment="1">
      <alignment horizontal="center" vertical="top" wrapText="1"/>
    </xf>
    <xf numFmtId="167" fontId="2" fillId="0" borderId="38" xfId="2" applyNumberFormat="1" applyFont="1" applyBorder="1" applyAlignment="1">
      <alignment horizontal="center" vertical="center" wrapText="1"/>
    </xf>
    <xf numFmtId="167" fontId="2" fillId="0" borderId="26" xfId="2" applyNumberFormat="1" applyFont="1" applyBorder="1" applyAlignment="1">
      <alignment horizontal="center" vertical="top" wrapText="1"/>
    </xf>
    <xf numFmtId="0" fontId="2" fillId="0" borderId="15" xfId="6" applyFont="1" applyBorder="1" applyAlignment="1">
      <alignment horizontal="center" vertical="top" wrapText="1"/>
    </xf>
    <xf numFmtId="0" fontId="2" fillId="0" borderId="44" xfId="6" applyFont="1" applyBorder="1" applyAlignment="1">
      <alignment horizontal="center" vertical="top" wrapText="1"/>
    </xf>
    <xf numFmtId="0" fontId="4" fillId="0" borderId="44" xfId="6" applyFont="1" applyBorder="1" applyAlignment="1">
      <alignment vertical="top" wrapText="1"/>
    </xf>
    <xf numFmtId="167" fontId="4" fillId="0" borderId="3" xfId="2" applyNumberFormat="1" applyFont="1" applyBorder="1" applyAlignment="1">
      <alignment horizontal="center" vertical="top" wrapText="1"/>
    </xf>
    <xf numFmtId="167" fontId="2" fillId="0" borderId="58" xfId="6" applyNumberFormat="1" applyFont="1" applyBorder="1" applyAlignment="1">
      <alignment horizontal="center" vertical="top" wrapText="1"/>
    </xf>
    <xf numFmtId="0" fontId="17" fillId="0" borderId="45" xfId="6" applyFont="1" applyBorder="1" applyAlignment="1">
      <alignment horizontal="center" vertical="top" wrapText="1"/>
    </xf>
    <xf numFmtId="0" fontId="2" fillId="0" borderId="22" xfId="6" applyFont="1" applyBorder="1" applyAlignment="1">
      <alignment horizontal="center" vertical="top" wrapText="1"/>
    </xf>
    <xf numFmtId="167" fontId="4" fillId="0" borderId="23" xfId="2" applyNumberFormat="1" applyFont="1" applyBorder="1" applyAlignment="1">
      <alignment horizontal="center" vertical="top" wrapText="1"/>
    </xf>
    <xf numFmtId="0" fontId="23" fillId="0" borderId="39" xfId="4" applyFont="1" applyBorder="1"/>
    <xf numFmtId="167" fontId="4" fillId="0" borderId="10" xfId="2" applyNumberFormat="1" applyFont="1" applyBorder="1" applyAlignment="1">
      <alignment horizontal="center" vertical="top" wrapText="1"/>
    </xf>
    <xf numFmtId="0" fontId="10" fillId="0" borderId="19" xfId="6" applyFont="1" applyBorder="1" applyAlignment="1">
      <alignment horizontal="center" vertical="top" wrapText="1"/>
    </xf>
    <xf numFmtId="0" fontId="10" fillId="0" borderId="39" xfId="6" applyFont="1" applyBorder="1" applyAlignment="1">
      <alignment vertical="top" wrapText="1"/>
    </xf>
    <xf numFmtId="167" fontId="10" fillId="0" borderId="10" xfId="2" applyNumberFormat="1" applyFont="1" applyBorder="1" applyAlignment="1">
      <alignment horizontal="center" vertical="top" wrapText="1"/>
    </xf>
    <xf numFmtId="0" fontId="4" fillId="0" borderId="21" xfId="6" applyFont="1" applyBorder="1" applyAlignment="1">
      <alignment horizontal="center" vertical="top" wrapText="1"/>
    </xf>
    <xf numFmtId="0" fontId="2" fillId="0" borderId="40" xfId="6" applyFont="1" applyBorder="1" applyAlignment="1">
      <alignment horizontal="center" vertical="top" wrapText="1"/>
    </xf>
    <xf numFmtId="0" fontId="4" fillId="0" borderId="40" xfId="6" applyFont="1" applyBorder="1" applyAlignment="1">
      <alignment horizontal="left" vertical="center" wrapText="1"/>
    </xf>
    <xf numFmtId="167" fontId="2" fillId="0" borderId="59" xfId="2" applyNumberFormat="1" applyFont="1" applyBorder="1" applyAlignment="1">
      <alignment horizontal="center" vertical="center" wrapText="1"/>
    </xf>
    <xf numFmtId="0" fontId="2" fillId="0" borderId="1" xfId="6" applyFont="1" applyBorder="1" applyAlignment="1">
      <alignment horizontal="center" vertical="top" wrapText="1"/>
    </xf>
    <xf numFmtId="0" fontId="2" fillId="0" borderId="2" xfId="6" applyFont="1" applyBorder="1" applyAlignment="1">
      <alignment horizontal="center" vertical="top" wrapText="1"/>
    </xf>
    <xf numFmtId="0" fontId="17" fillId="0" borderId="39" xfId="6" applyFont="1" applyBorder="1" applyAlignment="1">
      <alignment vertical="top" wrapText="1"/>
    </xf>
    <xf numFmtId="0" fontId="17" fillId="0" borderId="19" xfId="6" applyFont="1" applyBorder="1" applyAlignment="1">
      <alignment vertical="top" wrapText="1"/>
    </xf>
    <xf numFmtId="0" fontId="10" fillId="0" borderId="11" xfId="6" applyFont="1" applyBorder="1" applyAlignment="1">
      <alignment horizontal="center" vertical="top" wrapText="1"/>
    </xf>
    <xf numFmtId="167" fontId="10" fillId="0" borderId="50" xfId="2" applyNumberFormat="1" applyFont="1" applyBorder="1" applyAlignment="1">
      <alignment horizontal="center" vertical="top" wrapText="1"/>
    </xf>
    <xf numFmtId="167" fontId="4" fillId="0" borderId="10" xfId="2" applyNumberFormat="1" applyFont="1" applyBorder="1" applyAlignment="1">
      <alignment horizontal="center" vertical="center" wrapText="1"/>
    </xf>
    <xf numFmtId="0" fontId="2" fillId="0" borderId="19" xfId="6" applyFont="1" applyBorder="1" applyAlignment="1">
      <alignment vertical="center" wrapText="1"/>
    </xf>
    <xf numFmtId="167" fontId="2" fillId="0" borderId="10" xfId="2" applyNumberFormat="1" applyFont="1" applyBorder="1" applyAlignment="1">
      <alignment horizontal="center" vertical="center" wrapText="1"/>
    </xf>
    <xf numFmtId="0" fontId="2" fillId="0" borderId="39" xfId="6" applyFont="1" applyBorder="1" applyAlignment="1">
      <alignment vertical="center" wrapText="1"/>
    </xf>
    <xf numFmtId="0" fontId="17" fillId="0" borderId="21" xfId="6" applyFont="1" applyBorder="1" applyAlignment="1">
      <alignment horizontal="center" vertical="top" wrapText="1"/>
    </xf>
    <xf numFmtId="0" fontId="17" fillId="0" borderId="22" xfId="6" applyFont="1" applyBorder="1" applyAlignment="1">
      <alignment horizontal="center" vertical="top" wrapText="1"/>
    </xf>
    <xf numFmtId="0" fontId="17" fillId="0" borderId="55" xfId="6" applyFont="1" applyBorder="1" applyAlignment="1">
      <alignment horizontal="center" vertical="top" wrapText="1"/>
    </xf>
    <xf numFmtId="0" fontId="17" fillId="0" borderId="22" xfId="6" applyFont="1" applyBorder="1" applyAlignment="1">
      <alignment vertical="top" wrapText="1"/>
    </xf>
    <xf numFmtId="167" fontId="17" fillId="0" borderId="41" xfId="2" applyNumberFormat="1" applyFont="1" applyBorder="1" applyAlignment="1">
      <alignment horizontal="center" vertical="top" wrapText="1"/>
    </xf>
    <xf numFmtId="0" fontId="2" fillId="0" borderId="39" xfId="6" applyFont="1" applyBorder="1" applyAlignment="1">
      <alignment horizontal="right" vertical="top" wrapText="1"/>
    </xf>
    <xf numFmtId="167" fontId="10" fillId="0" borderId="58" xfId="2" applyNumberFormat="1" applyFont="1" applyBorder="1" applyAlignment="1">
      <alignment horizontal="center" vertical="top" wrapText="1"/>
    </xf>
    <xf numFmtId="0" fontId="2" fillId="0" borderId="19" xfId="6" applyFont="1" applyBorder="1" applyAlignment="1">
      <alignment horizontal="right" vertical="top" wrapText="1"/>
    </xf>
    <xf numFmtId="0" fontId="2" fillId="0" borderId="57" xfId="6" applyFont="1" applyBorder="1" applyAlignment="1">
      <alignment vertical="top" wrapText="1"/>
    </xf>
    <xf numFmtId="0" fontId="10" fillId="0" borderId="54" xfId="6" applyFont="1" applyBorder="1" applyAlignment="1">
      <alignment vertical="top" wrapText="1"/>
    </xf>
    <xf numFmtId="167" fontId="10" fillId="0" borderId="62" xfId="2" applyNumberFormat="1" applyFont="1" applyBorder="1" applyAlignment="1">
      <alignment horizontal="center" vertical="top" wrapText="1"/>
    </xf>
    <xf numFmtId="0" fontId="4" fillId="0" borderId="42" xfId="6" applyFont="1" applyBorder="1" applyAlignment="1">
      <alignment vertical="top" wrapText="1"/>
    </xf>
    <xf numFmtId="0" fontId="10" fillId="0" borderId="18" xfId="6" applyFont="1" applyBorder="1" applyAlignment="1">
      <alignment horizontal="center" vertical="top" wrapText="1"/>
    </xf>
    <xf numFmtId="0" fontId="10" fillId="0" borderId="39" xfId="6" applyFont="1" applyBorder="1" applyAlignment="1">
      <alignment horizontal="center" vertical="top" wrapText="1"/>
    </xf>
    <xf numFmtId="167" fontId="2" fillId="0" borderId="23" xfId="2" applyNumberFormat="1" applyFont="1" applyBorder="1" applyAlignment="1">
      <alignment horizontal="center" vertical="center" wrapText="1"/>
    </xf>
    <xf numFmtId="0" fontId="4" fillId="0" borderId="40" xfId="6" applyFont="1" applyBorder="1" applyAlignment="1">
      <alignment vertical="center" wrapText="1"/>
    </xf>
    <xf numFmtId="0" fontId="2" fillId="0" borderId="19" xfId="6" applyFont="1" applyBorder="1" applyAlignment="1">
      <alignment horizontal="center" vertical="center" wrapText="1"/>
    </xf>
    <xf numFmtId="0" fontId="4" fillId="0" borderId="19" xfId="6" applyFont="1" applyBorder="1" applyAlignment="1">
      <alignment horizontal="center" vertical="top" wrapText="1"/>
    </xf>
    <xf numFmtId="0" fontId="17" fillId="0" borderId="44" xfId="6" applyFont="1" applyBorder="1" applyAlignment="1">
      <alignment vertical="top" wrapText="1"/>
    </xf>
    <xf numFmtId="167" fontId="17" fillId="0" borderId="3" xfId="2" applyNumberFormat="1" applyFont="1" applyBorder="1" applyAlignment="1">
      <alignment horizontal="center" vertical="top" wrapText="1"/>
    </xf>
    <xf numFmtId="0" fontId="2" fillId="0" borderId="0" xfId="6" applyFont="1" applyAlignment="1">
      <alignment horizontal="center"/>
    </xf>
    <xf numFmtId="167" fontId="2" fillId="0" borderId="0" xfId="6" applyNumberFormat="1" applyFont="1" applyAlignment="1">
      <alignment horizontal="center"/>
    </xf>
    <xf numFmtId="0" fontId="4" fillId="0" borderId="0" xfId="6" applyFont="1" applyAlignment="1">
      <alignment horizontal="center"/>
    </xf>
    <xf numFmtId="0" fontId="4" fillId="2" borderId="40" xfId="6" applyFont="1" applyFill="1" applyBorder="1" applyAlignment="1">
      <alignment horizontal="center" vertical="top" wrapText="1"/>
    </xf>
    <xf numFmtId="0" fontId="2" fillId="2" borderId="43" xfId="6" applyFont="1" applyFill="1" applyBorder="1" applyAlignment="1">
      <alignment horizontal="justify" vertical="top" wrapText="1"/>
    </xf>
    <xf numFmtId="0" fontId="4" fillId="0" borderId="39" xfId="6" applyFont="1" applyBorder="1" applyAlignment="1">
      <alignment vertical="top" wrapText="1"/>
    </xf>
    <xf numFmtId="0" fontId="4" fillId="0" borderId="4" xfId="6" applyFont="1" applyBorder="1" applyAlignment="1">
      <alignment horizontal="center" vertical="top" wrapText="1"/>
    </xf>
    <xf numFmtId="0" fontId="4" fillId="0" borderId="5" xfId="6" applyFont="1" applyBorder="1" applyAlignment="1">
      <alignment horizontal="center" vertical="top" wrapText="1"/>
    </xf>
    <xf numFmtId="0" fontId="4" fillId="0" borderId="5" xfId="6" applyFont="1" applyBorder="1" applyAlignment="1">
      <alignment horizontal="right" vertical="top" wrapText="1"/>
    </xf>
    <xf numFmtId="0" fontId="4" fillId="0" borderId="37" xfId="6" applyFont="1" applyBorder="1" applyAlignment="1">
      <alignment vertical="top" wrapText="1"/>
    </xf>
    <xf numFmtId="0" fontId="4" fillId="0" borderId="0" xfId="6" applyFont="1"/>
    <xf numFmtId="0" fontId="4" fillId="0" borderId="24" xfId="6" applyFont="1" applyBorder="1" applyAlignment="1">
      <alignment horizontal="center" vertical="top"/>
    </xf>
    <xf numFmtId="0" fontId="4" fillId="0" borderId="25" xfId="6" applyFont="1" applyBorder="1" applyAlignment="1">
      <alignment horizontal="center" vertical="top"/>
    </xf>
    <xf numFmtId="0" fontId="2" fillId="0" borderId="25" xfId="6" applyFont="1" applyBorder="1" applyAlignment="1">
      <alignment horizontal="center" vertical="top"/>
    </xf>
    <xf numFmtId="0" fontId="2" fillId="0" borderId="25" xfId="6" applyFont="1" applyBorder="1" applyAlignment="1">
      <alignment horizontal="right" vertical="top"/>
    </xf>
    <xf numFmtId="0" fontId="4" fillId="0" borderId="60" xfId="6" applyFont="1" applyBorder="1" applyAlignment="1">
      <alignment vertical="top"/>
    </xf>
    <xf numFmtId="167" fontId="2" fillId="0" borderId="26" xfId="2" applyNumberFormat="1" applyFont="1" applyBorder="1" applyAlignment="1">
      <alignment horizontal="center" vertical="top"/>
    </xf>
    <xf numFmtId="0" fontId="4" fillId="0" borderId="8" xfId="6" applyFont="1" applyBorder="1" applyAlignment="1">
      <alignment horizontal="center" vertical="top" wrapText="1"/>
    </xf>
    <xf numFmtId="0" fontId="4" fillId="0" borderId="7" xfId="6" applyFont="1" applyBorder="1" applyAlignment="1">
      <alignment horizontal="center" vertical="top" wrapText="1"/>
    </xf>
    <xf numFmtId="0" fontId="2" fillId="0" borderId="7" xfId="6" applyFont="1" applyBorder="1" applyAlignment="1">
      <alignment horizontal="right" vertical="top" wrapText="1"/>
    </xf>
    <xf numFmtId="0" fontId="4" fillId="0" borderId="63" xfId="6" applyFont="1" applyBorder="1" applyAlignment="1">
      <alignment horizontal="center" vertical="top" wrapText="1"/>
    </xf>
    <xf numFmtId="0" fontId="4" fillId="0" borderId="49" xfId="6" applyFont="1" applyBorder="1" applyAlignment="1">
      <alignment horizontal="center" vertical="top" wrapText="1"/>
    </xf>
    <xf numFmtId="0" fontId="4" fillId="0" borderId="49" xfId="6" applyFont="1" applyBorder="1" applyAlignment="1">
      <alignment horizontal="right" vertical="top" wrapText="1"/>
    </xf>
    <xf numFmtId="0" fontId="4" fillId="0" borderId="47" xfId="6" applyFont="1" applyBorder="1" applyAlignment="1">
      <alignment vertical="top" wrapText="1"/>
    </xf>
    <xf numFmtId="167" fontId="4" fillId="0" borderId="12" xfId="2" applyNumberFormat="1" applyFont="1" applyBorder="1" applyAlignment="1">
      <alignment horizontal="center" vertical="top" wrapText="1"/>
    </xf>
    <xf numFmtId="0" fontId="2" fillId="0" borderId="57" xfId="4" applyFont="1" applyBorder="1" applyAlignment="1">
      <alignment horizontal="right" vertical="top" wrapText="1"/>
    </xf>
    <xf numFmtId="0" fontId="2" fillId="0" borderId="39" xfId="4" applyFont="1" applyBorder="1" applyAlignment="1">
      <alignment vertical="top" wrapText="1"/>
    </xf>
    <xf numFmtId="0" fontId="4" fillId="0" borderId="24" xfId="6" applyFont="1" applyBorder="1" applyAlignment="1">
      <alignment horizontal="center" vertical="top" wrapText="1"/>
    </xf>
    <xf numFmtId="0" fontId="4" fillId="0" borderId="25" xfId="6" applyFont="1" applyBorder="1" applyAlignment="1">
      <alignment horizontal="center" vertical="top" wrapText="1"/>
    </xf>
    <xf numFmtId="0" fontId="2" fillId="0" borderId="25" xfId="6" applyFont="1" applyBorder="1" applyAlignment="1">
      <alignment horizontal="right" vertical="top" wrapText="1"/>
    </xf>
    <xf numFmtId="0" fontId="4" fillId="0" borderId="60" xfId="6" applyFont="1" applyBorder="1" applyAlignment="1">
      <alignment vertical="top" wrapText="1"/>
    </xf>
    <xf numFmtId="0" fontId="4" fillId="0" borderId="18" xfId="4" applyFont="1" applyBorder="1" applyAlignment="1">
      <alignment horizontal="center" vertical="top" wrapText="1"/>
    </xf>
    <xf numFmtId="0" fontId="4" fillId="0" borderId="57" xfId="4" applyFont="1" applyBorder="1" applyAlignment="1">
      <alignment horizontal="center" vertical="top" wrapText="1"/>
    </xf>
    <xf numFmtId="167" fontId="2" fillId="0" borderId="10" xfId="4" applyNumberFormat="1" applyFont="1" applyBorder="1" applyAlignment="1">
      <alignment horizontal="center" vertical="top" wrapText="1"/>
    </xf>
    <xf numFmtId="0" fontId="4" fillId="0" borderId="7" xfId="6" applyFont="1" applyBorder="1" applyAlignment="1">
      <alignment horizontal="right" vertical="top" wrapText="1"/>
    </xf>
    <xf numFmtId="167" fontId="4" fillId="0" borderId="9" xfId="2" applyNumberFormat="1" applyFont="1" applyBorder="1" applyAlignment="1">
      <alignment horizontal="center" vertical="top" wrapText="1"/>
    </xf>
    <xf numFmtId="0" fontId="4" fillId="0" borderId="19" xfId="6" applyFont="1" applyBorder="1" applyAlignment="1">
      <alignment horizontal="right" vertical="top" wrapText="1"/>
    </xf>
    <xf numFmtId="0" fontId="4" fillId="0" borderId="44" xfId="6" applyFont="1" applyBorder="1" applyAlignment="1">
      <alignment horizontal="right" vertical="top" wrapText="1"/>
    </xf>
    <xf numFmtId="0" fontId="10" fillId="0" borderId="42" xfId="6" applyFont="1" applyBorder="1" applyAlignment="1">
      <alignment horizontal="center" vertical="top" wrapText="1"/>
    </xf>
    <xf numFmtId="0" fontId="10" fillId="0" borderId="42" xfId="6" applyFont="1" applyBorder="1" applyAlignment="1">
      <alignment horizontal="right" vertical="top" wrapText="1"/>
    </xf>
    <xf numFmtId="167" fontId="10" fillId="0" borderId="23" xfId="2" applyNumberFormat="1" applyFont="1" applyBorder="1" applyAlignment="1">
      <alignment horizontal="center" vertical="top" wrapText="1"/>
    </xf>
    <xf numFmtId="0" fontId="10" fillId="0" borderId="0" xfId="6" applyFont="1"/>
    <xf numFmtId="0" fontId="10" fillId="0" borderId="36" xfId="6" applyFont="1" applyBorder="1" applyAlignment="1">
      <alignment horizontal="center" vertical="top" wrapText="1"/>
    </xf>
    <xf numFmtId="0" fontId="10" fillId="0" borderId="39" xfId="6" applyFont="1" applyBorder="1" applyAlignment="1">
      <alignment horizontal="right" vertical="top" wrapText="1"/>
    </xf>
    <xf numFmtId="0" fontId="10" fillId="0" borderId="19" xfId="6" applyFont="1" applyBorder="1" applyAlignment="1">
      <alignment horizontal="right" vertical="top" wrapText="1"/>
    </xf>
    <xf numFmtId="167" fontId="2" fillId="0" borderId="39" xfId="2" applyNumberFormat="1" applyFont="1" applyBorder="1" applyAlignment="1">
      <alignment horizontal="center" vertical="top" wrapText="1"/>
    </xf>
    <xf numFmtId="0" fontId="4" fillId="0" borderId="36" xfId="6" applyFont="1" applyBorder="1" applyAlignment="1">
      <alignment horizontal="center" vertical="top" wrapText="1"/>
    </xf>
    <xf numFmtId="0" fontId="4" fillId="0" borderId="39" xfId="6" applyFont="1" applyBorder="1" applyAlignment="1">
      <alignment horizontal="center" vertical="top" wrapText="1"/>
    </xf>
    <xf numFmtId="0" fontId="4" fillId="0" borderId="42" xfId="6" applyFont="1" applyBorder="1" applyAlignment="1">
      <alignment horizontal="center" vertical="top" wrapText="1"/>
    </xf>
    <xf numFmtId="167" fontId="31" fillId="0" borderId="39" xfId="2" applyNumberFormat="1" applyFont="1" applyBorder="1" applyAlignment="1">
      <alignment horizontal="center" vertical="top" wrapText="1"/>
    </xf>
    <xf numFmtId="0" fontId="4" fillId="0" borderId="0" xfId="4" applyFont="1"/>
    <xf numFmtId="0" fontId="4" fillId="0" borderId="39" xfId="6" applyFont="1" applyBorder="1" applyAlignment="1">
      <alignment horizontal="right" vertical="top" wrapText="1"/>
    </xf>
    <xf numFmtId="0" fontId="4" fillId="0" borderId="22" xfId="6" applyFont="1" applyBorder="1" applyAlignment="1">
      <alignment horizontal="right" vertical="top" wrapText="1"/>
    </xf>
    <xf numFmtId="0" fontId="4" fillId="0" borderId="16" xfId="6" applyFont="1" applyBorder="1" applyAlignment="1">
      <alignment vertical="top" wrapText="1"/>
    </xf>
    <xf numFmtId="0" fontId="4" fillId="0" borderId="16" xfId="6" applyFont="1" applyBorder="1" applyAlignment="1">
      <alignment horizontal="center" vertical="top" wrapText="1"/>
    </xf>
    <xf numFmtId="0" fontId="4" fillId="0" borderId="16" xfId="6" applyFont="1" applyBorder="1" applyAlignment="1">
      <alignment horizontal="right" vertical="top" wrapText="1"/>
    </xf>
    <xf numFmtId="0" fontId="4" fillId="0" borderId="1" xfId="6" applyFont="1" applyBorder="1" applyAlignment="1">
      <alignment horizontal="center" vertical="center" wrapText="1"/>
    </xf>
    <xf numFmtId="0" fontId="4" fillId="0" borderId="2" xfId="6" applyFont="1" applyBorder="1" applyAlignment="1">
      <alignment horizontal="center" vertical="top" wrapText="1"/>
    </xf>
    <xf numFmtId="0" fontId="2" fillId="0" borderId="2" xfId="6" applyFont="1" applyBorder="1" applyAlignment="1">
      <alignment horizontal="right" vertical="top" wrapText="1"/>
    </xf>
    <xf numFmtId="0" fontId="4" fillId="0" borderId="16" xfId="6" applyFont="1" applyBorder="1" applyAlignment="1">
      <alignment vertical="center" wrapText="1"/>
    </xf>
    <xf numFmtId="167" fontId="4" fillId="0" borderId="3" xfId="2" applyNumberFormat="1" applyFont="1" applyBorder="1" applyAlignment="1">
      <alignment horizontal="center" vertical="center" wrapText="1"/>
    </xf>
    <xf numFmtId="167" fontId="2" fillId="0" borderId="57" xfId="2" applyNumberFormat="1" applyFont="1" applyBorder="1" applyAlignment="1">
      <alignment horizontal="center" vertical="top" wrapText="1"/>
    </xf>
    <xf numFmtId="167" fontId="4" fillId="0" borderId="2" xfId="2" applyNumberFormat="1" applyFont="1" applyBorder="1" applyAlignment="1">
      <alignment horizontal="center" vertical="top" wrapText="1"/>
    </xf>
    <xf numFmtId="0" fontId="4" fillId="0" borderId="0" xfId="6" applyFont="1" applyAlignment="1">
      <alignment horizontal="center" wrapText="1"/>
    </xf>
    <xf numFmtId="0" fontId="2" fillId="0" borderId="0" xfId="6" applyFont="1" applyAlignment="1">
      <alignment wrapText="1"/>
    </xf>
    <xf numFmtId="167" fontId="2" fillId="0" borderId="0" xfId="2" applyNumberFormat="1" applyFont="1" applyAlignment="1">
      <alignment horizontal="center" wrapText="1"/>
    </xf>
    <xf numFmtId="167" fontId="2" fillId="0" borderId="0" xfId="2" applyNumberFormat="1" applyFont="1" applyAlignment="1">
      <alignment horizontal="center"/>
    </xf>
    <xf numFmtId="0" fontId="27" fillId="0" borderId="0" xfId="0" applyFont="1"/>
    <xf numFmtId="0" fontId="23" fillId="0" borderId="42" xfId="4" applyFont="1" applyBorder="1" applyAlignment="1">
      <alignment wrapText="1"/>
    </xf>
    <xf numFmtId="0" fontId="23" fillId="0" borderId="18" xfId="4" applyFont="1" applyBorder="1" applyAlignment="1">
      <alignment horizontal="center" vertical="top" wrapText="1"/>
    </xf>
    <xf numFmtId="0" fontId="23" fillId="0" borderId="19" xfId="4" applyFont="1" applyBorder="1" applyAlignment="1">
      <alignment horizontal="center" vertical="top" wrapText="1"/>
    </xf>
    <xf numFmtId="0" fontId="31" fillId="0" borderId="19" xfId="4" applyFont="1" applyBorder="1" applyAlignment="1">
      <alignment horizontal="center" vertical="top" wrapText="1"/>
    </xf>
    <xf numFmtId="0" fontId="23" fillId="0" borderId="19" xfId="4" applyFont="1" applyBorder="1" applyAlignment="1">
      <alignment horizontal="right" vertical="top" wrapText="1"/>
    </xf>
    <xf numFmtId="0" fontId="31" fillId="0" borderId="39" xfId="4" applyFont="1" applyBorder="1" applyAlignment="1">
      <alignment vertical="top" wrapText="1"/>
    </xf>
    <xf numFmtId="0" fontId="17" fillId="0" borderId="39" xfId="6" applyFont="1" applyBorder="1" applyAlignment="1">
      <alignment horizontal="center" vertical="top" wrapText="1"/>
    </xf>
    <xf numFmtId="0" fontId="10" fillId="0" borderId="19" xfId="6" applyFont="1" applyBorder="1" applyAlignment="1">
      <alignment vertical="top" wrapText="1"/>
    </xf>
    <xf numFmtId="167" fontId="33" fillId="0" borderId="10" xfId="2" applyNumberFormat="1" applyFont="1" applyBorder="1" applyAlignment="1">
      <alignment horizontal="center" vertical="top" wrapText="1"/>
    </xf>
    <xf numFmtId="0" fontId="0" fillId="0" borderId="39" xfId="0" applyBorder="1"/>
    <xf numFmtId="0" fontId="27" fillId="0" borderId="19" xfId="0" applyFont="1" applyBorder="1"/>
    <xf numFmtId="0" fontId="4" fillId="0" borderId="18" xfId="6" applyFont="1" applyBorder="1" applyAlignment="1">
      <alignment horizontal="center" vertical="top"/>
    </xf>
    <xf numFmtId="0" fontId="4" fillId="0" borderId="19" xfId="6" applyFont="1" applyBorder="1" applyAlignment="1">
      <alignment horizontal="center" vertical="top"/>
    </xf>
    <xf numFmtId="0" fontId="2" fillId="0" borderId="19" xfId="6" applyFont="1" applyBorder="1" applyAlignment="1">
      <alignment horizontal="center" vertical="top"/>
    </xf>
    <xf numFmtId="0" fontId="2" fillId="0" borderId="19" xfId="6" applyFont="1" applyBorder="1" applyAlignment="1">
      <alignment horizontal="right" vertical="top"/>
    </xf>
    <xf numFmtId="167" fontId="2" fillId="0" borderId="10" xfId="2" applyNumberFormat="1" applyFont="1" applyBorder="1" applyAlignment="1">
      <alignment horizontal="center" vertical="top"/>
    </xf>
    <xf numFmtId="0" fontId="4" fillId="0" borderId="5" xfId="6" applyFont="1" applyBorder="1" applyAlignment="1">
      <alignment vertical="top" wrapText="1"/>
    </xf>
    <xf numFmtId="166" fontId="3" fillId="0" borderId="14" xfId="4" applyNumberFormat="1" applyFont="1" applyFill="1" applyBorder="1" applyAlignment="1" applyProtection="1">
      <alignment horizontal="centerContinuous" vertical="center" wrapText="1"/>
    </xf>
    <xf numFmtId="166" fontId="8" fillId="0" borderId="14" xfId="4" applyNumberFormat="1" applyFont="1" applyFill="1" applyBorder="1" applyAlignment="1" applyProtection="1">
      <alignment horizontal="center" vertical="center" wrapText="1"/>
    </xf>
    <xf numFmtId="166" fontId="8" fillId="0" borderId="13" xfId="7" applyNumberFormat="1" applyFont="1" applyFill="1" applyBorder="1" applyAlignment="1" applyProtection="1">
      <alignment horizontal="right" vertical="center" wrapText="1" indent="1"/>
      <protection locked="0"/>
    </xf>
    <xf numFmtId="166" fontId="21" fillId="0" borderId="40" xfId="4" applyNumberFormat="1" applyFont="1" applyFill="1" applyBorder="1" applyAlignment="1" applyProtection="1">
      <alignment horizontal="center" vertical="center" wrapText="1"/>
    </xf>
    <xf numFmtId="0" fontId="36" fillId="0" borderId="11" xfId="0" applyFont="1" applyBorder="1"/>
    <xf numFmtId="49" fontId="8" fillId="0" borderId="1" xfId="7" applyNumberFormat="1" applyFont="1" applyFill="1" applyBorder="1" applyAlignment="1" applyProtection="1">
      <alignment horizontal="left" vertical="center" wrapText="1" indent="1"/>
    </xf>
    <xf numFmtId="49" fontId="8" fillId="0" borderId="14" xfId="7" applyNumberFormat="1" applyFont="1" applyFill="1" applyBorder="1" applyAlignment="1" applyProtection="1">
      <alignment horizontal="left" vertical="center" wrapText="1" indent="1"/>
    </xf>
    <xf numFmtId="0" fontId="12" fillId="0" borderId="1" xfId="4" applyFont="1" applyBorder="1" applyAlignment="1" applyProtection="1">
      <alignment horizontal="center" wrapText="1"/>
    </xf>
    <xf numFmtId="0" fontId="26" fillId="0" borderId="19" xfId="0" applyFont="1" applyBorder="1" applyAlignment="1">
      <alignment horizontal="left" vertical="center" wrapText="1"/>
    </xf>
    <xf numFmtId="0" fontId="23" fillId="0" borderId="36" xfId="4" applyFont="1" applyBorder="1" applyAlignment="1">
      <alignment horizontal="center" vertical="top" wrapText="1"/>
    </xf>
    <xf numFmtId="0" fontId="23" fillId="0" borderId="39" xfId="4" applyFont="1" applyBorder="1" applyAlignment="1">
      <alignment horizontal="center" vertical="top" wrapText="1"/>
    </xf>
    <xf numFmtId="0" fontId="31" fillId="0" borderId="39" xfId="4" applyFont="1" applyBorder="1" applyAlignment="1">
      <alignment horizontal="center" vertical="top" wrapText="1"/>
    </xf>
    <xf numFmtId="0" fontId="23" fillId="0" borderId="39" xfId="4" applyFont="1" applyBorder="1" applyAlignment="1">
      <alignment horizontal="right" vertical="top" wrapText="1"/>
    </xf>
    <xf numFmtId="0" fontId="23" fillId="0" borderId="39" xfId="4" applyFont="1" applyBorder="1" applyAlignment="1">
      <alignment vertical="top" wrapText="1"/>
    </xf>
    <xf numFmtId="166" fontId="4" fillId="0" borderId="0" xfId="7" applyNumberFormat="1" applyFont="1" applyFill="1" applyBorder="1" applyAlignment="1" applyProtection="1">
      <alignment horizontal="center" vertical="center"/>
    </xf>
    <xf numFmtId="0" fontId="17" fillId="0" borderId="0" xfId="7" applyFont="1" applyFill="1" applyAlignment="1" applyProtection="1">
      <alignment horizontal="center"/>
    </xf>
    <xf numFmtId="166" fontId="4" fillId="0" borderId="0" xfId="4" applyNumberFormat="1" applyFont="1" applyFill="1" applyAlignment="1" applyProtection="1">
      <alignment horizontal="center" vertical="center" wrapText="1"/>
    </xf>
    <xf numFmtId="0" fontId="28" fillId="0" borderId="0" xfId="10"/>
    <xf numFmtId="0" fontId="39" fillId="4" borderId="0" xfId="10" applyFont="1" applyFill="1" applyAlignment="1">
      <alignment horizontal="center" vertical="top" wrapText="1"/>
    </xf>
    <xf numFmtId="0" fontId="40" fillId="0" borderId="0" xfId="10" applyFont="1" applyAlignment="1">
      <alignment horizontal="center" vertical="top" wrapText="1"/>
    </xf>
    <xf numFmtId="0" fontId="40" fillId="0" borderId="0" xfId="10" applyFont="1" applyAlignment="1">
      <alignment horizontal="left" vertical="top" wrapText="1"/>
    </xf>
    <xf numFmtId="3" fontId="40" fillId="0" borderId="0" xfId="10" applyNumberFormat="1" applyFont="1" applyAlignment="1">
      <alignment horizontal="right" vertical="top" wrapText="1"/>
    </xf>
    <xf numFmtId="0" fontId="41" fillId="0" borderId="0" xfId="10" applyFont="1" applyAlignment="1">
      <alignment horizontal="center" vertical="top" wrapText="1"/>
    </xf>
    <xf numFmtId="0" fontId="41" fillId="0" borderId="0" xfId="10" applyFont="1" applyAlignment="1">
      <alignment horizontal="left" vertical="top" wrapText="1"/>
    </xf>
    <xf numFmtId="3" fontId="41" fillId="0" borderId="0" xfId="10" applyNumberFormat="1" applyFont="1" applyAlignment="1">
      <alignment horizontal="right" vertical="top" wrapText="1"/>
    </xf>
    <xf numFmtId="169" fontId="4" fillId="0" borderId="0" xfId="7" applyNumberFormat="1" applyFont="1" applyFill="1" applyBorder="1" applyAlignment="1" applyProtection="1">
      <alignment horizontal="center" vertical="center"/>
    </xf>
    <xf numFmtId="169" fontId="5" fillId="0" borderId="20" xfId="4" applyNumberFormat="1" applyFont="1" applyFill="1" applyBorder="1" applyAlignment="1" applyProtection="1">
      <alignment horizontal="right" vertical="center"/>
    </xf>
    <xf numFmtId="169" fontId="3" fillId="0" borderId="3" xfId="7" applyNumberFormat="1" applyFont="1" applyFill="1" applyBorder="1" applyAlignment="1" applyProtection="1">
      <alignment horizontal="center" vertical="center" wrapText="1"/>
    </xf>
    <xf numFmtId="169" fontId="7" fillId="0" borderId="3" xfId="7" applyNumberFormat="1" applyFont="1" applyFill="1" applyBorder="1" applyAlignment="1" applyProtection="1">
      <alignment horizontal="right" vertical="center" wrapText="1" indent="1"/>
    </xf>
    <xf numFmtId="169" fontId="11" fillId="0" borderId="9" xfId="7" applyNumberFormat="1" applyFont="1" applyFill="1" applyBorder="1" applyAlignment="1" applyProtection="1">
      <alignment horizontal="right" vertical="center" wrapText="1" indent="1"/>
      <protection locked="0"/>
    </xf>
    <xf numFmtId="169" fontId="11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9" fontId="8" fillId="0" borderId="3" xfId="7" applyNumberFormat="1" applyFont="1" applyFill="1" applyBorder="1" applyAlignment="1" applyProtection="1">
      <alignment horizontal="right" vertical="center" wrapText="1" indent="1"/>
    </xf>
    <xf numFmtId="169" fontId="11" fillId="0" borderId="9" xfId="7" applyNumberFormat="1" applyFont="1" applyFill="1" applyBorder="1" applyAlignment="1" applyProtection="1">
      <alignment horizontal="right" vertical="center" wrapText="1" indent="1"/>
    </xf>
    <xf numFmtId="169" fontId="11" fillId="0" borderId="26" xfId="7" applyNumberFormat="1" applyFont="1" applyFill="1" applyBorder="1" applyAlignment="1" applyProtection="1">
      <alignment horizontal="right" vertical="center" wrapText="1" indent="1"/>
      <protection locked="0"/>
    </xf>
    <xf numFmtId="169" fontId="9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9" fontId="9" fillId="0" borderId="26" xfId="7" applyNumberFormat="1" applyFont="1" applyFill="1" applyBorder="1" applyAlignment="1" applyProtection="1">
      <alignment horizontal="right" vertical="center" wrapText="1" indent="1"/>
      <protection locked="0"/>
    </xf>
    <xf numFmtId="169" fontId="9" fillId="0" borderId="9" xfId="7" applyNumberFormat="1" applyFont="1" applyFill="1" applyBorder="1" applyAlignment="1" applyProtection="1">
      <alignment horizontal="right" vertical="center" wrapText="1" indent="1"/>
      <protection locked="0"/>
    </xf>
    <xf numFmtId="169" fontId="7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169" fontId="4" fillId="0" borderId="0" xfId="7" applyNumberFormat="1" applyFont="1" applyFill="1" applyBorder="1" applyAlignment="1" applyProtection="1">
      <alignment horizontal="right" vertical="center" wrapText="1" indent="1"/>
    </xf>
    <xf numFmtId="169" fontId="7" fillId="0" borderId="23" xfId="7" applyNumberFormat="1" applyFont="1" applyFill="1" applyBorder="1" applyAlignment="1" applyProtection="1">
      <alignment horizontal="right" vertical="center" wrapText="1" indent="1"/>
    </xf>
    <xf numFmtId="169" fontId="11" fillId="0" borderId="30" xfId="7" applyNumberFormat="1" applyFont="1" applyFill="1" applyBorder="1" applyAlignment="1" applyProtection="1">
      <alignment horizontal="right" vertical="center" wrapText="1" indent="1"/>
      <protection locked="0"/>
    </xf>
    <xf numFmtId="169" fontId="11" fillId="0" borderId="10" xfId="7" applyNumberFormat="1" applyFont="1" applyFill="1" applyBorder="1" applyAlignment="1" applyProtection="1">
      <alignment horizontal="right" vertical="center" wrapText="1" indent="1"/>
      <protection locked="0"/>
    </xf>
    <xf numFmtId="169" fontId="11" fillId="0" borderId="17" xfId="7" applyNumberFormat="1" applyFont="1" applyFill="1" applyBorder="1" applyAlignment="1" applyProtection="1">
      <alignment horizontal="right" vertical="center" wrapText="1" indent="1"/>
      <protection locked="0"/>
    </xf>
    <xf numFmtId="169" fontId="11" fillId="0" borderId="58" xfId="7" applyNumberFormat="1" applyFont="1" applyFill="1" applyBorder="1" applyAlignment="1" applyProtection="1">
      <alignment horizontal="right" vertical="center" wrapText="1" indent="1"/>
      <protection locked="0"/>
    </xf>
    <xf numFmtId="169" fontId="12" fillId="0" borderId="3" xfId="4" applyNumberFormat="1" applyFont="1" applyBorder="1" applyAlignment="1" applyProtection="1">
      <alignment horizontal="right" vertical="center" wrapText="1" indent="1"/>
    </xf>
    <xf numFmtId="169" fontId="11" fillId="0" borderId="32" xfId="7" applyNumberFormat="1" applyFont="1" applyFill="1" applyBorder="1" applyAlignment="1" applyProtection="1">
      <alignment horizontal="right" vertical="center" wrapText="1" indent="1"/>
      <protection locked="0"/>
    </xf>
    <xf numFmtId="169" fontId="8" fillId="0" borderId="13" xfId="7" applyNumberFormat="1" applyFont="1" applyFill="1" applyBorder="1" applyAlignment="1" applyProtection="1">
      <alignment horizontal="right" vertical="center" wrapText="1" indent="1"/>
      <protection locked="0"/>
    </xf>
    <xf numFmtId="169" fontId="13" fillId="0" borderId="3" xfId="4" quotePrefix="1" applyNumberFormat="1" applyFont="1" applyBorder="1" applyAlignment="1" applyProtection="1">
      <alignment horizontal="right" vertical="center" wrapText="1" indent="1"/>
    </xf>
    <xf numFmtId="169" fontId="10" fillId="0" borderId="0" xfId="7" applyNumberFormat="1" applyFont="1" applyFill="1" applyAlignment="1" applyProtection="1">
      <alignment horizontal="right" vertical="center" indent="1"/>
    </xf>
    <xf numFmtId="169" fontId="17" fillId="0" borderId="0" xfId="7" applyNumberFormat="1" applyFont="1" applyFill="1" applyAlignment="1" applyProtection="1">
      <alignment horizontal="center"/>
    </xf>
    <xf numFmtId="0" fontId="3" fillId="0" borderId="44" xfId="7" applyFont="1" applyFill="1" applyBorder="1" applyAlignment="1" applyProtection="1">
      <alignment horizontal="center" vertical="center" wrapText="1"/>
    </xf>
    <xf numFmtId="0" fontId="3" fillId="0" borderId="16" xfId="7" applyFont="1" applyFill="1" applyBorder="1" applyAlignment="1" applyProtection="1">
      <alignment horizontal="center" vertical="center" wrapText="1"/>
    </xf>
    <xf numFmtId="166" fontId="5" fillId="0" borderId="0" xfId="0" applyNumberFormat="1" applyFont="1" applyAlignment="1">
      <alignment horizontal="right" vertical="center"/>
    </xf>
    <xf numFmtId="0" fontId="28" fillId="0" borderId="0" xfId="10"/>
    <xf numFmtId="166" fontId="3" fillId="0" borderId="33" xfId="4" applyNumberFormat="1" applyFont="1" applyFill="1" applyBorder="1" applyAlignment="1" applyProtection="1">
      <alignment horizontal="center" vertical="center" wrapText="1"/>
    </xf>
    <xf numFmtId="0" fontId="25" fillId="0" borderId="19" xfId="11" applyFont="1" applyBorder="1"/>
    <xf numFmtId="167" fontId="4" fillId="0" borderId="33" xfId="2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28" fillId="0" borderId="0" xfId="10"/>
    <xf numFmtId="0" fontId="10" fillId="0" borderId="0" xfId="7"/>
    <xf numFmtId="0" fontId="5" fillId="0" borderId="20" xfId="4" applyFont="1" applyBorder="1" applyAlignment="1">
      <alignment horizontal="right" vertical="center"/>
    </xf>
    <xf numFmtId="0" fontId="3" fillId="0" borderId="1" xfId="7" applyFont="1" applyBorder="1" applyAlignment="1">
      <alignment horizontal="center" vertical="center" wrapText="1"/>
    </xf>
    <xf numFmtId="0" fontId="3" fillId="0" borderId="14" xfId="7" applyFont="1" applyBorder="1" applyAlignment="1">
      <alignment horizontal="center" vertical="center" wrapText="1"/>
    </xf>
    <xf numFmtId="0" fontId="3" fillId="0" borderId="2" xfId="7" applyFont="1" applyBorder="1" applyAlignment="1">
      <alignment horizontal="center" vertical="center" wrapText="1"/>
    </xf>
    <xf numFmtId="0" fontId="3" fillId="0" borderId="3" xfId="7" applyFont="1" applyBorder="1" applyAlignment="1">
      <alignment horizontal="center" vertical="center" wrapText="1"/>
    </xf>
    <xf numFmtId="0" fontId="7" fillId="0" borderId="21" xfId="7" applyFont="1" applyBorder="1" applyAlignment="1">
      <alignment horizontal="center" vertical="center" wrapText="1"/>
    </xf>
    <xf numFmtId="0" fontId="7" fillId="0" borderId="22" xfId="7" applyFont="1" applyBorder="1" applyAlignment="1">
      <alignment horizontal="center" vertical="center" wrapText="1"/>
    </xf>
    <xf numFmtId="0" fontId="7" fillId="0" borderId="23" xfId="7" applyFont="1" applyBorder="1" applyAlignment="1">
      <alignment horizontal="center" vertical="center" wrapText="1"/>
    </xf>
    <xf numFmtId="0" fontId="11" fillId="0" borderId="0" xfId="7" applyFont="1"/>
    <xf numFmtId="0" fontId="7" fillId="0" borderId="1" xfId="7" applyFont="1" applyBorder="1" applyAlignment="1">
      <alignment horizontal="left" vertical="center" wrapText="1" indent="1"/>
    </xf>
    <xf numFmtId="0" fontId="7" fillId="0" borderId="14" xfId="7" applyFont="1" applyBorder="1" applyAlignment="1">
      <alignment horizontal="left" vertical="center" wrapText="1" indent="1"/>
    </xf>
    <xf numFmtId="0" fontId="7" fillId="0" borderId="2" xfId="7" applyFont="1" applyBorder="1" applyAlignment="1">
      <alignment horizontal="left" vertical="center" wrapText="1" indent="1"/>
    </xf>
    <xf numFmtId="166" fontId="7" fillId="0" borderId="3" xfId="7" applyNumberFormat="1" applyFont="1" applyBorder="1" applyAlignment="1">
      <alignment horizontal="right" vertical="center" wrapText="1" indent="1"/>
    </xf>
    <xf numFmtId="0" fontId="15" fillId="0" borderId="0" xfId="7" applyFont="1"/>
    <xf numFmtId="49" fontId="11" fillId="0" borderId="8" xfId="7" applyNumberFormat="1" applyFont="1" applyBorder="1" applyAlignment="1">
      <alignment horizontal="left" vertical="center" wrapText="1" indent="1"/>
    </xf>
    <xf numFmtId="49" fontId="11" fillId="0" borderId="48" xfId="7" applyNumberFormat="1" applyFont="1" applyBorder="1" applyAlignment="1">
      <alignment horizontal="left" vertical="center" wrapText="1" indent="1"/>
    </xf>
    <xf numFmtId="0" fontId="16" fillId="0" borderId="7" xfId="4" applyFont="1" applyBorder="1" applyAlignment="1">
      <alignment horizontal="left" wrapText="1" indent="1"/>
    </xf>
    <xf numFmtId="166" fontId="11" fillId="0" borderId="9" xfId="7" applyNumberFormat="1" applyFont="1" applyBorder="1" applyAlignment="1" applyProtection="1">
      <alignment horizontal="right" vertical="center" wrapText="1" indent="1"/>
      <protection locked="0"/>
    </xf>
    <xf numFmtId="49" fontId="11" fillId="0" borderId="4" xfId="7" applyNumberFormat="1" applyFont="1" applyBorder="1" applyAlignment="1">
      <alignment horizontal="left" vertical="center" wrapText="1" indent="1"/>
    </xf>
    <xf numFmtId="49" fontId="11" fillId="0" borderId="31" xfId="7" applyNumberFormat="1" applyFont="1" applyBorder="1" applyAlignment="1">
      <alignment horizontal="left" vertical="center" wrapText="1" indent="1"/>
    </xf>
    <xf numFmtId="0" fontId="16" fillId="0" borderId="5" xfId="4" applyFont="1" applyBorder="1" applyAlignment="1">
      <alignment horizontal="left" wrapText="1" indent="1"/>
    </xf>
    <xf numFmtId="166" fontId="11" fillId="0" borderId="6" xfId="7" applyNumberFormat="1" applyFont="1" applyBorder="1" applyAlignment="1" applyProtection="1">
      <alignment horizontal="right" vertical="center" wrapText="1" indent="1"/>
      <protection locked="0"/>
    </xf>
    <xf numFmtId="49" fontId="11" fillId="0" borderId="24" xfId="7" applyNumberFormat="1" applyFont="1" applyBorder="1" applyAlignment="1">
      <alignment horizontal="left" vertical="center" wrapText="1" indent="1"/>
    </xf>
    <xf numFmtId="49" fontId="11" fillId="0" borderId="53" xfId="7" applyNumberFormat="1" applyFont="1" applyBorder="1" applyAlignment="1">
      <alignment horizontal="left" vertical="center" wrapText="1" indent="1"/>
    </xf>
    <xf numFmtId="0" fontId="16" fillId="0" borderId="25" xfId="4" applyFont="1" applyBorder="1" applyAlignment="1">
      <alignment horizontal="left" wrapText="1" indent="1"/>
    </xf>
    <xf numFmtId="0" fontId="12" fillId="0" borderId="2" xfId="4" applyFont="1" applyBorder="1" applyAlignment="1">
      <alignment horizontal="left" vertical="center" wrapText="1" indent="1"/>
    </xf>
    <xf numFmtId="0" fontId="16" fillId="0" borderId="25" xfId="0" applyFont="1" applyBorder="1" applyAlignment="1">
      <alignment horizontal="left" vertical="center" wrapText="1" indent="1"/>
    </xf>
    <xf numFmtId="166" fontId="11" fillId="0" borderId="26" xfId="7" applyNumberFormat="1" applyFont="1" applyBorder="1" applyAlignment="1" applyProtection="1">
      <alignment horizontal="right" vertical="center" wrapText="1" indent="1"/>
      <protection locked="0"/>
    </xf>
    <xf numFmtId="0" fontId="16" fillId="0" borderId="25" xfId="0" applyFont="1" applyBorder="1" applyAlignment="1">
      <alignment horizontal="left" vertical="center" wrapText="1"/>
    </xf>
    <xf numFmtId="166" fontId="11" fillId="0" borderId="26" xfId="7" applyNumberFormat="1" applyFont="1" applyBorder="1" applyAlignment="1" applyProtection="1">
      <alignment horizontal="right" vertical="center" wrapText="1"/>
      <protection locked="0"/>
    </xf>
    <xf numFmtId="0" fontId="15" fillId="0" borderId="0" xfId="7" applyFont="1" applyAlignment="1">
      <alignment vertical="center"/>
    </xf>
    <xf numFmtId="166" fontId="8" fillId="0" borderId="3" xfId="7" applyNumberFormat="1" applyFont="1" applyBorder="1" applyAlignment="1">
      <alignment horizontal="right" vertical="center" wrapText="1" indent="1"/>
    </xf>
    <xf numFmtId="166" fontId="11" fillId="0" borderId="9" xfId="7" applyNumberFormat="1" applyFont="1" applyBorder="1" applyAlignment="1">
      <alignment horizontal="right" vertical="center" wrapText="1" indent="1"/>
    </xf>
    <xf numFmtId="0" fontId="16" fillId="0" borderId="25" xfId="0" applyFont="1" applyBorder="1" applyAlignment="1">
      <alignment horizontal="left" wrapText="1" indent="1"/>
    </xf>
    <xf numFmtId="166" fontId="9" fillId="0" borderId="26" xfId="7" applyNumberFormat="1" applyFont="1" applyBorder="1" applyAlignment="1" applyProtection="1">
      <alignment horizontal="right" vertical="center" wrapText="1" indent="1"/>
      <protection locked="0"/>
    </xf>
    <xf numFmtId="166" fontId="9" fillId="0" borderId="9" xfId="7" applyNumberFormat="1" applyFont="1" applyBorder="1" applyAlignment="1" applyProtection="1">
      <alignment horizontal="right" vertical="center" wrapText="1" indent="1"/>
      <protection locked="0"/>
    </xf>
    <xf numFmtId="166" fontId="9" fillId="0" borderId="6" xfId="7" applyNumberFormat="1" applyFont="1" applyBorder="1" applyAlignment="1" applyProtection="1">
      <alignment horizontal="right" vertical="center" wrapText="1" indent="1"/>
      <protection locked="0"/>
    </xf>
    <xf numFmtId="49" fontId="11" fillId="0" borderId="57" xfId="7" applyNumberFormat="1" applyFont="1" applyBorder="1" applyAlignment="1">
      <alignment horizontal="left" vertical="center" wrapText="1" indent="1"/>
    </xf>
    <xf numFmtId="0" fontId="12" fillId="0" borderId="1" xfId="4" applyFont="1" applyBorder="1" applyAlignment="1">
      <alignment wrapText="1"/>
    </xf>
    <xf numFmtId="0" fontId="16" fillId="0" borderId="25" xfId="4" applyFont="1" applyBorder="1" applyAlignment="1">
      <alignment wrapText="1"/>
    </xf>
    <xf numFmtId="0" fontId="16" fillId="0" borderId="8" xfId="4" applyFont="1" applyBorder="1" applyAlignment="1">
      <alignment wrapText="1"/>
    </xf>
    <xf numFmtId="0" fontId="16" fillId="0" borderId="4" xfId="4" applyFont="1" applyBorder="1" applyAlignment="1">
      <alignment wrapText="1"/>
    </xf>
    <xf numFmtId="0" fontId="16" fillId="0" borderId="24" xfId="4" applyFont="1" applyBorder="1" applyAlignment="1">
      <alignment wrapText="1"/>
    </xf>
    <xf numFmtId="166" fontId="7" fillId="0" borderId="3" xfId="7" applyNumberFormat="1" applyFont="1" applyBorder="1" applyAlignment="1" applyProtection="1">
      <alignment horizontal="right" vertical="center" wrapText="1" indent="1"/>
      <protection locked="0"/>
    </xf>
    <xf numFmtId="0" fontId="12" fillId="0" borderId="1" xfId="4" applyFont="1" applyBorder="1" applyAlignment="1">
      <alignment horizontal="center" wrapText="1"/>
    </xf>
    <xf numFmtId="0" fontId="12" fillId="0" borderId="2" xfId="4" applyFont="1" applyBorder="1" applyAlignment="1">
      <alignment wrapText="1"/>
    </xf>
    <xf numFmtId="0" fontId="12" fillId="0" borderId="54" xfId="4" applyFont="1" applyBorder="1" applyAlignment="1">
      <alignment wrapText="1"/>
    </xf>
    <xf numFmtId="0" fontId="12" fillId="0" borderId="11" xfId="4" applyFont="1" applyBorder="1" applyAlignment="1">
      <alignment wrapText="1"/>
    </xf>
    <xf numFmtId="0" fontId="4" fillId="0" borderId="0" xfId="7" applyFont="1" applyAlignment="1">
      <alignment horizontal="center" vertical="center" wrapText="1"/>
    </xf>
    <xf numFmtId="0" fontId="12" fillId="0" borderId="0" xfId="4" applyFont="1" applyAlignment="1">
      <alignment wrapText="1"/>
    </xf>
    <xf numFmtId="0" fontId="4" fillId="0" borderId="0" xfId="7" applyFont="1" applyAlignment="1">
      <alignment vertical="center" wrapText="1"/>
    </xf>
    <xf numFmtId="166" fontId="4" fillId="0" borderId="0" xfId="7" applyNumberFormat="1" applyFont="1" applyAlignment="1">
      <alignment horizontal="right" vertical="center" wrapText="1" indent="1"/>
    </xf>
    <xf numFmtId="0" fontId="7" fillId="0" borderId="1" xfId="7" applyFont="1" applyBorder="1" applyAlignment="1">
      <alignment horizontal="center" vertical="center" wrapText="1"/>
    </xf>
    <xf numFmtId="0" fontId="7" fillId="0" borderId="2" xfId="7" applyFont="1" applyBorder="1" applyAlignment="1">
      <alignment horizontal="center" vertical="center" wrapText="1"/>
    </xf>
    <xf numFmtId="0" fontId="7" fillId="0" borderId="3" xfId="7" applyFont="1" applyBorder="1" applyAlignment="1">
      <alignment horizontal="center" vertical="center" wrapText="1"/>
    </xf>
    <xf numFmtId="0" fontId="7" fillId="0" borderId="21" xfId="7" applyFont="1" applyBorder="1" applyAlignment="1">
      <alignment horizontal="left" vertical="center" wrapText="1" indent="1"/>
    </xf>
    <xf numFmtId="0" fontId="7" fillId="0" borderId="55" xfId="7" applyFont="1" applyBorder="1" applyAlignment="1">
      <alignment horizontal="left" vertical="center" wrapText="1" indent="1"/>
    </xf>
    <xf numFmtId="0" fontId="7" fillId="0" borderId="22" xfId="7" applyFont="1" applyBorder="1" applyAlignment="1">
      <alignment vertical="center" wrapText="1"/>
    </xf>
    <xf numFmtId="166" fontId="7" fillId="0" borderId="23" xfId="7" applyNumberFormat="1" applyFont="1" applyBorder="1" applyAlignment="1">
      <alignment horizontal="right" vertical="center" wrapText="1" indent="1"/>
    </xf>
    <xf numFmtId="49" fontId="11" fillId="0" borderId="28" xfId="7" applyNumberFormat="1" applyFont="1" applyBorder="1" applyAlignment="1">
      <alignment horizontal="left" vertical="center" wrapText="1" indent="1"/>
    </xf>
    <xf numFmtId="49" fontId="11" fillId="0" borderId="56" xfId="7" applyNumberFormat="1" applyFont="1" applyBorder="1" applyAlignment="1">
      <alignment horizontal="left" vertical="center" wrapText="1" indent="1"/>
    </xf>
    <xf numFmtId="0" fontId="11" fillId="0" borderId="29" xfId="7" applyFont="1" applyBorder="1" applyAlignment="1">
      <alignment horizontal="left" vertical="center" wrapText="1" indent="1"/>
    </xf>
    <xf numFmtId="166" fontId="11" fillId="0" borderId="30" xfId="7" applyNumberFormat="1" applyFont="1" applyBorder="1" applyAlignment="1" applyProtection="1">
      <alignment horizontal="right" vertical="center" wrapText="1" indent="1"/>
      <protection locked="0"/>
    </xf>
    <xf numFmtId="0" fontId="11" fillId="0" borderId="5" xfId="7" applyFont="1" applyBorder="1" applyAlignment="1">
      <alignment horizontal="left" vertical="center" wrapText="1" indent="1"/>
    </xf>
    <xf numFmtId="0" fontId="11" fillId="0" borderId="31" xfId="7" applyFont="1" applyBorder="1" applyAlignment="1">
      <alignment horizontal="left" vertical="center" wrapText="1" indent="1"/>
    </xf>
    <xf numFmtId="49" fontId="11" fillId="0" borderId="49" xfId="7" applyNumberFormat="1" applyFont="1" applyBorder="1" applyAlignment="1">
      <alignment horizontal="left" vertical="center" wrapText="1" indent="1"/>
    </xf>
    <xf numFmtId="0" fontId="11" fillId="0" borderId="0" xfId="7" applyFont="1" applyAlignment="1">
      <alignment horizontal="left" vertical="center" wrapText="1" indent="1"/>
    </xf>
    <xf numFmtId="0" fontId="8" fillId="0" borderId="2" xfId="7" applyFont="1" applyBorder="1" applyAlignment="1">
      <alignment horizontal="left" vertical="center" wrapText="1" indent="1"/>
    </xf>
    <xf numFmtId="0" fontId="11" fillId="0" borderId="7" xfId="7" applyFont="1" applyBorder="1" applyAlignment="1">
      <alignment horizontal="left" vertical="center" wrapText="1" indent="1"/>
    </xf>
    <xf numFmtId="0" fontId="11" fillId="0" borderId="39" xfId="7" applyFont="1" applyBorder="1" applyAlignment="1">
      <alignment horizontal="left" vertical="center" wrapText="1" indent="1"/>
    </xf>
    <xf numFmtId="166" fontId="11" fillId="0" borderId="10" xfId="7" applyNumberFormat="1" applyFont="1" applyBorder="1" applyAlignment="1" applyProtection="1">
      <alignment horizontal="right" vertical="center" wrapText="1" indent="1"/>
      <protection locked="0"/>
    </xf>
    <xf numFmtId="0" fontId="11" fillId="0" borderId="25" xfId="7" applyFont="1" applyBorder="1" applyAlignment="1">
      <alignment horizontal="left" vertical="center" wrapText="1" indent="1"/>
    </xf>
    <xf numFmtId="0" fontId="7" fillId="0" borderId="2" xfId="7" applyFont="1" applyBorder="1" applyAlignment="1">
      <alignment vertical="center" wrapText="1"/>
    </xf>
    <xf numFmtId="49" fontId="11" fillId="0" borderId="5" xfId="7" applyNumberFormat="1" applyFont="1" applyBorder="1" applyAlignment="1">
      <alignment horizontal="left" vertical="center" wrapText="1" indent="1"/>
    </xf>
    <xf numFmtId="166" fontId="11" fillId="0" borderId="17" xfId="7" applyNumberFormat="1" applyFont="1" applyBorder="1" applyAlignment="1" applyProtection="1">
      <alignment horizontal="right" vertical="center" wrapText="1" indent="1"/>
      <protection locked="0"/>
    </xf>
    <xf numFmtId="0" fontId="16" fillId="0" borderId="25" xfId="4" applyFont="1" applyBorder="1" applyAlignment="1">
      <alignment horizontal="left" vertical="center" wrapText="1" indent="1"/>
    </xf>
    <xf numFmtId="49" fontId="11" fillId="0" borderId="18" xfId="7" applyNumberFormat="1" applyFont="1" applyBorder="1" applyAlignment="1">
      <alignment horizontal="left" vertical="center" wrapText="1" indent="1"/>
    </xf>
    <xf numFmtId="0" fontId="11" fillId="0" borderId="19" xfId="7" applyFont="1" applyBorder="1" applyAlignment="1">
      <alignment horizontal="left" vertical="center" wrapText="1" indent="1"/>
    </xf>
    <xf numFmtId="166" fontId="11" fillId="0" borderId="58" xfId="7" applyNumberFormat="1" applyFont="1" applyBorder="1" applyAlignment="1" applyProtection="1">
      <alignment horizontal="right" vertical="center" wrapText="1" indent="1"/>
      <protection locked="0"/>
    </xf>
    <xf numFmtId="166" fontId="12" fillId="0" borderId="3" xfId="4" applyNumberFormat="1" applyFont="1" applyBorder="1" applyAlignment="1">
      <alignment horizontal="right" vertical="center" wrapText="1" indent="1"/>
    </xf>
    <xf numFmtId="166" fontId="11" fillId="0" borderId="32" xfId="7" applyNumberFormat="1" applyFont="1" applyBorder="1" applyAlignment="1" applyProtection="1">
      <alignment horizontal="right" vertical="center" wrapText="1" indent="1"/>
      <protection locked="0"/>
    </xf>
    <xf numFmtId="49" fontId="8" fillId="0" borderId="1" xfId="7" applyNumberFormat="1" applyFont="1" applyBorder="1" applyAlignment="1">
      <alignment horizontal="left" vertical="center" wrapText="1" indent="1"/>
    </xf>
    <xf numFmtId="49" fontId="8" fillId="0" borderId="14" xfId="7" applyNumberFormat="1" applyFont="1" applyBorder="1" applyAlignment="1">
      <alignment horizontal="left" vertical="center" wrapText="1" indent="1"/>
    </xf>
    <xf numFmtId="166" fontId="8" fillId="0" borderId="13" xfId="7" applyNumberFormat="1" applyFont="1" applyBorder="1" applyAlignment="1" applyProtection="1">
      <alignment horizontal="right" vertical="center" wrapText="1" indent="1"/>
      <protection locked="0"/>
    </xf>
    <xf numFmtId="166" fontId="13" fillId="0" borderId="3" xfId="4" quotePrefix="1" applyNumberFormat="1" applyFont="1" applyBorder="1" applyAlignment="1">
      <alignment horizontal="right" vertical="center" wrapText="1" indent="1"/>
    </xf>
    <xf numFmtId="0" fontId="17" fillId="0" borderId="0" xfId="7" applyFont="1"/>
    <xf numFmtId="0" fontId="12" fillId="0" borderId="27" xfId="4" applyFont="1" applyBorder="1" applyAlignment="1">
      <alignment horizontal="left" vertical="center" wrapText="1" indent="1"/>
    </xf>
    <xf numFmtId="0" fontId="12" fillId="0" borderId="54" xfId="4" applyFont="1" applyBorder="1" applyAlignment="1">
      <alignment horizontal="left" vertical="center" wrapText="1" indent="1"/>
    </xf>
    <xf numFmtId="0" fontId="13" fillId="0" borderId="11" xfId="4" applyFont="1" applyBorder="1" applyAlignment="1">
      <alignment horizontal="left" vertical="center" wrapText="1" indent="1"/>
    </xf>
    <xf numFmtId="0" fontId="10" fillId="0" borderId="0" xfId="7" applyAlignment="1">
      <alignment horizontal="right" vertical="center" indent="1"/>
    </xf>
    <xf numFmtId="166" fontId="10" fillId="0" borderId="0" xfId="7" applyNumberFormat="1" applyAlignment="1">
      <alignment horizontal="right" vertical="center" indent="1"/>
    </xf>
    <xf numFmtId="166" fontId="1" fillId="0" borderId="0" xfId="4" applyNumberFormat="1" applyAlignment="1">
      <alignment vertical="center" wrapText="1"/>
    </xf>
    <xf numFmtId="166" fontId="4" fillId="0" borderId="0" xfId="4" applyNumberFormat="1" applyFont="1" applyAlignment="1">
      <alignment horizontal="centerContinuous" vertical="center" wrapText="1"/>
    </xf>
    <xf numFmtId="166" fontId="1" fillId="0" borderId="0" xfId="4" applyNumberFormat="1" applyAlignment="1">
      <alignment horizontal="centerContinuous" vertical="center"/>
    </xf>
    <xf numFmtId="166" fontId="1" fillId="0" borderId="0" xfId="4" applyNumberFormat="1" applyAlignment="1">
      <alignment horizontal="center" vertical="center" wrapText="1"/>
    </xf>
    <xf numFmtId="166" fontId="5" fillId="0" borderId="0" xfId="4" applyNumberFormat="1" applyFont="1" applyAlignment="1">
      <alignment horizontal="right" vertical="center"/>
    </xf>
    <xf numFmtId="166" fontId="3" fillId="0" borderId="1" xfId="4" applyNumberFormat="1" applyFont="1" applyBorder="1" applyAlignment="1">
      <alignment horizontal="centerContinuous" vertical="center" wrapText="1"/>
    </xf>
    <xf numFmtId="166" fontId="3" fillId="0" borderId="2" xfId="4" applyNumberFormat="1" applyFont="1" applyBorder="1" applyAlignment="1">
      <alignment horizontal="centerContinuous" vertical="center" wrapText="1"/>
    </xf>
    <xf numFmtId="166" fontId="3" fillId="0" borderId="14" xfId="4" applyNumberFormat="1" applyFont="1" applyBorder="1" applyAlignment="1">
      <alignment horizontal="centerContinuous" vertical="center" wrapText="1"/>
    </xf>
    <xf numFmtId="166" fontId="3" fillId="0" borderId="3" xfId="4" applyNumberFormat="1" applyFont="1" applyBorder="1" applyAlignment="1">
      <alignment horizontal="centerContinuous" vertical="center" wrapText="1"/>
    </xf>
    <xf numFmtId="166" fontId="3" fillId="0" borderId="1" xfId="4" applyNumberFormat="1" applyFont="1" applyBorder="1" applyAlignment="1">
      <alignment horizontal="center" vertical="center" wrapText="1"/>
    </xf>
    <xf numFmtId="166" fontId="6" fillId="0" borderId="0" xfId="4" applyNumberFormat="1" applyFont="1" applyAlignment="1">
      <alignment horizontal="center" vertical="center" wrapText="1"/>
    </xf>
    <xf numFmtId="166" fontId="8" fillId="0" borderId="33" xfId="4" applyNumberFormat="1" applyFont="1" applyBorder="1" applyAlignment="1">
      <alignment horizontal="center" vertical="center" wrapText="1"/>
    </xf>
    <xf numFmtId="166" fontId="8" fillId="0" borderId="1" xfId="4" applyNumberFormat="1" applyFont="1" applyBorder="1" applyAlignment="1">
      <alignment horizontal="center" vertical="center" wrapText="1"/>
    </xf>
    <xf numFmtId="166" fontId="8" fillId="0" borderId="2" xfId="4" applyNumberFormat="1" applyFont="1" applyBorder="1" applyAlignment="1">
      <alignment horizontal="center" vertical="center" wrapText="1"/>
    </xf>
    <xf numFmtId="166" fontId="8" fillId="0" borderId="14" xfId="4" applyNumberFormat="1" applyFont="1" applyBorder="1" applyAlignment="1">
      <alignment horizontal="center" vertical="center" wrapText="1"/>
    </xf>
    <xf numFmtId="166" fontId="8" fillId="0" borderId="3" xfId="4" applyNumberFormat="1" applyFont="1" applyBorder="1" applyAlignment="1">
      <alignment horizontal="center" vertical="center" wrapText="1"/>
    </xf>
    <xf numFmtId="166" fontId="8" fillId="0" borderId="0" xfId="4" applyNumberFormat="1" applyFont="1" applyAlignment="1">
      <alignment horizontal="center" vertical="center" wrapText="1"/>
    </xf>
    <xf numFmtId="166" fontId="1" fillId="0" borderId="34" xfId="4" applyNumberFormat="1" applyBorder="1" applyAlignment="1">
      <alignment horizontal="left" vertical="center" wrapText="1" indent="1"/>
    </xf>
    <xf numFmtId="166" fontId="11" fillId="0" borderId="8" xfId="4" applyNumberFormat="1" applyFont="1" applyBorder="1" applyAlignment="1">
      <alignment horizontal="left" vertical="center" wrapText="1" indent="1"/>
    </xf>
    <xf numFmtId="166" fontId="11" fillId="0" borderId="7" xfId="4" applyNumberFormat="1" applyFont="1" applyBorder="1" applyAlignment="1" applyProtection="1">
      <alignment horizontal="right" vertical="center" wrapText="1" indent="1"/>
      <protection locked="0"/>
    </xf>
    <xf numFmtId="166" fontId="11" fillId="0" borderId="9" xfId="4" applyNumberFormat="1" applyFont="1" applyBorder="1" applyAlignment="1" applyProtection="1">
      <alignment horizontal="right" vertical="center" wrapText="1" indent="1"/>
      <protection locked="0"/>
    </xf>
    <xf numFmtId="166" fontId="1" fillId="0" borderId="35" xfId="4" applyNumberFormat="1" applyBorder="1" applyAlignment="1">
      <alignment horizontal="left" vertical="center" wrapText="1" indent="1"/>
    </xf>
    <xf numFmtId="166" fontId="11" fillId="0" borderId="4" xfId="4" applyNumberFormat="1" applyFont="1" applyBorder="1" applyAlignment="1">
      <alignment horizontal="left" vertical="center" wrapText="1" indent="1"/>
    </xf>
    <xf numFmtId="166" fontId="11" fillId="0" borderId="5" xfId="4" applyNumberFormat="1" applyFont="1" applyBorder="1" applyAlignment="1" applyProtection="1">
      <alignment horizontal="right" vertical="center" wrapText="1" indent="1"/>
      <protection locked="0"/>
    </xf>
    <xf numFmtId="166" fontId="11" fillId="0" borderId="36" xfId="4" applyNumberFormat="1" applyFont="1" applyBorder="1" applyAlignment="1">
      <alignment horizontal="left" vertical="center" wrapText="1" indent="1"/>
    </xf>
    <xf numFmtId="166" fontId="11" fillId="0" borderId="37" xfId="4" applyNumberFormat="1" applyFont="1" applyBorder="1" applyAlignment="1" applyProtection="1">
      <alignment horizontal="right" vertical="center" wrapText="1" indent="1"/>
      <protection locked="0"/>
    </xf>
    <xf numFmtId="166" fontId="11" fillId="0" borderId="6" xfId="4" applyNumberFormat="1" applyFont="1" applyBorder="1" applyAlignment="1" applyProtection="1">
      <alignment horizontal="right" vertical="center" wrapText="1" indent="1"/>
      <protection locked="0"/>
    </xf>
    <xf numFmtId="166" fontId="11" fillId="0" borderId="4" xfId="4" applyNumberFormat="1" applyFont="1" applyBorder="1" applyAlignment="1" applyProtection="1">
      <alignment horizontal="left" vertical="center" wrapText="1" indent="1"/>
      <protection locked="0"/>
    </xf>
    <xf numFmtId="166" fontId="9" fillId="0" borderId="0" xfId="4" applyNumberFormat="1" applyFont="1" applyAlignment="1" applyProtection="1">
      <alignment horizontal="left" vertical="center" wrapText="1" indent="1"/>
      <protection locked="0"/>
    </xf>
    <xf numFmtId="166" fontId="11" fillId="0" borderId="24" xfId="4" applyNumberFormat="1" applyFont="1" applyBorder="1" applyAlignment="1" applyProtection="1">
      <alignment horizontal="left" vertical="center" wrapText="1" indent="1"/>
      <protection locked="0"/>
    </xf>
    <xf numFmtId="166" fontId="11" fillId="0" borderId="25" xfId="4" applyNumberFormat="1" applyFont="1" applyBorder="1" applyAlignment="1" applyProtection="1">
      <alignment horizontal="right" vertical="center" wrapText="1" indent="1"/>
      <protection locked="0"/>
    </xf>
    <xf numFmtId="166" fontId="11" fillId="0" borderId="26" xfId="4" applyNumberFormat="1" applyFont="1" applyBorder="1" applyAlignment="1" applyProtection="1">
      <alignment horizontal="right" vertical="center" wrapText="1" indent="1"/>
      <protection locked="0"/>
    </xf>
    <xf numFmtId="166" fontId="19" fillId="0" borderId="33" xfId="4" applyNumberFormat="1" applyFont="1" applyBorder="1" applyAlignment="1">
      <alignment horizontal="left" vertical="center" wrapText="1" indent="1"/>
    </xf>
    <xf numFmtId="166" fontId="8" fillId="0" borderId="1" xfId="4" applyNumberFormat="1" applyFont="1" applyBorder="1" applyAlignment="1">
      <alignment horizontal="left" vertical="center" wrapText="1" indent="1"/>
    </xf>
    <xf numFmtId="166" fontId="8" fillId="0" borderId="2" xfId="4" applyNumberFormat="1" applyFont="1" applyBorder="1" applyAlignment="1">
      <alignment horizontal="right" vertical="center" wrapText="1" indent="1"/>
    </xf>
    <xf numFmtId="166" fontId="8" fillId="0" borderId="3" xfId="4" applyNumberFormat="1" applyFont="1" applyBorder="1" applyAlignment="1">
      <alignment horizontal="right" vertical="center" wrapText="1" indent="1"/>
    </xf>
    <xf numFmtId="166" fontId="1" fillId="0" borderId="38" xfId="4" applyNumberFormat="1" applyBorder="1" applyAlignment="1">
      <alignment horizontal="left" vertical="center" wrapText="1" indent="1"/>
    </xf>
    <xf numFmtId="166" fontId="9" fillId="0" borderId="18" xfId="4" applyNumberFormat="1" applyFont="1" applyBorder="1" applyAlignment="1">
      <alignment horizontal="left" vertical="center" wrapText="1" indent="1"/>
    </xf>
    <xf numFmtId="166" fontId="20" fillId="0" borderId="19" xfId="4" applyNumberFormat="1" applyFont="1" applyBorder="1" applyAlignment="1">
      <alignment horizontal="right" vertical="center" wrapText="1" indent="1"/>
    </xf>
    <xf numFmtId="166" fontId="9" fillId="0" borderId="4" xfId="4" applyNumberFormat="1" applyFont="1" applyBorder="1" applyAlignment="1">
      <alignment horizontal="left" vertical="center" wrapText="1" indent="1"/>
    </xf>
    <xf numFmtId="166" fontId="9" fillId="0" borderId="10" xfId="4" applyNumberFormat="1" applyFont="1" applyBorder="1" applyAlignment="1" applyProtection="1">
      <alignment horizontal="right" vertical="center" wrapText="1" indent="1"/>
      <protection locked="0"/>
    </xf>
    <xf numFmtId="166" fontId="9" fillId="0" borderId="5" xfId="4" applyNumberFormat="1" applyFont="1" applyBorder="1" applyAlignment="1" applyProtection="1">
      <alignment horizontal="right" vertical="center" wrapText="1" indent="1"/>
      <protection locked="0"/>
    </xf>
    <xf numFmtId="166" fontId="9" fillId="0" borderId="6" xfId="4" applyNumberFormat="1" applyFont="1" applyBorder="1" applyAlignment="1" applyProtection="1">
      <alignment horizontal="right" vertical="center" wrapText="1" indent="1"/>
      <protection locked="0"/>
    </xf>
    <xf numFmtId="166" fontId="20" fillId="0" borderId="5" xfId="4" applyNumberFormat="1" applyFont="1" applyBorder="1" applyAlignment="1">
      <alignment horizontal="right" vertical="center" wrapText="1" indent="1"/>
    </xf>
    <xf numFmtId="166" fontId="9" fillId="0" borderId="19" xfId="4" applyNumberFormat="1" applyFont="1" applyBorder="1" applyAlignment="1" applyProtection="1">
      <alignment horizontal="right" vertical="center" wrapText="1" indent="1"/>
      <protection locked="0"/>
    </xf>
    <xf numFmtId="166" fontId="19" fillId="0" borderId="1" xfId="4" applyNumberFormat="1" applyFont="1" applyBorder="1" applyAlignment="1">
      <alignment horizontal="left" vertical="center" wrapText="1" indent="1"/>
    </xf>
    <xf numFmtId="166" fontId="19" fillId="0" borderId="13" xfId="4" applyNumberFormat="1" applyFont="1" applyBorder="1" applyAlignment="1">
      <alignment horizontal="right" vertical="center" wrapText="1" indent="1"/>
    </xf>
    <xf numFmtId="166" fontId="21" fillId="0" borderId="40" xfId="4" applyNumberFormat="1" applyFont="1" applyBorder="1" applyAlignment="1">
      <alignment horizontal="center" vertical="center" wrapText="1"/>
    </xf>
    <xf numFmtId="166" fontId="11" fillId="0" borderId="18" xfId="4" applyNumberFormat="1" applyFont="1" applyBorder="1" applyAlignment="1" applyProtection="1">
      <alignment horizontal="left" vertical="center" wrapText="1" indent="1"/>
      <protection locked="0"/>
    </xf>
    <xf numFmtId="166" fontId="11" fillId="0" borderId="39" xfId="4" applyNumberFormat="1" applyFont="1" applyBorder="1" applyAlignment="1" applyProtection="1">
      <alignment horizontal="right" vertical="center" wrapText="1" indent="1"/>
      <protection locked="0"/>
    </xf>
    <xf numFmtId="166" fontId="11" fillId="0" borderId="18" xfId="4" applyNumberFormat="1" applyFont="1" applyBorder="1" applyAlignment="1">
      <alignment horizontal="left" vertical="center" wrapText="1" indent="1"/>
    </xf>
    <xf numFmtId="166" fontId="11" fillId="0" borderId="10" xfId="4" applyNumberFormat="1" applyFont="1" applyBorder="1" applyAlignment="1" applyProtection="1">
      <alignment horizontal="right" vertical="center" wrapText="1" indent="1"/>
      <protection locked="0"/>
    </xf>
    <xf numFmtId="166" fontId="20" fillId="0" borderId="18" xfId="4" applyNumberFormat="1" applyFont="1" applyBorder="1" applyAlignment="1">
      <alignment horizontal="left" vertical="center" wrapText="1" indent="1"/>
    </xf>
    <xf numFmtId="166" fontId="20" fillId="0" borderId="7" xfId="4" applyNumberFormat="1" applyFont="1" applyBorder="1" applyAlignment="1">
      <alignment horizontal="right" vertical="center" wrapText="1" indent="1"/>
    </xf>
    <xf numFmtId="166" fontId="9" fillId="0" borderId="9" xfId="4" applyNumberFormat="1" applyFont="1" applyBorder="1" applyAlignment="1" applyProtection="1">
      <alignment horizontal="right" vertical="center" wrapText="1" indent="1"/>
      <protection locked="0"/>
    </xf>
    <xf numFmtId="166" fontId="9" fillId="0" borderId="4" xfId="4" applyNumberFormat="1" applyFont="1" applyBorder="1" applyAlignment="1">
      <alignment horizontal="left" vertical="center" wrapText="1" indent="2"/>
    </xf>
    <xf numFmtId="166" fontId="9" fillId="0" borderId="5" xfId="4" applyNumberFormat="1" applyFont="1" applyBorder="1" applyAlignment="1">
      <alignment horizontal="left" vertical="center" wrapText="1" indent="2"/>
    </xf>
    <xf numFmtId="166" fontId="20" fillId="0" borderId="5" xfId="4" applyNumberFormat="1" applyFont="1" applyBorder="1" applyAlignment="1">
      <alignment horizontal="left" vertical="center" wrapText="1" indent="1"/>
    </xf>
    <xf numFmtId="166" fontId="9" fillId="0" borderId="8" xfId="4" applyNumberFormat="1" applyFont="1" applyBorder="1" applyAlignment="1">
      <alignment horizontal="left" vertical="center" wrapText="1" indent="1"/>
    </xf>
    <xf numFmtId="166" fontId="9" fillId="0" borderId="8" xfId="4" applyNumberFormat="1" applyFont="1" applyBorder="1" applyAlignment="1" applyProtection="1">
      <alignment horizontal="left" vertical="center" wrapText="1" indent="1"/>
      <protection locked="0"/>
    </xf>
    <xf numFmtId="166" fontId="11" fillId="0" borderId="8" xfId="4" applyNumberFormat="1" applyFont="1" applyBorder="1" applyAlignment="1" applyProtection="1">
      <alignment horizontal="left" vertical="center" wrapText="1" indent="1"/>
      <protection locked="0"/>
    </xf>
    <xf numFmtId="166" fontId="11" fillId="0" borderId="8" xfId="4" applyNumberFormat="1" applyFont="1" applyBorder="1" applyAlignment="1">
      <alignment horizontal="left" vertical="center" wrapText="1" indent="2"/>
    </xf>
    <xf numFmtId="166" fontId="11" fillId="0" borderId="24" xfId="4" applyNumberFormat="1" applyFont="1" applyBorder="1" applyAlignment="1">
      <alignment horizontal="left" vertical="center" wrapText="1" indent="2"/>
    </xf>
    <xf numFmtId="0" fontId="4" fillId="0" borderId="57" xfId="6" applyFont="1" applyBorder="1" applyAlignment="1">
      <alignment horizontal="center"/>
    </xf>
    <xf numFmtId="0" fontId="4" fillId="2" borderId="0" xfId="6" applyFont="1" applyFill="1" applyAlignment="1">
      <alignment horizontal="center" vertical="top" wrapText="1"/>
    </xf>
    <xf numFmtId="0" fontId="4" fillId="0" borderId="0" xfId="6" applyFont="1" applyAlignment="1">
      <alignment horizontal="center" vertical="top" wrapText="1"/>
    </xf>
    <xf numFmtId="0" fontId="2" fillId="0" borderId="0" xfId="6" applyFont="1" applyAlignment="1">
      <alignment horizontal="center" vertical="top" wrapText="1"/>
    </xf>
    <xf numFmtId="0" fontId="2" fillId="0" borderId="0" xfId="6" applyFont="1" applyAlignment="1">
      <alignment horizontal="right" vertical="top" wrapText="1"/>
    </xf>
    <xf numFmtId="0" fontId="4" fillId="0" borderId="0" xfId="6" applyFont="1" applyAlignment="1">
      <alignment vertical="top" wrapText="1"/>
    </xf>
    <xf numFmtId="0" fontId="2" fillId="0" borderId="0" xfId="6" applyFont="1" applyAlignment="1">
      <alignment vertical="top" wrapText="1"/>
    </xf>
    <xf numFmtId="0" fontId="2" fillId="0" borderId="0" xfId="6" applyFont="1" applyAlignment="1">
      <alignment horizontal="left" vertical="center" wrapText="1"/>
    </xf>
    <xf numFmtId="0" fontId="17" fillId="0" borderId="0" xfId="6" applyFont="1"/>
    <xf numFmtId="0" fontId="2" fillId="0" borderId="39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167" fontId="4" fillId="0" borderId="10" xfId="0" applyNumberFormat="1" applyFont="1" applyBorder="1" applyAlignment="1">
      <alignment horizontal="center" vertical="top" wrapText="1"/>
    </xf>
    <xf numFmtId="0" fontId="10" fillId="0" borderId="0" xfId="0" applyFont="1" applyAlignment="1">
      <alignment vertical="top" wrapText="1"/>
    </xf>
    <xf numFmtId="167" fontId="10" fillId="0" borderId="10" xfId="0" applyNumberFormat="1" applyFont="1" applyBorder="1" applyAlignment="1">
      <alignment horizontal="center" vertical="top" wrapText="1"/>
    </xf>
    <xf numFmtId="0" fontId="17" fillId="0" borderId="39" xfId="0" applyFont="1" applyBorder="1" applyAlignment="1">
      <alignment vertical="top" wrapText="1"/>
    </xf>
    <xf numFmtId="0" fontId="10" fillId="0" borderId="39" xfId="0" applyFont="1" applyBorder="1" applyAlignment="1">
      <alignment vertical="top" wrapText="1"/>
    </xf>
    <xf numFmtId="0" fontId="4" fillId="0" borderId="0" xfId="6" applyFont="1" applyAlignment="1">
      <alignment horizontal="left" vertical="center" wrapText="1"/>
    </xf>
    <xf numFmtId="0" fontId="10" fillId="0" borderId="0" xfId="6" applyFont="1" applyAlignment="1">
      <alignment horizontal="left" vertical="center" wrapText="1"/>
    </xf>
    <xf numFmtId="0" fontId="4" fillId="0" borderId="0" xfId="6" applyFont="1" applyAlignment="1">
      <alignment vertical="center" wrapText="1"/>
    </xf>
    <xf numFmtId="167" fontId="2" fillId="0" borderId="58" xfId="2" applyNumberFormat="1" applyFont="1" applyBorder="1" applyAlignment="1">
      <alignment horizontal="center" vertical="top" wrapText="1"/>
    </xf>
    <xf numFmtId="0" fontId="2" fillId="0" borderId="0" xfId="4" applyFont="1" applyAlignment="1">
      <alignment vertical="top" wrapText="1"/>
    </xf>
    <xf numFmtId="0" fontId="17" fillId="0" borderId="0" xfId="6" applyFont="1" applyAlignment="1">
      <alignment vertical="top" wrapText="1"/>
    </xf>
    <xf numFmtId="167" fontId="4" fillId="0" borderId="0" xfId="2" applyNumberFormat="1" applyFont="1" applyAlignment="1">
      <alignment horizontal="center" vertical="top" wrapText="1"/>
    </xf>
    <xf numFmtId="0" fontId="22" fillId="0" borderId="0" xfId="0" applyFont="1" applyAlignment="1">
      <alignment horizontal="center" vertical="top" wrapText="1"/>
    </xf>
    <xf numFmtId="0" fontId="22" fillId="0" borderId="0" xfId="0" applyFont="1" applyAlignment="1">
      <alignment horizontal="left" vertical="top" wrapText="1"/>
    </xf>
    <xf numFmtId="0" fontId="41" fillId="0" borderId="0" xfId="0" applyFont="1" applyAlignment="1">
      <alignment horizontal="center" vertical="top" wrapText="1"/>
    </xf>
    <xf numFmtId="0" fontId="41" fillId="0" borderId="0" xfId="0" applyFont="1" applyAlignment="1">
      <alignment horizontal="left" vertical="top" wrapText="1"/>
    </xf>
    <xf numFmtId="0" fontId="16" fillId="0" borderId="19" xfId="4" applyFont="1" applyBorder="1" applyAlignment="1" applyProtection="1">
      <alignment horizontal="left" wrapText="1" indent="1"/>
    </xf>
    <xf numFmtId="166" fontId="9" fillId="0" borderId="10" xfId="7" applyNumberFormat="1" applyFont="1" applyFill="1" applyBorder="1" applyAlignment="1" applyProtection="1">
      <alignment horizontal="right" vertical="center" wrapText="1" indent="1"/>
      <protection locked="0"/>
    </xf>
    <xf numFmtId="169" fontId="9" fillId="0" borderId="10" xfId="7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39" xfId="6" applyFont="1" applyBorder="1" applyAlignment="1">
      <alignment horizontal="right" vertical="top" wrapText="1"/>
    </xf>
    <xf numFmtId="167" fontId="43" fillId="0" borderId="10" xfId="2" applyNumberFormat="1" applyFont="1" applyBorder="1" applyAlignment="1">
      <alignment horizontal="center" vertical="top" wrapText="1"/>
    </xf>
    <xf numFmtId="167" fontId="2" fillId="0" borderId="0" xfId="6" applyNumberFormat="1" applyFont="1"/>
    <xf numFmtId="167" fontId="44" fillId="0" borderId="10" xfId="2" applyNumberFormat="1" applyFont="1" applyBorder="1" applyAlignment="1">
      <alignment horizontal="center" vertical="top" wrapText="1"/>
    </xf>
    <xf numFmtId="167" fontId="45" fillId="0" borderId="39" xfId="2" applyNumberFormat="1" applyFont="1" applyBorder="1" applyAlignment="1">
      <alignment horizontal="center" vertical="top" wrapText="1"/>
    </xf>
    <xf numFmtId="167" fontId="45" fillId="0" borderId="38" xfId="2" applyNumberFormat="1" applyFont="1" applyBorder="1" applyAlignment="1">
      <alignment horizontal="center" vertical="top" wrapText="1"/>
    </xf>
    <xf numFmtId="167" fontId="43" fillId="0" borderId="3" xfId="2" applyNumberFormat="1" applyFont="1" applyBorder="1" applyAlignment="1">
      <alignment horizontal="center" vertical="top" wrapText="1"/>
    </xf>
    <xf numFmtId="167" fontId="43" fillId="0" borderId="59" xfId="2" applyNumberFormat="1" applyFont="1" applyBorder="1" applyAlignment="1">
      <alignment horizontal="center" vertical="top" wrapText="1"/>
    </xf>
    <xf numFmtId="167" fontId="43" fillId="0" borderId="38" xfId="2" applyNumberFormat="1" applyFont="1" applyBorder="1" applyAlignment="1">
      <alignment horizontal="center" vertical="top" wrapText="1"/>
    </xf>
    <xf numFmtId="167" fontId="44" fillId="0" borderId="38" xfId="13" applyNumberFormat="1" applyFont="1" applyBorder="1" applyAlignment="1">
      <alignment horizontal="center" vertical="top" wrapText="1"/>
    </xf>
    <xf numFmtId="167" fontId="44" fillId="0" borderId="38" xfId="2" applyNumberFormat="1" applyFont="1" applyBorder="1" applyAlignment="1">
      <alignment horizontal="center" vertical="top" wrapText="1"/>
    </xf>
    <xf numFmtId="167" fontId="4" fillId="0" borderId="33" xfId="2" applyNumberFormat="1" applyFont="1" applyBorder="1" applyAlignment="1">
      <alignment horizontal="center" vertical="center" wrapText="1"/>
    </xf>
    <xf numFmtId="167" fontId="4" fillId="0" borderId="59" xfId="2" applyNumberFormat="1" applyFont="1" applyBorder="1" applyAlignment="1">
      <alignment horizontal="center" vertical="top" wrapText="1"/>
    </xf>
    <xf numFmtId="167" fontId="10" fillId="0" borderId="64" xfId="2" applyNumberFormat="1" applyFont="1" applyBorder="1" applyAlignment="1">
      <alignment horizontal="center" vertical="top" wrapText="1"/>
    </xf>
    <xf numFmtId="166" fontId="7" fillId="0" borderId="10" xfId="7" applyNumberFormat="1" applyFont="1" applyBorder="1" applyAlignment="1">
      <alignment horizontal="right" vertical="center" wrapText="1" indent="1"/>
    </xf>
    <xf numFmtId="166" fontId="10" fillId="0" borderId="0" xfId="7" applyNumberFormat="1"/>
    <xf numFmtId="166" fontId="15" fillId="0" borderId="0" xfId="7" applyNumberFormat="1" applyFont="1" applyFill="1" applyProtection="1"/>
    <xf numFmtId="171" fontId="10" fillId="0" borderId="0" xfId="12" applyNumberFormat="1" applyFont="1"/>
    <xf numFmtId="171" fontId="11" fillId="0" borderId="0" xfId="12" applyNumberFormat="1" applyFont="1"/>
    <xf numFmtId="171" fontId="15" fillId="0" borderId="0" xfId="12" applyNumberFormat="1" applyFont="1"/>
    <xf numFmtId="166" fontId="15" fillId="0" borderId="0" xfId="7" applyNumberFormat="1" applyFont="1"/>
    <xf numFmtId="166" fontId="11" fillId="0" borderId="0" xfId="7" applyNumberFormat="1" applyFont="1"/>
    <xf numFmtId="166" fontId="14" fillId="0" borderId="20" xfId="7" applyNumberFormat="1" applyFont="1" applyBorder="1" applyAlignment="1">
      <alignment horizontal="left" vertical="center"/>
    </xf>
    <xf numFmtId="0" fontId="17" fillId="0" borderId="0" xfId="7" applyFont="1" applyAlignment="1">
      <alignment horizontal="center"/>
    </xf>
    <xf numFmtId="166" fontId="4" fillId="0" borderId="0" xfId="4" applyNumberFormat="1" applyFont="1" applyAlignment="1">
      <alignment horizontal="center" vertical="center" wrapText="1"/>
    </xf>
    <xf numFmtId="0" fontId="3" fillId="0" borderId="0" xfId="4" applyFont="1" applyAlignment="1">
      <alignment horizontal="center" vertical="center" wrapText="1"/>
    </xf>
    <xf numFmtId="0" fontId="1" fillId="0" borderId="0" xfId="4" applyAlignment="1">
      <alignment vertical="center" wrapText="1"/>
    </xf>
    <xf numFmtId="0" fontId="7" fillId="0" borderId="16" xfId="4" applyFont="1" applyBorder="1" applyAlignment="1">
      <alignment horizontal="center" vertical="center" wrapText="1"/>
    </xf>
    <xf numFmtId="0" fontId="7" fillId="0" borderId="0" xfId="4" applyFont="1" applyAlignment="1">
      <alignment horizontal="center" vertical="center" wrapText="1"/>
    </xf>
    <xf numFmtId="0" fontId="4" fillId="0" borderId="0" xfId="4" applyFont="1" applyAlignment="1">
      <alignment horizontal="center" vertical="center" wrapText="1"/>
    </xf>
    <xf numFmtId="0" fontId="3" fillId="0" borderId="65" xfId="4" applyFont="1" applyBorder="1" applyAlignment="1">
      <alignment horizontal="center" vertical="center" wrapText="1"/>
    </xf>
    <xf numFmtId="0" fontId="3" fillId="0" borderId="66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8" fillId="0" borderId="2" xfId="4" applyFont="1" applyBorder="1" applyAlignment="1">
      <alignment horizontal="left" vertical="center" wrapText="1" indent="1"/>
    </xf>
    <xf numFmtId="166" fontId="8" fillId="0" borderId="0" xfId="4" applyNumberFormat="1" applyFont="1" applyAlignment="1">
      <alignment horizontal="right" vertical="center" wrapText="1" indent="1"/>
    </xf>
    <xf numFmtId="0" fontId="47" fillId="0" borderId="0" xfId="4" applyFont="1" applyAlignment="1">
      <alignment vertical="center" wrapText="1"/>
    </xf>
    <xf numFmtId="49" fontId="9" fillId="0" borderId="4" xfId="4" applyNumberFormat="1" applyFont="1" applyBorder="1" applyAlignment="1">
      <alignment horizontal="center" vertical="center" wrapText="1"/>
    </xf>
    <xf numFmtId="166" fontId="11" fillId="0" borderId="0" xfId="4" applyNumberFormat="1" applyFont="1" applyAlignment="1" applyProtection="1">
      <alignment horizontal="right" vertical="center" wrapText="1" indent="1"/>
      <protection locked="0"/>
    </xf>
    <xf numFmtId="0" fontId="48" fillId="0" borderId="0" xfId="4" applyFont="1" applyAlignment="1">
      <alignment vertical="center" wrapText="1"/>
    </xf>
    <xf numFmtId="0" fontId="8" fillId="0" borderId="1" xfId="4" applyFont="1" applyBorder="1" applyAlignment="1">
      <alignment horizontal="center" vertical="center" wrapText="1"/>
    </xf>
    <xf numFmtId="166" fontId="8" fillId="0" borderId="3" xfId="4" applyNumberFormat="1" applyFont="1" applyBorder="1" applyAlignment="1" applyProtection="1">
      <alignment horizontal="right" vertical="center" wrapText="1" indent="1"/>
      <protection locked="0"/>
    </xf>
    <xf numFmtId="166" fontId="8" fillId="0" borderId="0" xfId="4" applyNumberFormat="1" applyFont="1" applyAlignment="1" applyProtection="1">
      <alignment horizontal="right" vertical="center" wrapText="1" indent="1"/>
      <protection locked="0"/>
    </xf>
    <xf numFmtId="49" fontId="9" fillId="0" borderId="8" xfId="4" applyNumberFormat="1" applyFont="1" applyBorder="1" applyAlignment="1">
      <alignment horizontal="center" vertical="center" wrapText="1"/>
    </xf>
    <xf numFmtId="166" fontId="9" fillId="0" borderId="0" xfId="4" applyNumberFormat="1" applyFont="1" applyAlignment="1" applyProtection="1">
      <alignment horizontal="right" vertical="center" wrapText="1" indent="1"/>
      <protection locked="0"/>
    </xf>
    <xf numFmtId="0" fontId="9" fillId="0" borderId="5" xfId="7" applyFont="1" applyBorder="1" applyAlignment="1">
      <alignment horizontal="left" vertical="center" wrapText="1" indent="1"/>
    </xf>
    <xf numFmtId="0" fontId="9" fillId="0" borderId="7" xfId="7" applyFont="1" applyBorder="1" applyAlignment="1">
      <alignment horizontal="left" vertical="center" wrapText="1" indent="1"/>
    </xf>
    <xf numFmtId="0" fontId="9" fillId="0" borderId="11" xfId="7" applyFont="1" applyBorder="1" applyAlignment="1">
      <alignment horizontal="left" vertical="center" wrapText="1" indent="1"/>
    </xf>
    <xf numFmtId="166" fontId="9" fillId="0" borderId="12" xfId="4" applyNumberFormat="1" applyFont="1" applyBorder="1" applyAlignment="1" applyProtection="1">
      <alignment horizontal="right" vertical="center" wrapText="1" indent="1"/>
      <protection locked="0"/>
    </xf>
    <xf numFmtId="166" fontId="8" fillId="0" borderId="13" xfId="4" applyNumberFormat="1" applyFont="1" applyBorder="1" applyAlignment="1" applyProtection="1">
      <alignment horizontal="right" vertical="center" wrapText="1" indent="1"/>
      <protection locked="0"/>
    </xf>
    <xf numFmtId="166" fontId="8" fillId="0" borderId="13" xfId="4" applyNumberFormat="1" applyFont="1" applyBorder="1" applyAlignment="1">
      <alignment horizontal="right" vertical="center" wrapText="1" indent="1"/>
    </xf>
    <xf numFmtId="0" fontId="12" fillId="0" borderId="1" xfId="4" applyFont="1" applyBorder="1" applyAlignment="1">
      <alignment horizontal="center" vertical="center" wrapText="1"/>
    </xf>
    <xf numFmtId="0" fontId="49" fillId="0" borderId="14" xfId="4" applyFont="1" applyBorder="1" applyAlignment="1">
      <alignment horizontal="left" wrapText="1" indent="1"/>
    </xf>
    <xf numFmtId="166" fontId="7" fillId="0" borderId="13" xfId="4" applyNumberFormat="1" applyFont="1" applyBorder="1" applyAlignment="1">
      <alignment horizontal="right" vertical="center" wrapText="1" indent="1"/>
    </xf>
    <xf numFmtId="166" fontId="7" fillId="0" borderId="0" xfId="4" applyNumberFormat="1" applyFont="1" applyAlignment="1">
      <alignment horizontal="right" vertical="center" wrapText="1" indent="1"/>
    </xf>
    <xf numFmtId="0" fontId="11" fillId="0" borderId="0" xfId="4" applyFont="1" applyAlignment="1">
      <alignment horizontal="center" vertical="center" wrapText="1"/>
    </xf>
    <xf numFmtId="0" fontId="3" fillId="0" borderId="0" xfId="4" applyFont="1" applyAlignment="1">
      <alignment horizontal="left" vertical="center" wrapText="1" indent="1"/>
    </xf>
    <xf numFmtId="166" fontId="3" fillId="0" borderId="0" xfId="4" applyNumberFormat="1" applyFont="1" applyAlignment="1">
      <alignment horizontal="left" vertical="center" wrapText="1" indent="1"/>
    </xf>
    <xf numFmtId="0" fontId="7" fillId="0" borderId="15" xfId="4" applyFont="1" applyBorder="1" applyAlignment="1">
      <alignment horizontal="center" vertical="center" wrapText="1"/>
    </xf>
    <xf numFmtId="0" fontId="3" fillId="0" borderId="44" xfId="4" applyFont="1" applyBorder="1" applyAlignment="1">
      <alignment horizontal="center" vertical="center" wrapText="1"/>
    </xf>
    <xf numFmtId="0" fontId="50" fillId="0" borderId="0" xfId="4" applyFont="1" applyAlignment="1">
      <alignment vertical="center" wrapText="1"/>
    </xf>
    <xf numFmtId="166" fontId="9" fillId="0" borderId="26" xfId="4" applyNumberFormat="1" applyFont="1" applyBorder="1" applyAlignment="1" applyProtection="1">
      <alignment horizontal="right" vertical="center" wrapText="1" indent="1"/>
      <protection locked="0"/>
    </xf>
    <xf numFmtId="49" fontId="8" fillId="0" borderId="1" xfId="4" applyNumberFormat="1" applyFont="1" applyBorder="1" applyAlignment="1">
      <alignment horizontal="center" vertical="center" wrapText="1"/>
    </xf>
    <xf numFmtId="166" fontId="9" fillId="0" borderId="3" xfId="4" applyNumberFormat="1" applyFont="1" applyBorder="1" applyAlignment="1" applyProtection="1">
      <alignment horizontal="right" vertical="center" wrapText="1" indent="1"/>
      <protection locked="0"/>
    </xf>
    <xf numFmtId="0" fontId="3" fillId="0" borderId="2" xfId="4" applyFont="1" applyBorder="1" applyAlignment="1">
      <alignment horizontal="left" vertical="center" wrapText="1" indent="1"/>
    </xf>
    <xf numFmtId="166" fontId="7" fillId="0" borderId="3" xfId="4" applyNumberFormat="1" applyFont="1" applyBorder="1" applyAlignment="1">
      <alignment horizontal="right" vertical="center" wrapText="1" indent="1"/>
    </xf>
    <xf numFmtId="0" fontId="1" fillId="0" borderId="0" xfId="4" applyAlignment="1">
      <alignment horizontal="left" vertical="center" wrapText="1"/>
    </xf>
    <xf numFmtId="0" fontId="1" fillId="0" borderId="0" xfId="4" applyAlignment="1">
      <alignment horizontal="right" vertical="center" wrapText="1" indent="1"/>
    </xf>
    <xf numFmtId="0" fontId="6" fillId="0" borderId="1" xfId="4" applyFont="1" applyBorder="1" applyAlignment="1">
      <alignment horizontal="left" vertical="center"/>
    </xf>
    <xf numFmtId="0" fontId="6" fillId="0" borderId="14" xfId="4" applyFont="1" applyBorder="1" applyAlignment="1">
      <alignment vertical="center" wrapText="1"/>
    </xf>
    <xf numFmtId="4" fontId="6" fillId="0" borderId="3" xfId="4" applyNumberFormat="1" applyFont="1" applyBorder="1" applyAlignment="1" applyProtection="1">
      <alignment horizontal="right" vertical="center" wrapText="1" indent="1"/>
      <protection locked="0"/>
    </xf>
    <xf numFmtId="172" fontId="6" fillId="0" borderId="3" xfId="4" applyNumberFormat="1" applyFont="1" applyBorder="1" applyAlignment="1" applyProtection="1">
      <alignment horizontal="right" vertical="center" wrapText="1" indent="1"/>
      <protection locked="0"/>
    </xf>
    <xf numFmtId="3" fontId="6" fillId="0" borderId="0" xfId="4" applyNumberFormat="1" applyFont="1" applyAlignment="1" applyProtection="1">
      <alignment horizontal="right" vertical="center" wrapText="1" indent="1"/>
      <protection locked="0"/>
    </xf>
    <xf numFmtId="3" fontId="6" fillId="0" borderId="3" xfId="4" applyNumberFormat="1" applyFont="1" applyBorder="1" applyAlignment="1" applyProtection="1">
      <alignment horizontal="right" vertical="center" wrapText="1" indent="1"/>
      <protection locked="0"/>
    </xf>
    <xf numFmtId="0" fontId="3" fillId="0" borderId="0" xfId="4" applyFont="1" applyAlignment="1">
      <alignment vertical="center"/>
    </xf>
    <xf numFmtId="0" fontId="5" fillId="0" borderId="0" xfId="4" applyFont="1" applyAlignment="1">
      <alignment horizontal="right"/>
    </xf>
    <xf numFmtId="0" fontId="6" fillId="0" borderId="0" xfId="4" applyFont="1" applyAlignment="1">
      <alignment vertical="center"/>
    </xf>
    <xf numFmtId="0" fontId="3" fillId="0" borderId="15" xfId="4" applyFont="1" applyBorder="1" applyAlignment="1">
      <alignment horizontal="center" vertical="center" wrapText="1"/>
    </xf>
    <xf numFmtId="0" fontId="3" fillId="0" borderId="42" xfId="4" applyFont="1" applyBorder="1" applyAlignment="1">
      <alignment horizontal="center" vertical="center" wrapText="1"/>
    </xf>
    <xf numFmtId="0" fontId="7" fillId="0" borderId="45" xfId="4" applyFont="1" applyBorder="1" applyAlignment="1">
      <alignment horizontal="center" vertical="center" wrapText="1"/>
    </xf>
    <xf numFmtId="0" fontId="7" fillId="0" borderId="42" xfId="4" applyFont="1" applyBorder="1" applyAlignment="1">
      <alignment horizontal="center" vertical="center" wrapText="1"/>
    </xf>
    <xf numFmtId="0" fontId="7" fillId="0" borderId="3" xfId="4" applyFont="1" applyBorder="1" applyAlignment="1">
      <alignment horizontal="center" vertical="center" wrapText="1"/>
    </xf>
    <xf numFmtId="0" fontId="8" fillId="0" borderId="16" xfId="4" applyFont="1" applyBorder="1" applyAlignment="1">
      <alignment horizontal="left" vertical="center" wrapText="1" indent="1"/>
    </xf>
    <xf numFmtId="166" fontId="8" fillId="0" borderId="33" xfId="4" applyNumberFormat="1" applyFont="1" applyBorder="1" applyAlignment="1">
      <alignment horizontal="right" vertical="center" wrapText="1" indent="1"/>
    </xf>
    <xf numFmtId="0" fontId="16" fillId="0" borderId="67" xfId="4" applyFont="1" applyBorder="1" applyAlignment="1">
      <alignment horizontal="left" wrapText="1" indent="1"/>
    </xf>
    <xf numFmtId="166" fontId="11" fillId="0" borderId="61" xfId="7" applyNumberFormat="1" applyFont="1" applyBorder="1" applyAlignment="1" applyProtection="1">
      <alignment horizontal="right" vertical="center" wrapText="1" indent="1"/>
      <protection locked="0"/>
    </xf>
    <xf numFmtId="0" fontId="16" fillId="0" borderId="37" xfId="4" applyFont="1" applyBorder="1" applyAlignment="1">
      <alignment horizontal="left" wrapText="1" indent="1"/>
    </xf>
    <xf numFmtId="166" fontId="11" fillId="0" borderId="35" xfId="7" applyNumberFormat="1" applyFont="1" applyBorder="1" applyAlignment="1" applyProtection="1">
      <alignment horizontal="right" vertical="center" wrapText="1" indent="1"/>
      <protection locked="0"/>
    </xf>
    <xf numFmtId="166" fontId="9" fillId="0" borderId="35" xfId="7" applyNumberFormat="1" applyFont="1" applyBorder="1" applyAlignment="1" applyProtection="1">
      <alignment horizontal="right" vertical="center" wrapText="1" indent="1"/>
      <protection locked="0"/>
    </xf>
    <xf numFmtId="0" fontId="16" fillId="0" borderId="60" xfId="4" applyFont="1" applyBorder="1" applyAlignment="1">
      <alignment horizontal="left" wrapText="1" indent="1"/>
    </xf>
    <xf numFmtId="166" fontId="9" fillId="0" borderId="68" xfId="7" applyNumberFormat="1" applyFont="1" applyBorder="1" applyAlignment="1" applyProtection="1">
      <alignment horizontal="right" vertical="center" wrapText="1" indent="1"/>
      <protection locked="0"/>
    </xf>
    <xf numFmtId="166" fontId="9" fillId="0" borderId="46" xfId="7" applyNumberFormat="1" applyFont="1" applyBorder="1" applyAlignment="1" applyProtection="1">
      <alignment horizontal="right" vertical="center" wrapText="1" indent="1"/>
      <protection locked="0"/>
    </xf>
    <xf numFmtId="166" fontId="11" fillId="0" borderId="35" xfId="4" applyNumberFormat="1" applyFont="1" applyBorder="1" applyAlignment="1" applyProtection="1">
      <alignment horizontal="right" vertical="center" wrapText="1" indent="1"/>
      <protection locked="0"/>
    </xf>
    <xf numFmtId="0" fontId="11" fillId="0" borderId="37" xfId="7" applyFont="1" applyBorder="1" applyAlignment="1">
      <alignment horizontal="left" vertical="center" wrapText="1" indent="1"/>
    </xf>
    <xf numFmtId="0" fontId="8" fillId="0" borderId="16" xfId="7" applyFont="1" applyBorder="1" applyAlignment="1">
      <alignment horizontal="left" vertical="center" wrapText="1" indent="1"/>
    </xf>
    <xf numFmtId="166" fontId="8" fillId="0" borderId="33" xfId="4" applyNumberFormat="1" applyFont="1" applyBorder="1" applyAlignment="1" applyProtection="1">
      <alignment horizontal="right" vertical="center" wrapText="1" indent="1"/>
      <protection locked="0"/>
    </xf>
    <xf numFmtId="166" fontId="9" fillId="0" borderId="34" xfId="4" applyNumberFormat="1" applyFont="1" applyBorder="1" applyAlignment="1" applyProtection="1">
      <alignment horizontal="right" vertical="center" wrapText="1" indent="1"/>
      <protection locked="0"/>
    </xf>
    <xf numFmtId="0" fontId="9" fillId="0" borderId="37" xfId="7" applyFont="1" applyBorder="1" applyAlignment="1">
      <alignment horizontal="left" vertical="center" wrapText="1" indent="1"/>
    </xf>
    <xf numFmtId="0" fontId="9" fillId="0" borderId="67" xfId="7" applyFont="1" applyBorder="1" applyAlignment="1">
      <alignment horizontal="left" vertical="center" wrapText="1" indent="1"/>
    </xf>
    <xf numFmtId="166" fontId="9" fillId="0" borderId="38" xfId="4" applyNumberFormat="1" applyFont="1" applyBorder="1" applyAlignment="1" applyProtection="1">
      <alignment horizontal="right" vertical="center" wrapText="1" indent="1"/>
      <protection locked="0"/>
    </xf>
    <xf numFmtId="0" fontId="9" fillId="0" borderId="43" xfId="7" applyFont="1" applyBorder="1" applyAlignment="1">
      <alignment horizontal="left" vertical="center" wrapText="1" indent="1"/>
    </xf>
    <xf numFmtId="166" fontId="9" fillId="0" borderId="46" xfId="4" applyNumberFormat="1" applyFont="1" applyBorder="1" applyAlignment="1" applyProtection="1">
      <alignment horizontal="right" vertical="center" wrapText="1" indent="1"/>
      <protection locked="0"/>
    </xf>
    <xf numFmtId="166" fontId="11" fillId="0" borderId="68" xfId="7" applyNumberFormat="1" applyFont="1" applyBorder="1" applyAlignment="1" applyProtection="1">
      <alignment horizontal="right" vertical="center" wrapText="1" indent="1"/>
      <protection locked="0"/>
    </xf>
    <xf numFmtId="166" fontId="11" fillId="0" borderId="46" xfId="7" applyNumberFormat="1" applyFont="1" applyBorder="1" applyAlignment="1" applyProtection="1">
      <alignment horizontal="right" vertical="center" wrapText="1" indent="1"/>
      <protection locked="0"/>
    </xf>
    <xf numFmtId="0" fontId="49" fillId="0" borderId="44" xfId="4" applyFont="1" applyBorder="1" applyAlignment="1">
      <alignment horizontal="left" wrapText="1" indent="1"/>
    </xf>
    <xf numFmtId="166" fontId="7" fillId="0" borderId="33" xfId="4" applyNumberFormat="1" applyFont="1" applyBorder="1" applyAlignment="1">
      <alignment horizontal="right" vertical="center" wrapText="1" indent="1"/>
    </xf>
    <xf numFmtId="0" fontId="11" fillId="0" borderId="67" xfId="7" applyFont="1" applyBorder="1" applyAlignment="1">
      <alignment horizontal="left" vertical="center" wrapText="1" indent="1"/>
    </xf>
    <xf numFmtId="166" fontId="9" fillId="0" borderId="35" xfId="4" applyNumberFormat="1" applyFont="1" applyBorder="1" applyAlignment="1" applyProtection="1">
      <alignment horizontal="right" vertical="center" wrapText="1" indent="1"/>
      <protection locked="0"/>
    </xf>
    <xf numFmtId="166" fontId="9" fillId="0" borderId="33" xfId="4" applyNumberFormat="1" applyFont="1" applyBorder="1" applyAlignment="1" applyProtection="1">
      <alignment horizontal="right" vertical="center" wrapText="1" indent="1"/>
      <protection locked="0"/>
    </xf>
    <xf numFmtId="0" fontId="3" fillId="0" borderId="1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65" xfId="0" applyFont="1" applyBorder="1" applyAlignment="1">
      <alignment horizontal="center" vertical="center" wrapText="1"/>
    </xf>
    <xf numFmtId="0" fontId="3" fillId="0" borderId="66" xfId="0" applyFont="1" applyBorder="1" applyAlignment="1">
      <alignment horizontal="center" vertical="center" wrapText="1"/>
    </xf>
    <xf numFmtId="0" fontId="7" fillId="0" borderId="16" xfId="7" applyFont="1" applyBorder="1" applyAlignment="1">
      <alignment horizontal="left" vertical="center" wrapText="1" indent="1"/>
    </xf>
    <xf numFmtId="166" fontId="7" fillId="0" borderId="33" xfId="7" applyNumberFormat="1" applyFont="1" applyBorder="1" applyAlignment="1">
      <alignment horizontal="right" vertical="center" wrapText="1" indent="1"/>
    </xf>
    <xf numFmtId="49" fontId="11" fillId="0" borderId="8" xfId="7" applyNumberFormat="1" applyFont="1" applyBorder="1" applyAlignment="1">
      <alignment horizontal="center" vertical="center" wrapText="1"/>
    </xf>
    <xf numFmtId="0" fontId="16" fillId="0" borderId="67" xfId="0" applyFont="1" applyBorder="1" applyAlignment="1">
      <alignment horizontal="left" wrapText="1" indent="1"/>
    </xf>
    <xf numFmtId="166" fontId="11" fillId="0" borderId="34" xfId="7" applyNumberFormat="1" applyFont="1" applyBorder="1" applyAlignment="1" applyProtection="1">
      <alignment horizontal="right" vertical="center" wrapText="1" indent="1"/>
      <protection locked="0"/>
    </xf>
    <xf numFmtId="0" fontId="47" fillId="0" borderId="0" xfId="0" applyFont="1" applyAlignment="1">
      <alignment vertical="center" wrapText="1"/>
    </xf>
    <xf numFmtId="49" fontId="11" fillId="0" borderId="4" xfId="7" applyNumberFormat="1" applyFont="1" applyBorder="1" applyAlignment="1">
      <alignment horizontal="center" vertical="center" wrapText="1"/>
    </xf>
    <xf numFmtId="0" fontId="16" fillId="0" borderId="37" xfId="0" applyFont="1" applyBorder="1" applyAlignment="1">
      <alignment horizontal="left" wrapText="1" indent="1"/>
    </xf>
    <xf numFmtId="0" fontId="48" fillId="0" borderId="0" xfId="0" applyFont="1" applyAlignment="1">
      <alignment vertical="center" wrapText="1"/>
    </xf>
    <xf numFmtId="166" fontId="11" fillId="5" borderId="35" xfId="7" applyNumberFormat="1" applyFont="1" applyFill="1" applyBorder="1" applyAlignment="1">
      <alignment horizontal="right" vertical="center" wrapText="1" indent="1"/>
    </xf>
    <xf numFmtId="166" fontId="11" fillId="5" borderId="6" xfId="7" applyNumberFormat="1" applyFont="1" applyFill="1" applyBorder="1" applyAlignment="1">
      <alignment horizontal="right" vertical="center" wrapText="1" indent="1"/>
    </xf>
    <xf numFmtId="49" fontId="11" fillId="0" borderId="24" xfId="7" applyNumberFormat="1" applyFont="1" applyBorder="1" applyAlignment="1">
      <alignment horizontal="center" vertical="center" wrapText="1"/>
    </xf>
    <xf numFmtId="0" fontId="16" fillId="0" borderId="60" xfId="0" applyFont="1" applyBorder="1" applyAlignment="1">
      <alignment horizontal="left" wrapText="1" indent="1"/>
    </xf>
    <xf numFmtId="166" fontId="11" fillId="5" borderId="68" xfId="7" applyNumberFormat="1" applyFont="1" applyFill="1" applyBorder="1" applyAlignment="1">
      <alignment horizontal="right" vertical="center" wrapText="1" indent="1"/>
    </xf>
    <xf numFmtId="166" fontId="11" fillId="5" borderId="26" xfId="7" applyNumberFormat="1" applyFont="1" applyFill="1" applyBorder="1" applyAlignment="1">
      <alignment horizontal="right" vertical="center" wrapText="1" indent="1"/>
    </xf>
    <xf numFmtId="0" fontId="12" fillId="0" borderId="16" xfId="0" applyFont="1" applyBorder="1" applyAlignment="1">
      <alignment horizontal="left" vertical="center" wrapText="1" indent="1"/>
    </xf>
    <xf numFmtId="166" fontId="47" fillId="0" borderId="0" xfId="0" applyNumberFormat="1" applyFont="1" applyAlignment="1">
      <alignment vertical="center" wrapText="1"/>
    </xf>
    <xf numFmtId="166" fontId="48" fillId="0" borderId="0" xfId="0" applyNumberFormat="1" applyFont="1" applyAlignment="1">
      <alignment vertical="center" wrapText="1"/>
    </xf>
    <xf numFmtId="166" fontId="11" fillId="0" borderId="6" xfId="0" applyNumberFormat="1" applyFont="1" applyBorder="1" applyAlignment="1" applyProtection="1">
      <alignment horizontal="right" vertical="center" wrapText="1" indent="1"/>
      <protection locked="0"/>
    </xf>
    <xf numFmtId="166" fontId="8" fillId="0" borderId="33" xfId="7" applyNumberFormat="1" applyFont="1" applyBorder="1" applyAlignment="1">
      <alignment horizontal="right" vertical="center" wrapText="1" indent="1"/>
    </xf>
    <xf numFmtId="166" fontId="11" fillId="0" borderId="34" xfId="7" applyNumberFormat="1" applyFont="1" applyBorder="1" applyAlignment="1">
      <alignment horizontal="right" vertical="center" wrapText="1" indent="1"/>
    </xf>
    <xf numFmtId="166" fontId="11" fillId="0" borderId="69" xfId="7" applyNumberFormat="1" applyFont="1" applyBorder="1" applyAlignment="1">
      <alignment horizontal="right" vertical="center" wrapText="1" indent="1"/>
    </xf>
    <xf numFmtId="166" fontId="9" fillId="0" borderId="34" xfId="7" applyNumberFormat="1" applyFont="1" applyBorder="1" applyAlignment="1" applyProtection="1">
      <alignment horizontal="right" vertical="center" wrapText="1" indent="1"/>
      <protection locked="0"/>
    </xf>
    <xf numFmtId="0" fontId="12" fillId="0" borderId="1" xfId="0" applyFont="1" applyBorder="1" applyAlignment="1">
      <alignment horizontal="center" wrapText="1"/>
    </xf>
    <xf numFmtId="0" fontId="16" fillId="0" borderId="60" xfId="0" applyFont="1" applyBorder="1" applyAlignment="1">
      <alignment wrapText="1"/>
    </xf>
    <xf numFmtId="0" fontId="16" fillId="0" borderId="8" xfId="0" applyFont="1" applyBorder="1" applyAlignment="1">
      <alignment horizontal="center" wrapText="1"/>
    </xf>
    <xf numFmtId="0" fontId="16" fillId="0" borderId="4" xfId="0" applyFont="1" applyBorder="1" applyAlignment="1">
      <alignment horizontal="center" wrapText="1"/>
    </xf>
    <xf numFmtId="166" fontId="7" fillId="0" borderId="33" xfId="7" applyNumberFormat="1" applyFont="1" applyBorder="1" applyAlignment="1" applyProtection="1">
      <alignment horizontal="right" vertical="center" wrapText="1" indent="1"/>
      <protection locked="0"/>
    </xf>
    <xf numFmtId="0" fontId="12" fillId="0" borderId="16" xfId="0" applyFont="1" applyBorder="1" applyAlignment="1">
      <alignment wrapText="1"/>
    </xf>
    <xf numFmtId="0" fontId="12" fillId="0" borderId="27" xfId="0" applyFont="1" applyBorder="1" applyAlignment="1">
      <alignment horizontal="center" wrapText="1"/>
    </xf>
    <xf numFmtId="0" fontId="12" fillId="0" borderId="43" xfId="0" applyFont="1" applyBorder="1" applyAlignment="1">
      <alignment wrapText="1"/>
    </xf>
    <xf numFmtId="166" fontId="2" fillId="0" borderId="0" xfId="4" applyNumberFormat="1" applyFont="1" applyAlignment="1">
      <alignment horizontal="left" vertical="center" wrapText="1"/>
    </xf>
    <xf numFmtId="166" fontId="51" fillId="0" borderId="0" xfId="4" applyNumberFormat="1" applyFont="1" applyAlignment="1">
      <alignment vertical="center" wrapText="1"/>
    </xf>
    <xf numFmtId="166" fontId="2" fillId="0" borderId="0" xfId="4" applyNumberFormat="1" applyFont="1" applyAlignment="1">
      <alignment vertical="center" wrapText="1"/>
    </xf>
    <xf numFmtId="0" fontId="11" fillId="0" borderId="0" xfId="4" applyFont="1" applyAlignment="1">
      <alignment horizontal="left" vertical="center" wrapText="1"/>
    </xf>
    <xf numFmtId="0" fontId="11" fillId="0" borderId="0" xfId="4" applyFont="1" applyAlignment="1">
      <alignment vertical="center" wrapText="1"/>
    </xf>
    <xf numFmtId="0" fontId="7" fillId="0" borderId="59" xfId="4" applyFont="1" applyBorder="1" applyAlignment="1">
      <alignment horizontal="center" vertical="center" wrapText="1"/>
    </xf>
    <xf numFmtId="0" fontId="7" fillId="0" borderId="40" xfId="4" applyFont="1" applyBorder="1" applyAlignment="1">
      <alignment horizontal="center" vertical="center" wrapText="1"/>
    </xf>
    <xf numFmtId="166" fontId="50" fillId="0" borderId="0" xfId="4" applyNumberFormat="1" applyFont="1" applyAlignment="1">
      <alignment vertical="center" wrapText="1"/>
    </xf>
    <xf numFmtId="166" fontId="9" fillId="0" borderId="69" xfId="4" applyNumberFormat="1" applyFont="1" applyBorder="1" applyAlignment="1" applyProtection="1">
      <alignment horizontal="right" vertical="center" wrapText="1" indent="1"/>
      <protection locked="0"/>
    </xf>
    <xf numFmtId="166" fontId="9" fillId="0" borderId="17" xfId="4" applyNumberFormat="1" applyFont="1" applyBorder="1" applyAlignment="1" applyProtection="1">
      <alignment horizontal="right" vertical="center" wrapText="1" indent="1"/>
      <protection locked="0"/>
    </xf>
    <xf numFmtId="166" fontId="11" fillId="0" borderId="69" xfId="7" applyNumberFormat="1" applyFont="1" applyBorder="1" applyAlignment="1" applyProtection="1">
      <alignment horizontal="right" vertical="center" wrapText="1" indent="1"/>
      <protection locked="0"/>
    </xf>
    <xf numFmtId="166" fontId="11" fillId="0" borderId="38" xfId="7" applyNumberFormat="1" applyFont="1" applyBorder="1" applyAlignment="1" applyProtection="1">
      <alignment horizontal="right" vertical="center" wrapText="1" indent="1"/>
      <protection locked="0"/>
    </xf>
    <xf numFmtId="0" fontId="11" fillId="0" borderId="60" xfId="7" applyFont="1" applyBorder="1" applyAlignment="1">
      <alignment horizontal="left" vertical="center" wrapText="1" indent="1"/>
    </xf>
    <xf numFmtId="0" fontId="11" fillId="0" borderId="52" xfId="0" applyFont="1" applyBorder="1" applyAlignment="1">
      <alignment horizontal="left" vertical="center" wrapText="1" indent="1"/>
    </xf>
    <xf numFmtId="0" fontId="11" fillId="0" borderId="0" xfId="0" applyFont="1" applyAlignment="1">
      <alignment horizontal="left" vertical="center" wrapText="1" indent="1"/>
    </xf>
    <xf numFmtId="0" fontId="11" fillId="0" borderId="66" xfId="0" applyFont="1" applyBorder="1" applyAlignment="1">
      <alignment horizontal="left" vertical="center" wrapText="1" indent="1"/>
    </xf>
    <xf numFmtId="0" fontId="16" fillId="0" borderId="66" xfId="0" applyFont="1" applyBorder="1" applyAlignment="1">
      <alignment horizontal="left" vertical="center" wrapText="1" indent="1"/>
    </xf>
    <xf numFmtId="166" fontId="7" fillId="0" borderId="13" xfId="7" applyNumberFormat="1" applyFont="1" applyBorder="1" applyAlignment="1">
      <alignment horizontal="right" vertical="center" wrapText="1" indent="1"/>
    </xf>
    <xf numFmtId="0" fontId="50" fillId="0" borderId="0" xfId="0" applyFont="1" applyAlignment="1">
      <alignment vertical="center" wrapText="1"/>
    </xf>
    <xf numFmtId="49" fontId="11" fillId="0" borderId="18" xfId="7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 wrapText="1" indent="1"/>
    </xf>
    <xf numFmtId="166" fontId="12" fillId="0" borderId="33" xfId="0" applyNumberFormat="1" applyFont="1" applyBorder="1" applyAlignment="1">
      <alignment horizontal="right" vertical="center" wrapText="1" indent="1"/>
    </xf>
    <xf numFmtId="166" fontId="12" fillId="0" borderId="13" xfId="0" applyNumberFormat="1" applyFont="1" applyBorder="1" applyAlignment="1">
      <alignment horizontal="right" vertical="center" wrapText="1" indent="1"/>
    </xf>
    <xf numFmtId="166" fontId="12" fillId="0" borderId="3" xfId="0" applyNumberFormat="1" applyFont="1" applyBorder="1" applyAlignment="1">
      <alignment horizontal="right" vertical="center" wrapText="1" indent="1"/>
    </xf>
    <xf numFmtId="166" fontId="13" fillId="0" borderId="33" xfId="0" quotePrefix="1" applyNumberFormat="1" applyFont="1" applyBorder="1" applyAlignment="1">
      <alignment horizontal="right" vertical="center" wrapText="1" indent="1"/>
    </xf>
    <xf numFmtId="0" fontId="3" fillId="0" borderId="16" xfId="4" applyFont="1" applyBorder="1" applyAlignment="1">
      <alignment horizontal="left" vertical="center" wrapText="1" indent="1"/>
    </xf>
    <xf numFmtId="0" fontId="52" fillId="0" borderId="0" xfId="11" applyFont="1" applyAlignment="1">
      <alignment horizontal="center"/>
    </xf>
    <xf numFmtId="0" fontId="53" fillId="0" borderId="0" xfId="11" applyFont="1"/>
    <xf numFmtId="0" fontId="54" fillId="0" borderId="0" xfId="11" applyFont="1"/>
    <xf numFmtId="0" fontId="25" fillId="0" borderId="0" xfId="11" applyFont="1"/>
    <xf numFmtId="0" fontId="55" fillId="0" borderId="5" xfId="11" applyFont="1" applyBorder="1" applyAlignment="1">
      <alignment horizontal="center"/>
    </xf>
    <xf numFmtId="0" fontId="25" fillId="0" borderId="0" xfId="14" applyFont="1"/>
    <xf numFmtId="0" fontId="55" fillId="0" borderId="5" xfId="11" applyFont="1" applyBorder="1"/>
    <xf numFmtId="0" fontId="25" fillId="0" borderId="5" xfId="11" applyFont="1" applyBorder="1"/>
    <xf numFmtId="0" fontId="25" fillId="0" borderId="5" xfId="11" applyFont="1" applyBorder="1" applyAlignment="1">
      <alignment wrapText="1"/>
    </xf>
    <xf numFmtId="167" fontId="25" fillId="0" borderId="5" xfId="14" applyNumberFormat="1" applyFont="1" applyBorder="1" applyAlignment="1">
      <alignment horizontal="right" vertical="center"/>
    </xf>
    <xf numFmtId="167" fontId="25" fillId="0" borderId="31" xfId="14" applyNumberFormat="1" applyFont="1" applyBorder="1" applyAlignment="1">
      <alignment horizontal="right" vertical="center"/>
    </xf>
    <xf numFmtId="167" fontId="55" fillId="0" borderId="7" xfId="14" applyNumberFormat="1" applyFont="1" applyBorder="1" applyAlignment="1">
      <alignment horizontal="right" vertical="center"/>
    </xf>
    <xf numFmtId="0" fontId="55" fillId="0" borderId="0" xfId="11" applyFont="1"/>
    <xf numFmtId="167" fontId="55" fillId="0" borderId="0" xfId="14" applyNumberFormat="1" applyFont="1" applyAlignment="1">
      <alignment horizontal="right" vertical="center"/>
    </xf>
    <xf numFmtId="0" fontId="25" fillId="0" borderId="25" xfId="11" applyFont="1" applyBorder="1"/>
    <xf numFmtId="167" fontId="25" fillId="0" borderId="0" xfId="14" applyNumberFormat="1" applyFont="1" applyAlignment="1">
      <alignment horizontal="right" vertical="center"/>
    </xf>
    <xf numFmtId="167" fontId="55" fillId="0" borderId="5" xfId="14" applyNumberFormat="1" applyFont="1" applyBorder="1" applyAlignment="1">
      <alignment horizontal="right" vertical="center"/>
    </xf>
    <xf numFmtId="0" fontId="25" fillId="0" borderId="7" xfId="11" applyFont="1" applyBorder="1"/>
    <xf numFmtId="0" fontId="55" fillId="0" borderId="37" xfId="11" applyFont="1" applyBorder="1"/>
    <xf numFmtId="0" fontId="55" fillId="0" borderId="31" xfId="11" applyFont="1" applyBorder="1"/>
    <xf numFmtId="0" fontId="55" fillId="0" borderId="52" xfId="11" applyFont="1" applyBorder="1"/>
    <xf numFmtId="167" fontId="55" fillId="0" borderId="52" xfId="14" applyNumberFormat="1" applyFont="1" applyBorder="1" applyAlignment="1">
      <alignment horizontal="right" vertical="center"/>
    </xf>
    <xf numFmtId="0" fontId="25" fillId="0" borderId="52" xfId="11" applyFont="1" applyBorder="1"/>
    <xf numFmtId="0" fontId="25" fillId="0" borderId="5" xfId="11" applyFont="1" applyBorder="1" applyAlignment="1">
      <alignment horizontal="center"/>
    </xf>
    <xf numFmtId="0" fontId="25" fillId="0" borderId="53" xfId="11" applyFont="1" applyBorder="1"/>
    <xf numFmtId="0" fontId="25" fillId="0" borderId="53" xfId="11" applyFont="1" applyBorder="1" applyAlignment="1">
      <alignment wrapText="1"/>
    </xf>
    <xf numFmtId="0" fontId="25" fillId="0" borderId="0" xfId="11" applyFont="1" applyAlignment="1">
      <alignment horizontal="justify"/>
    </xf>
    <xf numFmtId="0" fontId="55" fillId="0" borderId="0" xfId="11" applyFont="1" applyAlignment="1">
      <alignment horizontal="center" vertical="center" wrapText="1"/>
    </xf>
    <xf numFmtId="167" fontId="55" fillId="0" borderId="31" xfId="14" applyNumberFormat="1" applyFont="1" applyBorder="1" applyAlignment="1">
      <alignment horizontal="right" vertical="center"/>
    </xf>
    <xf numFmtId="0" fontId="55" fillId="0" borderId="0" xfId="11" applyFont="1" applyAlignment="1">
      <alignment horizontal="justify"/>
    </xf>
    <xf numFmtId="167" fontId="55" fillId="0" borderId="33" xfId="14" applyNumberFormat="1" applyFont="1" applyBorder="1" applyAlignment="1">
      <alignment horizontal="right" vertical="center"/>
    </xf>
    <xf numFmtId="167" fontId="53" fillId="0" borderId="0" xfId="11" applyNumberFormat="1" applyFont="1"/>
    <xf numFmtId="0" fontId="53" fillId="0" borderId="0" xfId="15" applyFont="1"/>
    <xf numFmtId="0" fontId="53" fillId="0" borderId="0" xfId="15" applyFont="1" applyAlignment="1">
      <alignment horizontal="center"/>
    </xf>
    <xf numFmtId="0" fontId="53" fillId="0" borderId="0" xfId="15" applyFont="1" applyAlignment="1">
      <alignment horizontal="right"/>
    </xf>
    <xf numFmtId="0" fontId="53" fillId="0" borderId="37" xfId="15" applyFont="1" applyBorder="1"/>
    <xf numFmtId="167" fontId="53" fillId="0" borderId="52" xfId="1" applyNumberFormat="1" applyFont="1" applyBorder="1"/>
    <xf numFmtId="167" fontId="53" fillId="0" borderId="31" xfId="1" applyNumberFormat="1" applyFont="1" applyBorder="1"/>
    <xf numFmtId="167" fontId="53" fillId="0" borderId="5" xfId="1" applyNumberFormat="1" applyFont="1" applyBorder="1"/>
    <xf numFmtId="0" fontId="52" fillId="0" borderId="0" xfId="15" applyFont="1"/>
    <xf numFmtId="0" fontId="52" fillId="0" borderId="37" xfId="15" applyFont="1" applyBorder="1"/>
    <xf numFmtId="167" fontId="52" fillId="0" borderId="52" xfId="1" applyNumberFormat="1" applyFont="1" applyBorder="1"/>
    <xf numFmtId="167" fontId="52" fillId="0" borderId="31" xfId="1" applyNumberFormat="1" applyFont="1" applyBorder="1"/>
    <xf numFmtId="167" fontId="52" fillId="0" borderId="5" xfId="1" applyNumberFormat="1" applyFont="1" applyBorder="1"/>
    <xf numFmtId="0" fontId="52" fillId="0" borderId="0" xfId="15" applyFont="1" applyAlignment="1">
      <alignment horizontal="center"/>
    </xf>
    <xf numFmtId="167" fontId="53" fillId="0" borderId="0" xfId="1" applyNumberFormat="1" applyFont="1"/>
    <xf numFmtId="167" fontId="52" fillId="0" borderId="5" xfId="1" applyNumberFormat="1" applyFont="1" applyBorder="1" applyAlignment="1">
      <alignment horizontal="center"/>
    </xf>
    <xf numFmtId="0" fontId="26" fillId="0" borderId="5" xfId="0" applyFont="1" applyBorder="1" applyAlignment="1">
      <alignment horizontal="right" vertical="center" wrapText="1"/>
    </xf>
    <xf numFmtId="0" fontId="26" fillId="0" borderId="5" xfId="0" applyFont="1" applyBorder="1" applyAlignment="1">
      <alignment horizontal="left" vertical="center" wrapText="1"/>
    </xf>
    <xf numFmtId="167" fontId="53" fillId="0" borderId="0" xfId="15" applyNumberFormat="1" applyFont="1"/>
    <xf numFmtId="167" fontId="53" fillId="0" borderId="0" xfId="16" applyNumberFormat="1" applyFont="1"/>
    <xf numFmtId="0" fontId="52" fillId="0" borderId="0" xfId="15" applyFont="1" applyAlignment="1">
      <alignment horizontal="left"/>
    </xf>
    <xf numFmtId="0" fontId="53" fillId="0" borderId="5" xfId="15" applyFont="1" applyBorder="1" applyAlignment="1">
      <alignment horizontal="left"/>
    </xf>
    <xf numFmtId="167" fontId="52" fillId="0" borderId="0" xfId="1" applyNumberFormat="1" applyFont="1"/>
    <xf numFmtId="0" fontId="52" fillId="0" borderId="5" xfId="15" applyFont="1" applyBorder="1" applyAlignment="1">
      <alignment horizontal="left"/>
    </xf>
    <xf numFmtId="167" fontId="52" fillId="0" borderId="5" xfId="15" applyNumberFormat="1" applyFont="1" applyBorder="1"/>
    <xf numFmtId="0" fontId="52" fillId="0" borderId="0" xfId="15" applyFont="1" applyAlignment="1">
      <alignment horizontal="right"/>
    </xf>
    <xf numFmtId="167" fontId="52" fillId="0" borderId="0" xfId="15" applyNumberFormat="1" applyFont="1"/>
    <xf numFmtId="0" fontId="53" fillId="0" borderId="5" xfId="15" applyFont="1" applyBorder="1"/>
    <xf numFmtId="0" fontId="52" fillId="0" borderId="5" xfId="15" applyFont="1" applyBorder="1"/>
    <xf numFmtId="0" fontId="3" fillId="0" borderId="13" xfId="7" applyFont="1" applyBorder="1" applyAlignment="1">
      <alignment horizontal="center" vertical="center" wrapText="1"/>
    </xf>
    <xf numFmtId="0" fontId="7" fillId="0" borderId="13" xfId="7" applyFont="1" applyBorder="1" applyAlignment="1">
      <alignment horizontal="center" vertical="center" wrapText="1"/>
    </xf>
    <xf numFmtId="166" fontId="7" fillId="0" borderId="2" xfId="7" applyNumberFormat="1" applyFont="1" applyBorder="1" applyAlignment="1">
      <alignment horizontal="right" vertical="center" wrapText="1" indent="1"/>
    </xf>
    <xf numFmtId="166" fontId="8" fillId="0" borderId="13" xfId="7" applyNumberFormat="1" applyFont="1" applyBorder="1" applyAlignment="1">
      <alignment horizontal="right" vertical="center" wrapText="1" indent="1"/>
    </xf>
    <xf numFmtId="166" fontId="9" fillId="0" borderId="17" xfId="7" applyNumberFormat="1" applyFont="1" applyBorder="1" applyAlignment="1" applyProtection="1">
      <alignment horizontal="right" vertical="center" wrapText="1" indent="1"/>
      <protection locked="0"/>
    </xf>
    <xf numFmtId="166" fontId="9" fillId="0" borderId="32" xfId="7" applyNumberFormat="1" applyFont="1" applyBorder="1" applyAlignment="1" applyProtection="1">
      <alignment horizontal="right" vertical="center" wrapText="1" indent="1"/>
      <protection locked="0"/>
    </xf>
    <xf numFmtId="0" fontId="15" fillId="0" borderId="37" xfId="7" applyFont="1" applyBorder="1"/>
    <xf numFmtId="166" fontId="9" fillId="0" borderId="69" xfId="7" applyNumberFormat="1" applyFont="1" applyBorder="1" applyAlignment="1" applyProtection="1">
      <alignment horizontal="right" vertical="center" wrapText="1" indent="1"/>
      <protection locked="0"/>
    </xf>
    <xf numFmtId="0" fontId="15" fillId="0" borderId="47" xfId="7" applyFont="1" applyBorder="1"/>
    <xf numFmtId="0" fontId="12" fillId="0" borderId="1" xfId="4" applyFont="1" applyBorder="1" applyAlignment="1">
      <alignment vertical="center" wrapText="1"/>
    </xf>
    <xf numFmtId="0" fontId="16" fillId="0" borderId="25" xfId="4" applyFont="1" applyBorder="1" applyAlignment="1">
      <alignment horizontal="left" vertical="center" wrapText="1"/>
    </xf>
    <xf numFmtId="0" fontId="57" fillId="0" borderId="0" xfId="7" applyFont="1"/>
    <xf numFmtId="0" fontId="16" fillId="0" borderId="8" xfId="4" applyFont="1" applyBorder="1" applyAlignment="1">
      <alignment vertical="center" wrapText="1"/>
    </xf>
    <xf numFmtId="166" fontId="7" fillId="0" borderId="13" xfId="7" applyNumberFormat="1" applyFont="1" applyBorder="1" applyAlignment="1" applyProtection="1">
      <alignment horizontal="right" vertical="center" wrapText="1" indent="1"/>
      <protection locked="0"/>
    </xf>
    <xf numFmtId="0" fontId="12" fillId="0" borderId="2" xfId="4" applyFont="1" applyBorder="1" applyAlignment="1">
      <alignment vertical="center" wrapText="1"/>
    </xf>
    <xf numFmtId="0" fontId="12" fillId="0" borderId="27" xfId="4" applyFont="1" applyBorder="1" applyAlignment="1">
      <alignment vertical="center" wrapText="1"/>
    </xf>
    <xf numFmtId="0" fontId="12" fillId="0" borderId="11" xfId="4" applyFont="1" applyBorder="1" applyAlignment="1">
      <alignment vertical="center" wrapText="1"/>
    </xf>
    <xf numFmtId="0" fontId="4" fillId="0" borderId="40" xfId="7" applyFont="1" applyBorder="1" applyAlignment="1">
      <alignment horizontal="center" vertical="center" wrapText="1"/>
    </xf>
    <xf numFmtId="0" fontId="4" fillId="0" borderId="40" xfId="7" applyFont="1" applyBorder="1" applyAlignment="1">
      <alignment vertical="center" wrapText="1"/>
    </xf>
    <xf numFmtId="0" fontId="11" fillId="0" borderId="40" xfId="7" applyFont="1" applyBorder="1" applyAlignment="1" applyProtection="1">
      <alignment horizontal="right" vertical="center" wrapText="1" indent="1"/>
      <protection locked="0"/>
    </xf>
    <xf numFmtId="166" fontId="9" fillId="0" borderId="40" xfId="7" applyNumberFormat="1" applyFont="1" applyBorder="1" applyAlignment="1" applyProtection="1">
      <alignment horizontal="right" vertical="center" wrapText="1" indent="1"/>
      <protection locked="0"/>
    </xf>
    <xf numFmtId="166" fontId="9" fillId="0" borderId="0" xfId="7" applyNumberFormat="1" applyFont="1" applyAlignment="1" applyProtection="1">
      <alignment horizontal="right" vertical="center" wrapText="1" indent="1"/>
      <protection locked="0"/>
    </xf>
    <xf numFmtId="166" fontId="7" fillId="0" borderId="41" xfId="7" applyNumberFormat="1" applyFont="1" applyBorder="1" applyAlignment="1">
      <alignment horizontal="right" vertical="center" wrapText="1" indent="1"/>
    </xf>
    <xf numFmtId="166" fontId="11" fillId="0" borderId="70" xfId="7" applyNumberFormat="1" applyFont="1" applyBorder="1" applyAlignment="1" applyProtection="1">
      <alignment horizontal="right" vertical="center" wrapText="1" indent="1"/>
      <protection locked="0"/>
    </xf>
    <xf numFmtId="166" fontId="11" fillId="0" borderId="12" xfId="7" applyNumberFormat="1" applyFont="1" applyBorder="1" applyAlignment="1" applyProtection="1">
      <alignment horizontal="right" vertical="center" wrapText="1" indent="1"/>
      <protection locked="0"/>
    </xf>
    <xf numFmtId="166" fontId="12" fillId="0" borderId="13" xfId="4" applyNumberFormat="1" applyFont="1" applyBorder="1" applyAlignment="1">
      <alignment horizontal="right" vertical="center" wrapText="1" indent="1"/>
    </xf>
    <xf numFmtId="166" fontId="13" fillId="0" borderId="13" xfId="4" quotePrefix="1" applyNumberFormat="1" applyFont="1" applyBorder="1" applyAlignment="1">
      <alignment horizontal="right" vertical="center" wrapText="1" indent="1"/>
    </xf>
    <xf numFmtId="0" fontId="17" fillId="0" borderId="0" xfId="4" applyFont="1"/>
    <xf numFmtId="0" fontId="1" fillId="0" borderId="0" xfId="4"/>
    <xf numFmtId="0" fontId="18" fillId="0" borderId="21" xfId="4" applyFont="1" applyBorder="1" applyAlignment="1">
      <alignment vertical="center"/>
    </xf>
    <xf numFmtId="0" fontId="18" fillId="0" borderId="22" xfId="4" applyFont="1" applyBorder="1" applyAlignment="1">
      <alignment horizontal="center" vertical="center"/>
    </xf>
    <xf numFmtId="0" fontId="18" fillId="0" borderId="23" xfId="4" applyFont="1" applyBorder="1" applyAlignment="1">
      <alignment horizontal="center" vertical="center"/>
    </xf>
    <xf numFmtId="49" fontId="9" fillId="0" borderId="28" xfId="4" applyNumberFormat="1" applyFont="1" applyBorder="1" applyAlignment="1">
      <alignment vertical="center"/>
    </xf>
    <xf numFmtId="3" fontId="9" fillId="0" borderId="29" xfId="4" applyNumberFormat="1" applyFont="1" applyBorder="1" applyAlignment="1" applyProtection="1">
      <alignment vertical="center"/>
      <protection locked="0"/>
    </xf>
    <xf numFmtId="3" fontId="9" fillId="0" borderId="30" xfId="4" applyNumberFormat="1" applyFont="1" applyBorder="1" applyAlignment="1">
      <alignment vertical="center"/>
    </xf>
    <xf numFmtId="49" fontId="20" fillId="0" borderId="4" xfId="4" quotePrefix="1" applyNumberFormat="1" applyFont="1" applyBorder="1" applyAlignment="1">
      <alignment horizontal="left" vertical="center" indent="1"/>
    </xf>
    <xf numFmtId="3" fontId="20" fillId="0" borderId="5" xfId="4" applyNumberFormat="1" applyFont="1" applyBorder="1" applyAlignment="1" applyProtection="1">
      <alignment vertical="center"/>
      <protection locked="0"/>
    </xf>
    <xf numFmtId="3" fontId="20" fillId="0" borderId="6" xfId="4" applyNumberFormat="1" applyFont="1" applyBorder="1" applyAlignment="1">
      <alignment vertical="center"/>
    </xf>
    <xf numFmtId="49" fontId="9" fillId="0" borderId="4" xfId="4" applyNumberFormat="1" applyFont="1" applyBorder="1" applyAlignment="1">
      <alignment vertical="center"/>
    </xf>
    <xf numFmtId="3" fontId="9" fillId="0" borderId="5" xfId="4" applyNumberFormat="1" applyFont="1" applyBorder="1" applyAlignment="1" applyProtection="1">
      <alignment vertical="center"/>
      <protection locked="0"/>
    </xf>
    <xf numFmtId="3" fontId="9" fillId="0" borderId="6" xfId="4" applyNumberFormat="1" applyFont="1" applyBorder="1" applyAlignment="1">
      <alignment vertical="center"/>
    </xf>
    <xf numFmtId="49" fontId="18" fillId="0" borderId="1" xfId="4" applyNumberFormat="1" applyFont="1" applyBorder="1" applyAlignment="1">
      <alignment vertical="center"/>
    </xf>
    <xf numFmtId="3" fontId="9" fillId="0" borderId="2" xfId="4" applyNumberFormat="1" applyFont="1" applyBorder="1" applyAlignment="1">
      <alignment vertical="center"/>
    </xf>
    <xf numFmtId="3" fontId="9" fillId="0" borderId="3" xfId="4" applyNumberFormat="1" applyFont="1" applyBorder="1" applyAlignment="1">
      <alignment vertical="center"/>
    </xf>
    <xf numFmtId="0" fontId="1" fillId="0" borderId="0" xfId="4" applyAlignment="1">
      <alignment vertical="center"/>
    </xf>
    <xf numFmtId="49" fontId="9" fillId="0" borderId="4" xfId="4" applyNumberFormat="1" applyFont="1" applyBorder="1" applyAlignment="1">
      <alignment horizontal="left" vertical="center"/>
    </xf>
    <xf numFmtId="49" fontId="9" fillId="0" borderId="4" xfId="4" applyNumberFormat="1" applyFont="1" applyBorder="1" applyAlignment="1" applyProtection="1">
      <alignment vertical="center"/>
      <protection locked="0"/>
    </xf>
    <xf numFmtId="49" fontId="9" fillId="0" borderId="24" xfId="4" applyNumberFormat="1" applyFont="1" applyBorder="1" applyAlignment="1" applyProtection="1">
      <alignment vertical="center"/>
      <protection locked="0"/>
    </xf>
    <xf numFmtId="3" fontId="9" fillId="0" borderId="25" xfId="4" applyNumberFormat="1" applyFont="1" applyBorder="1" applyAlignment="1" applyProtection="1">
      <alignment vertical="center"/>
      <protection locked="0"/>
    </xf>
    <xf numFmtId="49" fontId="9" fillId="0" borderId="4" xfId="0" applyNumberFormat="1" applyFont="1" applyBorder="1" applyAlignment="1">
      <alignment vertical="center"/>
    </xf>
    <xf numFmtId="49" fontId="18" fillId="0" borderId="0" xfId="4" applyNumberFormat="1" applyFont="1" applyAlignment="1">
      <alignment vertical="center"/>
    </xf>
    <xf numFmtId="3" fontId="9" fillId="0" borderId="0" xfId="4" applyNumberFormat="1" applyFont="1" applyAlignment="1">
      <alignment vertical="center"/>
    </xf>
    <xf numFmtId="167" fontId="1" fillId="0" borderId="0" xfId="16" applyNumberFormat="1" applyFont="1"/>
    <xf numFmtId="166" fontId="5" fillId="0" borderId="0" xfId="4" applyNumberFormat="1" applyFont="1" applyAlignment="1">
      <alignment horizontal="right"/>
    </xf>
    <xf numFmtId="166" fontId="43" fillId="0" borderId="0" xfId="4" applyNumberFormat="1" applyFont="1" applyAlignment="1">
      <alignment vertical="center"/>
    </xf>
    <xf numFmtId="166" fontId="3" fillId="0" borderId="47" xfId="4" applyNumberFormat="1" applyFont="1" applyBorder="1" applyAlignment="1">
      <alignment horizontal="center" vertical="center"/>
    </xf>
    <xf numFmtId="166" fontId="3" fillId="0" borderId="12" xfId="4" applyNumberFormat="1" applyFont="1" applyBorder="1" applyAlignment="1">
      <alignment horizontal="center" vertical="center" wrapText="1"/>
    </xf>
    <xf numFmtId="166" fontId="43" fillId="0" borderId="0" xfId="4" applyNumberFormat="1" applyFont="1" applyAlignment="1">
      <alignment horizontal="center" vertical="center"/>
    </xf>
    <xf numFmtId="166" fontId="7" fillId="0" borderId="15" xfId="4" applyNumberFormat="1" applyFont="1" applyBorder="1" applyAlignment="1">
      <alignment horizontal="center" vertical="center" wrapText="1"/>
    </xf>
    <xf numFmtId="166" fontId="7" fillId="0" borderId="33" xfId="4" applyNumberFormat="1" applyFont="1" applyBorder="1" applyAlignment="1">
      <alignment horizontal="center" vertical="center" wrapText="1"/>
    </xf>
    <xf numFmtId="166" fontId="7" fillId="0" borderId="16" xfId="4" applyNumberFormat="1" applyFont="1" applyBorder="1" applyAlignment="1">
      <alignment horizontal="center" vertical="center" wrapText="1"/>
    </xf>
    <xf numFmtId="166" fontId="7" fillId="0" borderId="3" xfId="4" applyNumberFormat="1" applyFont="1" applyBorder="1" applyAlignment="1">
      <alignment horizontal="center" vertical="center" wrapText="1"/>
    </xf>
    <xf numFmtId="166" fontId="7" fillId="0" borderId="38" xfId="4" applyNumberFormat="1" applyFont="1" applyBorder="1" applyAlignment="1">
      <alignment horizontal="center" vertical="center" wrapText="1"/>
    </xf>
    <xf numFmtId="166" fontId="43" fillId="0" borderId="0" xfId="4" applyNumberFormat="1" applyFont="1" applyAlignment="1">
      <alignment horizontal="center" vertical="center" wrapText="1"/>
    </xf>
    <xf numFmtId="166" fontId="7" fillId="0" borderId="1" xfId="4" applyNumberFormat="1" applyFont="1" applyBorder="1" applyAlignment="1">
      <alignment horizontal="center" vertical="center" wrapText="1"/>
    </xf>
    <xf numFmtId="166" fontId="7" fillId="0" borderId="33" xfId="4" applyNumberFormat="1" applyFont="1" applyBorder="1" applyAlignment="1">
      <alignment horizontal="left" vertical="center" wrapText="1" indent="1"/>
    </xf>
    <xf numFmtId="49" fontId="11" fillId="0" borderId="2" xfId="4" applyNumberFormat="1" applyFont="1" applyBorder="1" applyAlignment="1" applyProtection="1">
      <alignment horizontal="center" vertical="center" wrapText="1"/>
      <protection locked="0"/>
    </xf>
    <xf numFmtId="166" fontId="11" fillId="0" borderId="33" xfId="4" applyNumberFormat="1" applyFont="1" applyBorder="1" applyAlignment="1">
      <alignment vertical="center" wrapText="1"/>
    </xf>
    <xf numFmtId="166" fontId="11" fillId="0" borderId="1" xfId="4" applyNumberFormat="1" applyFont="1" applyBorder="1" applyAlignment="1">
      <alignment vertical="center" wrapText="1"/>
    </xf>
    <xf numFmtId="166" fontId="11" fillId="0" borderId="2" xfId="4" applyNumberFormat="1" applyFont="1" applyBorder="1" applyAlignment="1">
      <alignment vertical="center" wrapText="1"/>
    </xf>
    <xf numFmtId="166" fontId="11" fillId="0" borderId="3" xfId="4" applyNumberFormat="1" applyFont="1" applyBorder="1" applyAlignment="1">
      <alignment vertical="center" wrapText="1"/>
    </xf>
    <xf numFmtId="166" fontId="7" fillId="0" borderId="4" xfId="4" applyNumberFormat="1" applyFont="1" applyBorder="1" applyAlignment="1">
      <alignment horizontal="center" vertical="center" wrapText="1"/>
    </xf>
    <xf numFmtId="166" fontId="11" fillId="0" borderId="35" xfId="4" applyNumberFormat="1" applyFont="1" applyBorder="1" applyAlignment="1" applyProtection="1">
      <alignment horizontal="left" vertical="center" wrapText="1" indent="1"/>
      <protection locked="0"/>
    </xf>
    <xf numFmtId="49" fontId="15" fillId="0" borderId="5" xfId="4" applyNumberFormat="1" applyFont="1" applyBorder="1" applyAlignment="1" applyProtection="1">
      <alignment horizontal="center" vertical="center" wrapText="1"/>
      <protection locked="0"/>
    </xf>
    <xf numFmtId="166" fontId="11" fillId="0" borderId="35" xfId="4" applyNumberFormat="1" applyFont="1" applyBorder="1" applyAlignment="1" applyProtection="1">
      <alignment vertical="center" wrapText="1"/>
      <protection locked="0"/>
    </xf>
    <xf numFmtId="166" fontId="11" fillId="0" borderId="4" xfId="4" applyNumberFormat="1" applyFont="1" applyBorder="1" applyAlignment="1" applyProtection="1">
      <alignment vertical="center" wrapText="1"/>
      <protection locked="0"/>
    </xf>
    <xf numFmtId="166" fontId="11" fillId="0" borderId="5" xfId="4" applyNumberFormat="1" applyFont="1" applyBorder="1" applyAlignment="1" applyProtection="1">
      <alignment vertical="center" wrapText="1"/>
      <protection locked="0"/>
    </xf>
    <xf numFmtId="166" fontId="11" fillId="0" borderId="6" xfId="4" applyNumberFormat="1" applyFont="1" applyBorder="1" applyAlignment="1" applyProtection="1">
      <alignment vertical="center" wrapText="1"/>
      <protection locked="0"/>
    </xf>
    <xf numFmtId="166" fontId="11" fillId="0" borderId="35" xfId="4" applyNumberFormat="1" applyFont="1" applyBorder="1" applyAlignment="1">
      <alignment vertical="center" wrapText="1"/>
    </xf>
    <xf numFmtId="49" fontId="15" fillId="0" borderId="2" xfId="4" applyNumberFormat="1" applyFont="1" applyBorder="1" applyAlignment="1" applyProtection="1">
      <alignment horizontal="center" vertical="center" wrapText="1"/>
      <protection locked="0"/>
    </xf>
    <xf numFmtId="49" fontId="7" fillId="0" borderId="4" xfId="4" applyNumberFormat="1" applyFont="1" applyBorder="1" applyAlignment="1">
      <alignment horizontal="center" vertical="center" wrapText="1"/>
    </xf>
    <xf numFmtId="167" fontId="59" fillId="0" borderId="7" xfId="16" applyNumberFormat="1" applyFont="1" applyBorder="1" applyAlignment="1" applyProtection="1">
      <alignment horizontal="right" vertical="center" wrapText="1"/>
      <protection locked="0"/>
    </xf>
    <xf numFmtId="167" fontId="59" fillId="0" borderId="48" xfId="16" applyNumberFormat="1" applyFont="1" applyBorder="1" applyAlignment="1" applyProtection="1">
      <alignment horizontal="right" vertical="center" wrapText="1"/>
      <protection locked="0"/>
    </xf>
    <xf numFmtId="49" fontId="7" fillId="0" borderId="18" xfId="4" applyNumberFormat="1" applyFont="1" applyBorder="1" applyAlignment="1">
      <alignment horizontal="center" vertical="center" wrapText="1"/>
    </xf>
    <xf numFmtId="166" fontId="11" fillId="0" borderId="38" xfId="4" applyNumberFormat="1" applyFont="1" applyBorder="1" applyAlignment="1" applyProtection="1">
      <alignment horizontal="left" vertical="center" wrapText="1" indent="1"/>
      <protection locked="0"/>
    </xf>
    <xf numFmtId="49" fontId="15" fillId="0" borderId="19" xfId="4" applyNumberFormat="1" applyFont="1" applyBorder="1" applyAlignment="1" applyProtection="1">
      <alignment horizontal="center" vertical="center" wrapText="1"/>
      <protection locked="0"/>
    </xf>
    <xf numFmtId="166" fontId="11" fillId="0" borderId="38" xfId="4" applyNumberFormat="1" applyFont="1" applyBorder="1" applyAlignment="1" applyProtection="1">
      <alignment vertical="center" wrapText="1"/>
      <protection locked="0"/>
    </xf>
    <xf numFmtId="166" fontId="11" fillId="0" borderId="18" xfId="4" applyNumberFormat="1" applyFont="1" applyBorder="1" applyAlignment="1" applyProtection="1">
      <alignment vertical="center" wrapText="1"/>
      <protection locked="0"/>
    </xf>
    <xf numFmtId="166" fontId="11" fillId="0" borderId="19" xfId="4" applyNumberFormat="1" applyFont="1" applyBorder="1" applyAlignment="1" applyProtection="1">
      <alignment vertical="center" wrapText="1"/>
      <protection locked="0"/>
    </xf>
    <xf numFmtId="166" fontId="11" fillId="0" borderId="10" xfId="4" applyNumberFormat="1" applyFont="1" applyBorder="1" applyAlignment="1" applyProtection="1">
      <alignment vertical="center" wrapText="1"/>
      <protection locked="0"/>
    </xf>
    <xf numFmtId="166" fontId="7" fillId="0" borderId="24" xfId="4" applyNumberFormat="1" applyFont="1" applyBorder="1" applyAlignment="1">
      <alignment horizontal="center" vertical="center" wrapText="1"/>
    </xf>
    <xf numFmtId="166" fontId="11" fillId="0" borderId="68" xfId="4" applyNumberFormat="1" applyFont="1" applyBorder="1" applyAlignment="1" applyProtection="1">
      <alignment horizontal="left" vertical="center" wrapText="1" indent="1"/>
      <protection locked="0"/>
    </xf>
    <xf numFmtId="49" fontId="15" fillId="0" borderId="25" xfId="4" applyNumberFormat="1" applyFont="1" applyBorder="1" applyAlignment="1" applyProtection="1">
      <alignment horizontal="center" vertical="center" wrapText="1"/>
      <protection locked="0"/>
    </xf>
    <xf numFmtId="166" fontId="11" fillId="0" borderId="68" xfId="4" applyNumberFormat="1" applyFont="1" applyBorder="1" applyAlignment="1" applyProtection="1">
      <alignment vertical="center" wrapText="1"/>
      <protection locked="0"/>
    </xf>
    <xf numFmtId="166" fontId="11" fillId="0" borderId="24" xfId="4" applyNumberFormat="1" applyFont="1" applyBorder="1" applyAlignment="1" applyProtection="1">
      <alignment vertical="center" wrapText="1"/>
      <protection locked="0"/>
    </xf>
    <xf numFmtId="166" fontId="11" fillId="0" borderId="25" xfId="4" applyNumberFormat="1" applyFont="1" applyBorder="1" applyAlignment="1" applyProtection="1">
      <alignment vertical="center" wrapText="1"/>
      <protection locked="0"/>
    </xf>
    <xf numFmtId="166" fontId="11" fillId="0" borderId="26" xfId="4" applyNumberFormat="1" applyFont="1" applyBorder="1" applyAlignment="1" applyProtection="1">
      <alignment vertical="center" wrapText="1"/>
      <protection locked="0"/>
    </xf>
    <xf numFmtId="166" fontId="11" fillId="0" borderId="68" xfId="4" applyNumberFormat="1" applyFont="1" applyBorder="1" applyAlignment="1">
      <alignment vertical="center" wrapText="1"/>
    </xf>
    <xf numFmtId="166" fontId="8" fillId="0" borderId="33" xfId="4" applyNumberFormat="1" applyFont="1" applyBorder="1" applyAlignment="1">
      <alignment horizontal="left" vertical="center" wrapText="1" indent="1"/>
    </xf>
    <xf numFmtId="166" fontId="7" fillId="0" borderId="18" xfId="4" applyNumberFormat="1" applyFont="1" applyBorder="1" applyAlignment="1">
      <alignment horizontal="center" vertical="center" wrapText="1"/>
    </xf>
    <xf numFmtId="166" fontId="11" fillId="0" borderId="34" xfId="4" applyNumberFormat="1" applyFont="1" applyBorder="1" applyAlignment="1" applyProtection="1">
      <alignment horizontal="left" vertical="center" wrapText="1" indent="1"/>
      <protection locked="0"/>
    </xf>
    <xf numFmtId="49" fontId="15" fillId="0" borderId="39" xfId="4" applyNumberFormat="1" applyFont="1" applyBorder="1" applyAlignment="1" applyProtection="1">
      <alignment horizontal="center" vertical="center" wrapText="1"/>
      <protection locked="0"/>
    </xf>
    <xf numFmtId="166" fontId="11" fillId="0" borderId="38" xfId="4" applyNumberFormat="1" applyFont="1" applyBorder="1" applyAlignment="1">
      <alignment vertical="center" wrapText="1"/>
    </xf>
    <xf numFmtId="166" fontId="15" fillId="6" borderId="16" xfId="4" applyNumberFormat="1" applyFont="1" applyFill="1" applyBorder="1" applyAlignment="1">
      <alignment horizontal="left" vertical="center" wrapText="1" indent="2"/>
    </xf>
    <xf numFmtId="0" fontId="1" fillId="0" borderId="0" xfId="4" applyAlignment="1">
      <alignment horizontal="center" vertical="center" wrapText="1"/>
    </xf>
    <xf numFmtId="166" fontId="47" fillId="0" borderId="0" xfId="4" applyNumberFormat="1" applyFont="1" applyAlignment="1">
      <alignment horizontal="center" vertical="center" wrapText="1"/>
    </xf>
    <xf numFmtId="0" fontId="23" fillId="0" borderId="0" xfId="4" applyFont="1" applyAlignment="1">
      <alignment horizontal="center" wrapText="1"/>
    </xf>
    <xf numFmtId="166" fontId="47" fillId="0" borderId="0" xfId="4" applyNumberFormat="1" applyFont="1" applyAlignment="1">
      <alignment vertical="center" wrapText="1"/>
    </xf>
    <xf numFmtId="0" fontId="3" fillId="0" borderId="1" xfId="4" applyFont="1" applyBorder="1" applyAlignment="1">
      <alignment horizontal="center" vertical="center" wrapText="1"/>
    </xf>
    <xf numFmtId="0" fontId="3" fillId="0" borderId="2" xfId="4" applyFont="1" applyBorder="1" applyAlignment="1">
      <alignment horizontal="center" vertical="center" wrapText="1"/>
    </xf>
    <xf numFmtId="0" fontId="3" fillId="0" borderId="3" xfId="4" applyFont="1" applyBorder="1" applyAlignment="1">
      <alignment horizontal="center" vertical="center" wrapText="1"/>
    </xf>
    <xf numFmtId="0" fontId="6" fillId="0" borderId="0" xfId="4" applyFont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0" fontId="9" fillId="0" borderId="28" xfId="4" applyFont="1" applyBorder="1" applyAlignment="1">
      <alignment horizontal="center" vertical="center" wrapText="1"/>
    </xf>
    <xf numFmtId="0" fontId="16" fillId="0" borderId="48" xfId="4" applyFont="1" applyBorder="1" applyAlignment="1">
      <alignment horizontal="left" vertical="center" wrapText="1" indent="1"/>
    </xf>
    <xf numFmtId="166" fontId="9" fillId="0" borderId="48" xfId="4" applyNumberFormat="1" applyFont="1" applyBorder="1" applyAlignment="1" applyProtection="1">
      <alignment horizontal="right" vertical="center" wrapText="1" indent="1"/>
      <protection locked="0"/>
    </xf>
    <xf numFmtId="0" fontId="9" fillId="0" borderId="4" xfId="4" applyFont="1" applyBorder="1" applyAlignment="1">
      <alignment horizontal="center" vertical="center" wrapText="1"/>
    </xf>
    <xf numFmtId="0" fontId="16" fillId="0" borderId="31" xfId="4" applyFont="1" applyBorder="1" applyAlignment="1">
      <alignment horizontal="left" vertical="center" wrapText="1" indent="1"/>
    </xf>
    <xf numFmtId="166" fontId="9" fillId="0" borderId="31" xfId="4" applyNumberFormat="1" applyFont="1" applyBorder="1" applyAlignment="1" applyProtection="1">
      <alignment horizontal="right" vertical="center" wrapText="1" indent="1"/>
      <protection locked="0"/>
    </xf>
    <xf numFmtId="0" fontId="16" fillId="0" borderId="31" xfId="4" applyFont="1" applyBorder="1" applyAlignment="1">
      <alignment horizontal="left" vertical="center" wrapText="1" indent="8"/>
    </xf>
    <xf numFmtId="0" fontId="9" fillId="0" borderId="5" xfId="4" applyFont="1" applyBorder="1" applyAlignment="1" applyProtection="1">
      <alignment vertical="center" wrapText="1"/>
      <protection locked="0"/>
    </xf>
    <xf numFmtId="0" fontId="9" fillId="0" borderId="24" xfId="4" applyFont="1" applyBorder="1" applyAlignment="1">
      <alignment horizontal="center" vertical="center" wrapText="1"/>
    </xf>
    <xf numFmtId="0" fontId="9" fillId="0" borderId="49" xfId="4" applyFont="1" applyBorder="1" applyAlignment="1" applyProtection="1">
      <alignment vertical="center" wrapText="1"/>
      <protection locked="0"/>
    </xf>
    <xf numFmtId="166" fontId="9" fillId="0" borderId="49" xfId="4" applyNumberFormat="1" applyFont="1" applyBorder="1" applyAlignment="1" applyProtection="1">
      <alignment horizontal="right" vertical="center" wrapText="1" indent="1"/>
      <protection locked="0"/>
    </xf>
    <xf numFmtId="0" fontId="18" fillId="0" borderId="11" xfId="4" applyFont="1" applyBorder="1" applyAlignment="1">
      <alignment vertical="center" wrapText="1"/>
    </xf>
    <xf numFmtId="166" fontId="8" fillId="0" borderId="11" xfId="4" applyNumberFormat="1" applyFont="1" applyBorder="1" applyAlignment="1">
      <alignment vertical="center" wrapText="1"/>
    </xf>
    <xf numFmtId="166" fontId="8" fillId="0" borderId="50" xfId="4" applyNumberFormat="1" applyFont="1" applyBorder="1" applyAlignment="1">
      <alignment vertical="center" wrapText="1"/>
    </xf>
    <xf numFmtId="0" fontId="1" fillId="0" borderId="0" xfId="4" applyAlignment="1">
      <alignment horizontal="right" vertical="center" wrapText="1"/>
    </xf>
    <xf numFmtId="0" fontId="41" fillId="0" borderId="31" xfId="18" applyFont="1" applyBorder="1" applyAlignment="1">
      <alignment vertical="center" wrapText="1"/>
    </xf>
    <xf numFmtId="0" fontId="41" fillId="0" borderId="5" xfId="18" applyFont="1" applyBorder="1" applyAlignment="1">
      <alignment horizontal="center" vertical="center" wrapText="1"/>
    </xf>
    <xf numFmtId="0" fontId="41" fillId="0" borderId="5" xfId="18" applyFont="1" applyBorder="1" applyAlignment="1">
      <alignment vertical="center" wrapText="1"/>
    </xf>
    <xf numFmtId="0" fontId="41" fillId="0" borderId="6" xfId="18" applyFont="1" applyBorder="1" applyAlignment="1">
      <alignment vertical="center" wrapText="1"/>
    </xf>
    <xf numFmtId="0" fontId="41" fillId="0" borderId="74" xfId="17" applyFont="1" applyBorder="1"/>
    <xf numFmtId="0" fontId="22" fillId="0" borderId="25" xfId="18" applyBorder="1"/>
    <xf numFmtId="0" fontId="22" fillId="0" borderId="0" xfId="18"/>
    <xf numFmtId="0" fontId="22" fillId="0" borderId="19" xfId="18" applyBorder="1"/>
    <xf numFmtId="0" fontId="22" fillId="0" borderId="26" xfId="18" applyBorder="1"/>
    <xf numFmtId="0" fontId="41" fillId="0" borderId="75" xfId="17" applyFont="1" applyBorder="1" applyAlignment="1">
      <alignment horizontal="left" wrapText="1"/>
    </xf>
    <xf numFmtId="0" fontId="22" fillId="0" borderId="5" xfId="18" applyBorder="1"/>
    <xf numFmtId="0" fontId="22" fillId="0" borderId="52" xfId="18" applyBorder="1"/>
    <xf numFmtId="0" fontId="22" fillId="0" borderId="6" xfId="18" applyBorder="1"/>
    <xf numFmtId="0" fontId="41" fillId="0" borderId="75" xfId="17" applyFont="1" applyBorder="1"/>
    <xf numFmtId="0" fontId="41" fillId="0" borderId="75" xfId="17" applyFont="1" applyBorder="1" applyAlignment="1">
      <alignment wrapText="1"/>
    </xf>
    <xf numFmtId="0" fontId="41" fillId="0" borderId="5" xfId="18" applyFont="1" applyBorder="1"/>
    <xf numFmtId="0" fontId="41" fillId="0" borderId="75" xfId="17" applyFont="1" applyBorder="1" applyAlignment="1">
      <alignment vertical="center" wrapText="1"/>
    </xf>
    <xf numFmtId="0" fontId="22" fillId="0" borderId="7" xfId="18" applyBorder="1"/>
    <xf numFmtId="0" fontId="22" fillId="0" borderId="76" xfId="18" applyBorder="1"/>
    <xf numFmtId="0" fontId="41" fillId="0" borderId="65" xfId="17" applyFont="1" applyBorder="1"/>
    <xf numFmtId="0" fontId="22" fillId="0" borderId="66" xfId="18" applyBorder="1"/>
    <xf numFmtId="0" fontId="22" fillId="0" borderId="12" xfId="18" applyBorder="1"/>
    <xf numFmtId="0" fontId="41" fillId="0" borderId="1" xfId="17" applyFont="1" applyBorder="1"/>
    <xf numFmtId="0" fontId="22" fillId="0" borderId="2" xfId="18" applyBorder="1"/>
    <xf numFmtId="0" fontId="22" fillId="0" borderId="14" xfId="18" applyBorder="1"/>
    <xf numFmtId="0" fontId="22" fillId="0" borderId="3" xfId="18" applyBorder="1"/>
    <xf numFmtId="0" fontId="41" fillId="0" borderId="0" xfId="17" applyFont="1"/>
    <xf numFmtId="0" fontId="22" fillId="0" borderId="57" xfId="18" applyBorder="1"/>
    <xf numFmtId="0" fontId="41" fillId="0" borderId="0" xfId="18" applyFont="1" applyAlignment="1">
      <alignment vertical="center" wrapText="1"/>
    </xf>
    <xf numFmtId="0" fontId="41" fillId="0" borderId="0" xfId="18" applyFont="1" applyAlignment="1">
      <alignment horizontal="center" vertical="center" wrapText="1"/>
    </xf>
    <xf numFmtId="0" fontId="41" fillId="0" borderId="0" xfId="17" applyFont="1" applyAlignment="1">
      <alignment wrapText="1"/>
    </xf>
    <xf numFmtId="0" fontId="41" fillId="0" borderId="0" xfId="17" applyFont="1" applyAlignment="1">
      <alignment vertical="center" wrapText="1"/>
    </xf>
    <xf numFmtId="0" fontId="46" fillId="0" borderId="5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 wrapText="1"/>
    </xf>
    <xf numFmtId="0" fontId="0" fillId="0" borderId="5" xfId="0" applyBorder="1"/>
    <xf numFmtId="0" fontId="0" fillId="0" borderId="5" xfId="0" applyBorder="1" applyAlignment="1">
      <alignment wrapText="1"/>
    </xf>
    <xf numFmtId="170" fontId="0" fillId="0" borderId="5" xfId="16" applyNumberFormat="1" applyFont="1" applyBorder="1"/>
    <xf numFmtId="0" fontId="46" fillId="0" borderId="5" xfId="0" applyFont="1" applyBorder="1"/>
    <xf numFmtId="0" fontId="46" fillId="0" borderId="5" xfId="0" applyFont="1" applyBorder="1" applyAlignment="1">
      <alignment wrapText="1"/>
    </xf>
    <xf numFmtId="170" fontId="46" fillId="0" borderId="5" xfId="16" applyNumberFormat="1" applyFont="1" applyBorder="1"/>
    <xf numFmtId="0" fontId="0" fillId="0" borderId="0" xfId="0" applyAlignment="1">
      <alignment wrapText="1"/>
    </xf>
    <xf numFmtId="170" fontId="0" fillId="0" borderId="0" xfId="16" applyNumberFormat="1" applyFont="1"/>
    <xf numFmtId="0" fontId="41" fillId="0" borderId="1" xfId="5" applyFont="1" applyBorder="1" applyAlignment="1">
      <alignment wrapText="1"/>
    </xf>
    <xf numFmtId="0" fontId="0" fillId="0" borderId="2" xfId="0" applyBorder="1" applyAlignment="1">
      <alignment wrapText="1"/>
    </xf>
    <xf numFmtId="3" fontId="0" fillId="0" borderId="2" xfId="16" applyNumberFormat="1" applyFont="1" applyBorder="1"/>
    <xf numFmtId="3" fontId="0" fillId="0" borderId="16" xfId="16" applyNumberFormat="1" applyFont="1" applyBorder="1"/>
    <xf numFmtId="170" fontId="46" fillId="0" borderId="33" xfId="16" applyNumberFormat="1" applyFont="1" applyBorder="1"/>
    <xf numFmtId="0" fontId="10" fillId="0" borderId="0" xfId="19" applyProtection="1">
      <protection locked="0"/>
    </xf>
    <xf numFmtId="0" fontId="10" fillId="0" borderId="0" xfId="19"/>
    <xf numFmtId="0" fontId="18" fillId="0" borderId="21" xfId="19" applyFont="1" applyBorder="1" applyAlignment="1">
      <alignment horizontal="center" vertical="center" wrapText="1"/>
    </xf>
    <xf numFmtId="0" fontId="18" fillId="0" borderId="22" xfId="19" applyFont="1" applyBorder="1" applyAlignment="1">
      <alignment horizontal="center" vertical="center"/>
    </xf>
    <xf numFmtId="0" fontId="18" fillId="0" borderId="23" xfId="19" applyFont="1" applyBorder="1" applyAlignment="1">
      <alignment horizontal="center" vertical="center"/>
    </xf>
    <xf numFmtId="0" fontId="11" fillId="0" borderId="1" xfId="19" applyFont="1" applyBorder="1" applyAlignment="1">
      <alignment horizontal="left" vertical="center" indent="1"/>
    </xf>
    <xf numFmtId="0" fontId="10" fillId="0" borderId="0" xfId="19" applyAlignment="1">
      <alignment vertical="center"/>
    </xf>
    <xf numFmtId="0" fontId="11" fillId="0" borderId="18" xfId="19" applyFont="1" applyBorder="1" applyAlignment="1">
      <alignment horizontal="left" vertical="center" indent="1"/>
    </xf>
    <xf numFmtId="0" fontId="11" fillId="0" borderId="19" xfId="19" applyFont="1" applyBorder="1" applyAlignment="1">
      <alignment horizontal="left" vertical="center" wrapText="1" indent="1"/>
    </xf>
    <xf numFmtId="166" fontId="11" fillId="0" borderId="19" xfId="19" applyNumberFormat="1" applyFont="1" applyBorder="1" applyAlignment="1" applyProtection="1">
      <alignment vertical="center"/>
      <protection locked="0"/>
    </xf>
    <xf numFmtId="166" fontId="11" fillId="0" borderId="10" xfId="19" applyNumberFormat="1" applyFont="1" applyBorder="1" applyAlignment="1">
      <alignment vertical="center"/>
    </xf>
    <xf numFmtId="170" fontId="10" fillId="0" borderId="0" xfId="19" applyNumberFormat="1" applyAlignment="1">
      <alignment vertical="center"/>
    </xf>
    <xf numFmtId="0" fontId="11" fillId="0" borderId="4" xfId="19" applyFont="1" applyBorder="1" applyAlignment="1">
      <alignment horizontal="left" vertical="center" indent="1"/>
    </xf>
    <xf numFmtId="0" fontId="11" fillId="0" borderId="5" xfId="19" applyFont="1" applyBorder="1" applyAlignment="1">
      <alignment horizontal="left" vertical="center" wrapText="1" indent="1"/>
    </xf>
    <xf numFmtId="166" fontId="11" fillId="0" borderId="5" xfId="19" applyNumberFormat="1" applyFont="1" applyBorder="1" applyAlignment="1" applyProtection="1">
      <alignment vertical="center"/>
      <protection locked="0"/>
    </xf>
    <xf numFmtId="166" fontId="11" fillId="0" borderId="6" xfId="19" applyNumberFormat="1" applyFont="1" applyBorder="1" applyAlignment="1">
      <alignment vertical="center"/>
    </xf>
    <xf numFmtId="0" fontId="10" fillId="0" borderId="0" xfId="19" applyAlignment="1" applyProtection="1">
      <alignment vertical="center"/>
      <protection locked="0"/>
    </xf>
    <xf numFmtId="0" fontId="11" fillId="0" borderId="7" xfId="19" applyFont="1" applyBorder="1" applyAlignment="1">
      <alignment horizontal="left" vertical="center" wrapText="1" indent="1"/>
    </xf>
    <xf numFmtId="166" fontId="11" fillId="0" borderId="7" xfId="19" applyNumberFormat="1" applyFont="1" applyBorder="1" applyAlignment="1" applyProtection="1">
      <alignment vertical="center"/>
      <protection locked="0"/>
    </xf>
    <xf numFmtId="166" fontId="11" fillId="0" borderId="9" xfId="19" applyNumberFormat="1" applyFont="1" applyBorder="1" applyAlignment="1">
      <alignment vertical="center"/>
    </xf>
    <xf numFmtId="0" fontId="11" fillId="0" borderId="5" xfId="19" applyFont="1" applyBorder="1" applyAlignment="1">
      <alignment horizontal="left" vertical="center" indent="1"/>
    </xf>
    <xf numFmtId="0" fontId="11" fillId="0" borderId="24" xfId="19" applyFont="1" applyBorder="1" applyAlignment="1">
      <alignment horizontal="left" vertical="center" indent="1"/>
    </xf>
    <xf numFmtId="0" fontId="11" fillId="0" borderId="33" xfId="19" applyFont="1" applyBorder="1" applyAlignment="1">
      <alignment horizontal="left" vertical="center" indent="1"/>
    </xf>
    <xf numFmtId="0" fontId="3" fillId="0" borderId="14" xfId="19" applyFont="1" applyBorder="1" applyAlignment="1">
      <alignment horizontal="left" vertical="center" indent="1"/>
    </xf>
    <xf numFmtId="166" fontId="7" fillId="0" borderId="2" xfId="19" applyNumberFormat="1" applyFont="1" applyBorder="1" applyAlignment="1">
      <alignment vertical="center"/>
    </xf>
    <xf numFmtId="166" fontId="7" fillId="0" borderId="3" xfId="19" applyNumberFormat="1" applyFont="1" applyBorder="1" applyAlignment="1">
      <alignment vertical="center"/>
    </xf>
    <xf numFmtId="0" fontId="11" fillId="0" borderId="8" xfId="19" applyFont="1" applyBorder="1" applyAlignment="1">
      <alignment horizontal="left" vertical="center" indent="1"/>
    </xf>
    <xf numFmtId="0" fontId="11" fillId="0" borderId="7" xfId="19" applyFont="1" applyBorder="1" applyAlignment="1">
      <alignment horizontal="left" vertical="center" indent="1"/>
    </xf>
    <xf numFmtId="0" fontId="11" fillId="0" borderId="61" xfId="19" applyFont="1" applyBorder="1" applyAlignment="1">
      <alignment horizontal="left" vertical="center" indent="1"/>
    </xf>
    <xf numFmtId="0" fontId="11" fillId="0" borderId="46" xfId="19" applyFont="1" applyBorder="1" applyAlignment="1">
      <alignment horizontal="left" vertical="center" indent="1"/>
    </xf>
    <xf numFmtId="0" fontId="3" fillId="0" borderId="14" xfId="19" applyFont="1" applyBorder="1" applyAlignment="1">
      <alignment horizontal="left" indent="1"/>
    </xf>
    <xf numFmtId="166" fontId="7" fillId="0" borderId="2" xfId="19" applyNumberFormat="1" applyFont="1" applyBorder="1"/>
    <xf numFmtId="166" fontId="7" fillId="0" borderId="3" xfId="19" applyNumberFormat="1" applyFont="1" applyBorder="1"/>
    <xf numFmtId="0" fontId="15" fillId="0" borderId="0" xfId="19" applyFont="1"/>
    <xf numFmtId="0" fontId="61" fillId="0" borderId="0" xfId="19" applyFont="1" applyProtection="1">
      <protection locked="0"/>
    </xf>
    <xf numFmtId="0" fontId="17" fillId="0" borderId="0" xfId="19" applyFont="1" applyProtection="1">
      <protection locked="0"/>
    </xf>
    <xf numFmtId="166" fontId="3" fillId="0" borderId="71" xfId="4" applyNumberFormat="1" applyFont="1" applyBorder="1" applyAlignment="1">
      <alignment horizontal="centerContinuous" vertical="center" wrapText="1"/>
    </xf>
    <xf numFmtId="166" fontId="3" fillId="0" borderId="72" xfId="4" applyNumberFormat="1" applyFont="1" applyBorder="1" applyAlignment="1">
      <alignment horizontal="centerContinuous" vertical="center"/>
    </xf>
    <xf numFmtId="166" fontId="3" fillId="0" borderId="70" xfId="4" applyNumberFormat="1" applyFont="1" applyBorder="1" applyAlignment="1">
      <alignment horizontal="centerContinuous" vertical="center"/>
    </xf>
    <xf numFmtId="166" fontId="3" fillId="0" borderId="51" xfId="4" applyNumberFormat="1" applyFont="1" applyBorder="1" applyAlignment="1">
      <alignment horizontal="center" vertical="center"/>
    </xf>
    <xf numFmtId="166" fontId="15" fillId="0" borderId="33" xfId="4" applyNumberFormat="1" applyFont="1" applyBorder="1" applyAlignment="1">
      <alignment horizontal="left" vertical="center" wrapText="1" indent="2"/>
    </xf>
    <xf numFmtId="166" fontId="15" fillId="0" borderId="14" xfId="4" applyNumberFormat="1" applyFont="1" applyBorder="1" applyAlignment="1">
      <alignment horizontal="left" vertical="center" wrapText="1" indent="2"/>
    </xf>
    <xf numFmtId="166" fontId="7" fillId="0" borderId="1" xfId="4" applyNumberFormat="1" applyFont="1" applyBorder="1" applyAlignment="1">
      <alignment vertical="center" wrapText="1"/>
    </xf>
    <xf numFmtId="166" fontId="7" fillId="0" borderId="2" xfId="4" applyNumberFormat="1" applyFont="1" applyBorder="1" applyAlignment="1">
      <alignment vertical="center" wrapText="1"/>
    </xf>
    <xf numFmtId="166" fontId="7" fillId="0" borderId="3" xfId="4" applyNumberFormat="1" applyFont="1" applyBorder="1" applyAlignment="1">
      <alignment vertical="center" wrapText="1"/>
    </xf>
    <xf numFmtId="173" fontId="15" fillId="0" borderId="35" xfId="4" applyNumberFormat="1" applyFont="1" applyBorder="1" applyAlignment="1" applyProtection="1">
      <alignment horizontal="left" vertical="center" wrapText="1" indent="2"/>
      <protection locked="0"/>
    </xf>
    <xf numFmtId="173" fontId="15" fillId="0" borderId="5" xfId="4" applyNumberFormat="1" applyFont="1" applyBorder="1" applyAlignment="1" applyProtection="1">
      <alignment horizontal="left" vertical="center" wrapText="1" indent="2"/>
      <protection locked="0"/>
    </xf>
    <xf numFmtId="166" fontId="3" fillId="0" borderId="33" xfId="4" applyNumberFormat="1" applyFont="1" applyBorder="1" applyAlignment="1">
      <alignment horizontal="left" vertical="center" wrapText="1" indent="1"/>
    </xf>
    <xf numFmtId="166" fontId="15" fillId="6" borderId="33" xfId="4" applyNumberFormat="1" applyFont="1" applyFill="1" applyBorder="1" applyAlignment="1">
      <alignment horizontal="left" vertical="center" wrapText="1" indent="2"/>
    </xf>
    <xf numFmtId="166" fontId="15" fillId="6" borderId="14" xfId="4" applyNumberFormat="1" applyFont="1" applyFill="1" applyBorder="1" applyAlignment="1">
      <alignment horizontal="left" vertical="center" wrapText="1" indent="2"/>
    </xf>
    <xf numFmtId="170" fontId="10" fillId="0" borderId="0" xfId="16" applyNumberFormat="1" applyFont="1"/>
    <xf numFmtId="170" fontId="11" fillId="0" borderId="0" xfId="16" applyNumberFormat="1" applyFont="1"/>
    <xf numFmtId="166" fontId="7" fillId="0" borderId="2" xfId="7" applyNumberFormat="1" applyFont="1" applyBorder="1" applyAlignment="1" applyProtection="1">
      <alignment horizontal="right" vertical="center" wrapText="1" indent="1"/>
      <protection locked="0"/>
    </xf>
    <xf numFmtId="170" fontId="15" fillId="0" borderId="0" xfId="16" applyNumberFormat="1" applyFont="1"/>
    <xf numFmtId="170" fontId="15" fillId="0" borderId="0" xfId="7" applyNumberFormat="1" applyFont="1"/>
    <xf numFmtId="170" fontId="7" fillId="0" borderId="3" xfId="16" applyNumberFormat="1" applyFont="1" applyBorder="1" applyAlignment="1">
      <alignment horizontal="right" vertical="center" wrapText="1" indent="1"/>
    </xf>
    <xf numFmtId="166" fontId="8" fillId="0" borderId="2" xfId="7" applyNumberFormat="1" applyFont="1" applyBorder="1" applyAlignment="1">
      <alignment horizontal="right" vertical="center" wrapText="1" indent="1"/>
    </xf>
    <xf numFmtId="166" fontId="8" fillId="0" borderId="2" xfId="7" applyNumberFormat="1" applyFont="1" applyBorder="1" applyAlignment="1" applyProtection="1">
      <alignment horizontal="right" vertical="center" wrapText="1" indent="1"/>
      <protection locked="0"/>
    </xf>
    <xf numFmtId="166" fontId="4" fillId="0" borderId="40" xfId="7" applyNumberFormat="1" applyFont="1" applyBorder="1" applyAlignment="1">
      <alignment horizontal="right" vertical="center" wrapText="1" indent="1"/>
    </xf>
    <xf numFmtId="0" fontId="11" fillId="0" borderId="40" xfId="7" applyFont="1" applyBorder="1" applyAlignment="1">
      <alignment horizontal="right" vertical="center" wrapText="1" indent="1"/>
    </xf>
    <xf numFmtId="166" fontId="9" fillId="0" borderId="40" xfId="7" applyNumberFormat="1" applyFont="1" applyBorder="1" applyAlignment="1">
      <alignment horizontal="right" vertical="center" wrapText="1" indent="1"/>
    </xf>
    <xf numFmtId="0" fontId="7" fillId="0" borderId="41" xfId="7" applyFont="1" applyBorder="1" applyAlignment="1">
      <alignment horizontal="center" vertical="center" wrapText="1"/>
    </xf>
    <xf numFmtId="0" fontId="7" fillId="0" borderId="27" xfId="7" applyFont="1" applyBorder="1" applyAlignment="1">
      <alignment horizontal="left" vertical="center" wrapText="1" indent="1"/>
    </xf>
    <xf numFmtId="0" fontId="8" fillId="0" borderId="11" xfId="7" applyFont="1" applyBorder="1" applyAlignment="1">
      <alignment vertical="center" wrapText="1"/>
    </xf>
    <xf numFmtId="166" fontId="8" fillId="0" borderId="11" xfId="7" applyNumberFormat="1" applyFont="1" applyBorder="1" applyAlignment="1">
      <alignment horizontal="right" vertical="center" wrapText="1" indent="1"/>
    </xf>
    <xf numFmtId="166" fontId="8" fillId="0" borderId="62" xfId="7" applyNumberFormat="1" applyFont="1" applyBorder="1" applyAlignment="1">
      <alignment horizontal="right" vertical="center" wrapText="1" indent="1"/>
    </xf>
    <xf numFmtId="166" fontId="11" fillId="0" borderId="7" xfId="7" applyNumberFormat="1" applyFont="1" applyBorder="1" applyAlignment="1" applyProtection="1">
      <alignment horizontal="right" vertical="center" wrapText="1" indent="1"/>
      <protection locked="0"/>
    </xf>
    <xf numFmtId="166" fontId="11" fillId="0" borderId="5" xfId="7" applyNumberFormat="1" applyFont="1" applyBorder="1" applyAlignment="1" applyProtection="1">
      <alignment horizontal="right" vertical="center" wrapText="1" indent="1"/>
      <protection locked="0"/>
    </xf>
    <xf numFmtId="166" fontId="11" fillId="0" borderId="25" xfId="7" applyNumberFormat="1" applyFont="1" applyBorder="1" applyAlignment="1" applyProtection="1">
      <alignment horizontal="right" vertical="center" wrapText="1" indent="1"/>
      <protection locked="0"/>
    </xf>
    <xf numFmtId="166" fontId="13" fillId="0" borderId="2" xfId="4" quotePrefix="1" applyNumberFormat="1" applyFont="1" applyBorder="1" applyAlignment="1" applyProtection="1">
      <alignment horizontal="right" vertical="center" wrapText="1" indent="1"/>
      <protection locked="0"/>
    </xf>
    <xf numFmtId="166" fontId="13" fillId="0" borderId="2" xfId="4" quotePrefix="1" applyNumberFormat="1" applyFont="1" applyBorder="1" applyAlignment="1">
      <alignment horizontal="right" vertical="center" wrapText="1" indent="1"/>
    </xf>
    <xf numFmtId="166" fontId="11" fillId="0" borderId="19" xfId="19" applyNumberFormat="1" applyFont="1" applyBorder="1" applyAlignment="1">
      <alignment vertical="center"/>
    </xf>
    <xf numFmtId="166" fontId="11" fillId="0" borderId="10" xfId="19" quotePrefix="1" applyNumberFormat="1" applyFont="1" applyBorder="1" applyAlignment="1">
      <alignment horizontal="center" vertical="center"/>
    </xf>
    <xf numFmtId="0" fontId="3" fillId="0" borderId="2" xfId="19" applyFont="1" applyBorder="1" applyAlignment="1">
      <alignment horizontal="left" vertical="center" indent="1"/>
    </xf>
    <xf numFmtId="0" fontId="7" fillId="0" borderId="1" xfId="19" applyFont="1" applyBorder="1" applyAlignment="1">
      <alignment horizontal="left" vertical="center" indent="1"/>
    </xf>
    <xf numFmtId="0" fontId="3" fillId="0" borderId="2" xfId="19" applyFont="1" applyBorder="1" applyAlignment="1">
      <alignment horizontal="left" indent="1"/>
    </xf>
    <xf numFmtId="166" fontId="7" fillId="0" borderId="3" xfId="19" quotePrefix="1" applyNumberFormat="1" applyFont="1" applyBorder="1" applyAlignment="1">
      <alignment horizontal="center"/>
    </xf>
    <xf numFmtId="167" fontId="43" fillId="0" borderId="58" xfId="2" applyNumberFormat="1" applyFont="1" applyBorder="1" applyAlignment="1">
      <alignment horizontal="center" vertical="top" wrapText="1"/>
    </xf>
    <xf numFmtId="167" fontId="44" fillId="0" borderId="58" xfId="2" applyNumberFormat="1" applyFont="1" applyBorder="1" applyAlignment="1">
      <alignment horizontal="center" vertical="top" wrapText="1"/>
    </xf>
    <xf numFmtId="167" fontId="4" fillId="0" borderId="13" xfId="2" applyNumberFormat="1" applyFont="1" applyBorder="1" applyAlignment="1">
      <alignment horizontal="center" vertical="center" wrapText="1"/>
    </xf>
    <xf numFmtId="166" fontId="3" fillId="0" borderId="20" xfId="4" applyNumberFormat="1" applyFont="1" applyBorder="1" applyAlignment="1">
      <alignment horizontal="center" vertical="center" wrapText="1"/>
    </xf>
    <xf numFmtId="166" fontId="11" fillId="0" borderId="17" xfId="4" applyNumberFormat="1" applyFont="1" applyBorder="1" applyAlignment="1" applyProtection="1">
      <alignment horizontal="right" vertical="center" wrapText="1" indent="1"/>
      <protection locked="0"/>
    </xf>
    <xf numFmtId="166" fontId="9" fillId="0" borderId="58" xfId="4" applyNumberFormat="1" applyFont="1" applyBorder="1" applyAlignment="1" applyProtection="1">
      <alignment horizontal="right" vertical="center" wrapText="1" indent="1"/>
      <protection locked="0"/>
    </xf>
    <xf numFmtId="166" fontId="9" fillId="0" borderId="77" xfId="4" applyNumberFormat="1" applyFont="1" applyBorder="1" applyAlignment="1" applyProtection="1">
      <alignment horizontal="right" vertical="center" wrapText="1" indent="1"/>
      <protection locked="0"/>
    </xf>
    <xf numFmtId="166" fontId="9" fillId="0" borderId="13" xfId="4" applyNumberFormat="1" applyFont="1" applyBorder="1" applyAlignment="1" applyProtection="1">
      <alignment horizontal="right" vertical="center" wrapText="1" indent="1"/>
      <protection locked="0"/>
    </xf>
    <xf numFmtId="166" fontId="3" fillId="0" borderId="62" xfId="4" applyNumberFormat="1" applyFont="1" applyBorder="1" applyAlignment="1">
      <alignment horizontal="center" vertical="center" wrapText="1"/>
    </xf>
    <xf numFmtId="166" fontId="11" fillId="5" borderId="17" xfId="7" applyNumberFormat="1" applyFont="1" applyFill="1" applyBorder="1" applyAlignment="1">
      <alignment horizontal="right" vertical="center" wrapText="1" indent="1"/>
    </xf>
    <xf numFmtId="166" fontId="11" fillId="5" borderId="32" xfId="7" applyNumberFormat="1" applyFont="1" applyFill="1" applyBorder="1" applyAlignment="1">
      <alignment horizontal="right" vertical="center" wrapText="1" indent="1"/>
    </xf>
    <xf numFmtId="166" fontId="3" fillId="0" borderId="62" xfId="0" applyNumberFormat="1" applyFont="1" applyBorder="1" applyAlignment="1">
      <alignment horizontal="center" vertical="center" wrapText="1"/>
    </xf>
    <xf numFmtId="171" fontId="5" fillId="0" borderId="20" xfId="12" applyNumberFormat="1" applyFont="1" applyBorder="1" applyAlignment="1">
      <alignment horizontal="right" vertical="center"/>
    </xf>
    <xf numFmtId="171" fontId="7" fillId="0" borderId="3" xfId="12" applyNumberFormat="1" applyFont="1" applyBorder="1" applyAlignment="1">
      <alignment horizontal="right" vertical="center" wrapText="1" indent="1"/>
    </xf>
    <xf numFmtId="171" fontId="11" fillId="0" borderId="9" xfId="12" applyNumberFormat="1" applyFont="1" applyBorder="1" applyAlignment="1" applyProtection="1">
      <alignment horizontal="right" vertical="center" wrapText="1" indent="1"/>
      <protection locked="0"/>
    </xf>
    <xf numFmtId="171" fontId="11" fillId="0" borderId="6" xfId="12" applyNumberFormat="1" applyFont="1" applyBorder="1" applyAlignment="1" applyProtection="1">
      <alignment horizontal="right" vertical="center" wrapText="1" indent="1"/>
      <protection locked="0"/>
    </xf>
    <xf numFmtId="171" fontId="11" fillId="0" borderId="26" xfId="12" applyNumberFormat="1" applyFont="1" applyBorder="1" applyAlignment="1" applyProtection="1">
      <alignment horizontal="right" vertical="center" wrapText="1" indent="1"/>
      <protection locked="0"/>
    </xf>
    <xf numFmtId="171" fontId="11" fillId="0" borderId="26" xfId="12" applyNumberFormat="1" applyFont="1" applyBorder="1" applyAlignment="1" applyProtection="1">
      <alignment horizontal="right" vertical="center" wrapText="1"/>
      <protection locked="0"/>
    </xf>
    <xf numFmtId="171" fontId="8" fillId="0" borderId="3" xfId="12" applyNumberFormat="1" applyFont="1" applyBorder="1" applyAlignment="1">
      <alignment horizontal="right" vertical="center" wrapText="1" indent="1"/>
    </xf>
    <xf numFmtId="171" fontId="11" fillId="0" borderId="9" xfId="12" applyNumberFormat="1" applyFont="1" applyBorder="1" applyAlignment="1">
      <alignment horizontal="right" vertical="center" wrapText="1" indent="1"/>
    </xf>
    <xf numFmtId="171" fontId="9" fillId="0" borderId="6" xfId="12" applyNumberFormat="1" applyFont="1" applyBorder="1" applyAlignment="1" applyProtection="1">
      <alignment horizontal="right" vertical="center" wrapText="1" indent="1"/>
      <protection locked="0"/>
    </xf>
    <xf numFmtId="171" fontId="9" fillId="0" borderId="26" xfId="12" applyNumberFormat="1" applyFont="1" applyBorder="1" applyAlignment="1" applyProtection="1">
      <alignment horizontal="right" vertical="center" wrapText="1" indent="1"/>
      <protection locked="0"/>
    </xf>
    <xf numFmtId="171" fontId="9" fillId="0" borderId="9" xfId="12" applyNumberFormat="1" applyFont="1" applyBorder="1" applyAlignment="1" applyProtection="1">
      <alignment horizontal="right" vertical="center" wrapText="1" indent="1"/>
      <protection locked="0"/>
    </xf>
    <xf numFmtId="171" fontId="7" fillId="0" borderId="3" xfId="12" applyNumberFormat="1" applyFont="1" applyBorder="1" applyAlignment="1" applyProtection="1">
      <alignment horizontal="right" vertical="center" wrapText="1" indent="1"/>
      <protection locked="0"/>
    </xf>
    <xf numFmtId="171" fontId="4" fillId="0" borderId="0" xfId="12" applyNumberFormat="1" applyFont="1" applyAlignment="1">
      <alignment horizontal="right" vertical="center" wrapText="1" indent="1"/>
    </xf>
    <xf numFmtId="171" fontId="11" fillId="0" borderId="30" xfId="12" applyNumberFormat="1" applyFont="1" applyBorder="1" applyAlignment="1" applyProtection="1">
      <alignment horizontal="right" vertical="center" wrapText="1" indent="1"/>
      <protection locked="0"/>
    </xf>
    <xf numFmtId="171" fontId="11" fillId="0" borderId="10" xfId="12" applyNumberFormat="1" applyFont="1" applyBorder="1" applyAlignment="1" applyProtection="1">
      <alignment horizontal="right" vertical="center" wrapText="1" indent="1"/>
      <protection locked="0"/>
    </xf>
    <xf numFmtId="171" fontId="11" fillId="0" borderId="17" xfId="12" applyNumberFormat="1" applyFont="1" applyBorder="1" applyAlignment="1" applyProtection="1">
      <alignment horizontal="right" vertical="center" wrapText="1" indent="1"/>
      <protection locked="0"/>
    </xf>
    <xf numFmtId="171" fontId="11" fillId="0" borderId="58" xfId="12" applyNumberFormat="1" applyFont="1" applyBorder="1" applyAlignment="1" applyProtection="1">
      <alignment horizontal="right" vertical="center" wrapText="1" indent="1"/>
      <protection locked="0"/>
    </xf>
    <xf numFmtId="171" fontId="12" fillId="0" borderId="3" xfId="12" applyNumberFormat="1" applyFont="1" applyBorder="1" applyAlignment="1">
      <alignment horizontal="right" vertical="center" wrapText="1" indent="1"/>
    </xf>
    <xf numFmtId="171" fontId="11" fillId="0" borderId="32" xfId="12" applyNumberFormat="1" applyFont="1" applyBorder="1" applyAlignment="1" applyProtection="1">
      <alignment horizontal="right" vertical="center" wrapText="1" indent="1"/>
      <protection locked="0"/>
    </xf>
    <xf numFmtId="171" fontId="8" fillId="0" borderId="13" xfId="12" applyNumberFormat="1" applyFont="1" applyBorder="1" applyAlignment="1" applyProtection="1">
      <alignment horizontal="right" vertical="center" wrapText="1" indent="1"/>
      <protection locked="0"/>
    </xf>
    <xf numFmtId="171" fontId="10" fillId="0" borderId="0" xfId="12" applyNumberFormat="1" applyFont="1" applyAlignment="1">
      <alignment horizontal="right" vertical="center" indent="1"/>
    </xf>
    <xf numFmtId="167" fontId="52" fillId="0" borderId="5" xfId="1" applyNumberFormat="1" applyFont="1" applyBorder="1" applyAlignment="1">
      <alignment horizontal="center" wrapText="1"/>
    </xf>
    <xf numFmtId="167" fontId="52" fillId="0" borderId="5" xfId="1" applyNumberFormat="1" applyFont="1" applyBorder="1" applyAlignment="1">
      <alignment horizontal="center" vertical="center" wrapText="1"/>
    </xf>
    <xf numFmtId="167" fontId="32" fillId="0" borderId="0" xfId="2" applyNumberFormat="1" applyFont="1"/>
    <xf numFmtId="0" fontId="30" fillId="0" borderId="0" xfId="6" applyFont="1"/>
    <xf numFmtId="0" fontId="30" fillId="0" borderId="57" xfId="6" applyFont="1" applyBorder="1"/>
    <xf numFmtId="167" fontId="10" fillId="0" borderId="0" xfId="2" applyNumberFormat="1" applyFont="1" applyAlignment="1">
      <alignment horizontal="center" vertical="top" wrapText="1"/>
    </xf>
    <xf numFmtId="167" fontId="4" fillId="0" borderId="0" xfId="2" applyNumberFormat="1" applyFont="1" applyAlignment="1">
      <alignment horizontal="center" vertical="center" wrapText="1"/>
    </xf>
    <xf numFmtId="167" fontId="43" fillId="0" borderId="0" xfId="2" applyNumberFormat="1" applyFont="1" applyAlignment="1">
      <alignment horizontal="center" vertical="top" wrapText="1"/>
    </xf>
    <xf numFmtId="167" fontId="4" fillId="0" borderId="41" xfId="2" applyNumberFormat="1" applyFont="1" applyBorder="1" applyAlignment="1">
      <alignment horizontal="center" vertical="top" wrapText="1"/>
    </xf>
    <xf numFmtId="166" fontId="10" fillId="0" borderId="0" xfId="19" applyNumberFormat="1" applyAlignment="1">
      <alignment vertical="center"/>
    </xf>
    <xf numFmtId="166" fontId="62" fillId="0" borderId="0" xfId="19" applyNumberFormat="1" applyFont="1" applyProtection="1"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16" xfId="4" applyFont="1" applyBorder="1" applyAlignment="1">
      <alignment horizontal="center" vertical="center" wrapText="1"/>
    </xf>
    <xf numFmtId="0" fontId="17" fillId="0" borderId="0" xfId="7" applyFont="1" applyAlignment="1">
      <alignment horizontal="center"/>
    </xf>
    <xf numFmtId="166" fontId="4" fillId="0" borderId="0" xfId="4" applyNumberFormat="1" applyFont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166" fontId="4" fillId="0" borderId="0" xfId="7" applyNumberFormat="1" applyFont="1" applyFill="1" applyBorder="1" applyAlignment="1" applyProtection="1">
      <alignment horizontal="center" vertical="center"/>
    </xf>
    <xf numFmtId="0" fontId="17" fillId="0" borderId="0" xfId="7" applyFont="1" applyFill="1" applyAlignment="1" applyProtection="1">
      <alignment horizontal="center"/>
    </xf>
    <xf numFmtId="166" fontId="4" fillId="0" borderId="0" xfId="4" applyNumberFormat="1" applyFont="1" applyFill="1" applyAlignment="1" applyProtection="1">
      <alignment horizontal="center" vertical="center" wrapText="1"/>
    </xf>
    <xf numFmtId="166" fontId="4" fillId="0" borderId="0" xfId="7" applyNumberFormat="1" applyFont="1" applyAlignment="1">
      <alignment vertical="center"/>
    </xf>
    <xf numFmtId="0" fontId="3" fillId="0" borderId="16" xfId="7" applyFont="1" applyBorder="1" applyAlignment="1">
      <alignment horizontal="center" vertical="center" wrapText="1"/>
    </xf>
    <xf numFmtId="166" fontId="9" fillId="0" borderId="58" xfId="7" applyNumberFormat="1" applyFont="1" applyBorder="1" applyAlignment="1" applyProtection="1">
      <alignment horizontal="right" vertical="center" wrapText="1" indent="1"/>
      <protection locked="0"/>
    </xf>
    <xf numFmtId="166" fontId="11" fillId="0" borderId="17" xfId="0" applyNumberFormat="1" applyFont="1" applyBorder="1" applyAlignment="1" applyProtection="1">
      <alignment horizontal="right" vertical="center" wrapText="1" indent="1"/>
      <protection locked="0"/>
    </xf>
    <xf numFmtId="0" fontId="7" fillId="0" borderId="44" xfId="4" applyFont="1" applyBorder="1" applyAlignment="1">
      <alignment horizontal="center" vertical="center" wrapText="1"/>
    </xf>
    <xf numFmtId="0" fontId="7" fillId="0" borderId="33" xfId="4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5" xfId="6" applyFont="1" applyBorder="1" applyAlignment="1">
      <alignment horizontal="center" vertical="top" wrapText="1"/>
    </xf>
    <xf numFmtId="0" fontId="4" fillId="0" borderId="44" xfId="6" applyFont="1" applyBorder="1" applyAlignment="1">
      <alignment horizontal="center" vertical="top" wrapText="1"/>
    </xf>
    <xf numFmtId="0" fontId="2" fillId="0" borderId="18" xfId="6" applyFont="1" applyBorder="1" applyAlignment="1">
      <alignment horizontal="center" vertical="top" wrapText="1"/>
    </xf>
    <xf numFmtId="0" fontId="2" fillId="0" borderId="27" xfId="6" applyFont="1" applyBorder="1" applyAlignment="1">
      <alignment horizontal="center" vertical="top" wrapText="1"/>
    </xf>
    <xf numFmtId="0" fontId="2" fillId="0" borderId="11" xfId="6" applyFont="1" applyBorder="1" applyAlignment="1">
      <alignment horizontal="center" vertical="top" wrapText="1"/>
    </xf>
    <xf numFmtId="0" fontId="2" fillId="0" borderId="19" xfId="6" applyFont="1" applyBorder="1" applyAlignment="1">
      <alignment vertical="top" wrapText="1"/>
    </xf>
    <xf numFmtId="166" fontId="1" fillId="0" borderId="0" xfId="7" applyNumberFormat="1" applyFont="1" applyAlignment="1">
      <alignment horizontal="right" vertical="center" indent="1"/>
    </xf>
    <xf numFmtId="0" fontId="17" fillId="0" borderId="39" xfId="0" applyFont="1" applyBorder="1" applyAlignment="1">
      <alignment horizontal="center" vertical="top" wrapText="1"/>
    </xf>
    <xf numFmtId="166" fontId="14" fillId="0" borderId="20" xfId="7" applyNumberFormat="1" applyFont="1" applyFill="1" applyBorder="1" applyAlignment="1" applyProtection="1">
      <alignment horizontal="left" vertical="center"/>
    </xf>
    <xf numFmtId="166" fontId="4" fillId="0" borderId="0" xfId="7" applyNumberFormat="1" applyFont="1" applyFill="1" applyBorder="1" applyAlignment="1" applyProtection="1">
      <alignment horizontal="center" vertical="center"/>
    </xf>
    <xf numFmtId="166" fontId="14" fillId="0" borderId="20" xfId="7" applyNumberFormat="1" applyFont="1" applyFill="1" applyBorder="1" applyAlignment="1" applyProtection="1">
      <alignment horizontal="left"/>
    </xf>
    <xf numFmtId="0" fontId="17" fillId="0" borderId="0" xfId="7" applyFont="1" applyFill="1" applyAlignment="1" applyProtection="1">
      <alignment horizontal="center"/>
    </xf>
    <xf numFmtId="166" fontId="18" fillId="0" borderId="59" xfId="4" applyNumberFormat="1" applyFont="1" applyFill="1" applyBorder="1" applyAlignment="1" applyProtection="1">
      <alignment horizontal="center" vertical="center" wrapText="1"/>
    </xf>
    <xf numFmtId="166" fontId="18" fillId="0" borderId="64" xfId="4" applyNumberFormat="1" applyFont="1" applyFill="1" applyBorder="1" applyAlignment="1" applyProtection="1">
      <alignment horizontal="center" vertical="center" wrapText="1"/>
    </xf>
    <xf numFmtId="166" fontId="18" fillId="0" borderId="61" xfId="4" applyNumberFormat="1" applyFont="1" applyFill="1" applyBorder="1" applyAlignment="1" applyProtection="1">
      <alignment horizontal="center" vertical="center" wrapText="1"/>
    </xf>
    <xf numFmtId="166" fontId="18" fillId="0" borderId="46" xfId="4" applyNumberFormat="1" applyFont="1" applyFill="1" applyBorder="1" applyAlignment="1" applyProtection="1">
      <alignment horizontal="center" vertical="center" wrapText="1"/>
    </xf>
    <xf numFmtId="166" fontId="4" fillId="0" borderId="0" xfId="4" applyNumberFormat="1" applyFont="1" applyFill="1" applyAlignment="1" applyProtection="1">
      <alignment horizontal="center" vertical="center" wrapText="1"/>
    </xf>
    <xf numFmtId="0" fontId="39" fillId="4" borderId="0" xfId="10" applyFont="1" applyFill="1" applyAlignment="1">
      <alignment horizontal="center" vertical="top" wrapText="1"/>
    </xf>
    <xf numFmtId="0" fontId="28" fillId="0" borderId="0" xfId="10"/>
    <xf numFmtId="166" fontId="14" fillId="0" borderId="20" xfId="7" applyNumberFormat="1" applyFont="1" applyBorder="1" applyAlignment="1">
      <alignment horizontal="left" vertical="center"/>
    </xf>
    <xf numFmtId="166" fontId="14" fillId="0" borderId="20" xfId="7" applyNumberFormat="1" applyFont="1" applyBorder="1" applyAlignment="1">
      <alignment horizontal="left"/>
    </xf>
    <xf numFmtId="0" fontId="17" fillId="0" borderId="0" xfId="7" applyFont="1" applyAlignment="1">
      <alignment horizontal="center"/>
    </xf>
    <xf numFmtId="166" fontId="4" fillId="0" borderId="0" xfId="7" applyNumberFormat="1" applyFont="1" applyAlignment="1">
      <alignment horizontal="center" vertical="center"/>
    </xf>
    <xf numFmtId="166" fontId="18" fillId="0" borderId="59" xfId="4" applyNumberFormat="1" applyFont="1" applyBorder="1" applyAlignment="1">
      <alignment horizontal="center" vertical="center" wrapText="1"/>
    </xf>
    <xf numFmtId="166" fontId="18" fillId="0" borderId="64" xfId="4" applyNumberFormat="1" applyFont="1" applyBorder="1" applyAlignment="1">
      <alignment horizontal="center" vertical="center" wrapText="1"/>
    </xf>
    <xf numFmtId="166" fontId="4" fillId="0" borderId="0" xfId="4" applyNumberFormat="1" applyFont="1" applyAlignment="1">
      <alignment horizontal="center" vertical="center" wrapText="1"/>
    </xf>
    <xf numFmtId="166" fontId="18" fillId="0" borderId="61" xfId="4" applyNumberFormat="1" applyFont="1" applyBorder="1" applyAlignment="1">
      <alignment horizontal="center" vertical="center" wrapText="1"/>
    </xf>
    <xf numFmtId="166" fontId="18" fillId="0" borderId="46" xfId="4" applyNumberFormat="1" applyFont="1" applyBorder="1" applyAlignment="1">
      <alignment horizontal="center" vertical="center" wrapText="1"/>
    </xf>
    <xf numFmtId="0" fontId="3" fillId="0" borderId="16" xfId="4" applyFont="1" applyBorder="1" applyAlignment="1">
      <alignment horizontal="center" vertical="center" wrapText="1"/>
    </xf>
    <xf numFmtId="0" fontId="3" fillId="0" borderId="44" xfId="4" applyFont="1" applyBorder="1" applyAlignment="1">
      <alignment horizontal="center" vertical="center" wrapText="1"/>
    </xf>
    <xf numFmtId="0" fontId="3" fillId="0" borderId="45" xfId="4" applyFont="1" applyBorder="1" applyAlignment="1">
      <alignment horizontal="center" vertical="center" wrapText="1"/>
    </xf>
    <xf numFmtId="0" fontId="3" fillId="0" borderId="51" xfId="4" applyFont="1" applyBorder="1" applyAlignment="1">
      <alignment horizontal="center" vertical="center" wrapText="1"/>
    </xf>
    <xf numFmtId="0" fontId="3" fillId="0" borderId="55" xfId="4" applyFont="1" applyBorder="1" applyAlignment="1">
      <alignment horizontal="center" vertical="center" wrapText="1"/>
    </xf>
    <xf numFmtId="0" fontId="3" fillId="0" borderId="54" xfId="4" applyFont="1" applyBorder="1" applyAlignment="1">
      <alignment horizontal="center" vertical="center" wrapText="1"/>
    </xf>
    <xf numFmtId="166" fontId="3" fillId="0" borderId="15" xfId="4" applyNumberFormat="1" applyFont="1" applyBorder="1" applyAlignment="1">
      <alignment horizontal="center" vertical="center" wrapText="1"/>
    </xf>
    <xf numFmtId="166" fontId="3" fillId="0" borderId="44" xfId="4" applyNumberFormat="1" applyFont="1" applyBorder="1" applyAlignment="1">
      <alignment horizontal="center" vertical="center" wrapText="1"/>
    </xf>
    <xf numFmtId="0" fontId="3" fillId="0" borderId="15" xfId="4" applyFont="1" applyBorder="1" applyAlignment="1">
      <alignment horizontal="center" vertical="center" wrapText="1"/>
    </xf>
    <xf numFmtId="166" fontId="3" fillId="0" borderId="13" xfId="4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166" fontId="3" fillId="0" borderId="51" xfId="0" applyNumberFormat="1" applyFont="1" applyBorder="1" applyAlignment="1">
      <alignment horizontal="center" vertical="center" wrapText="1"/>
    </xf>
    <xf numFmtId="166" fontId="3" fillId="0" borderId="20" xfId="0" applyNumberFormat="1" applyFont="1" applyBorder="1" applyAlignment="1">
      <alignment horizontal="center" vertical="center" wrapText="1"/>
    </xf>
    <xf numFmtId="166" fontId="3" fillId="0" borderId="62" xfId="0" applyNumberFormat="1" applyFont="1" applyBorder="1" applyAlignment="1">
      <alignment horizontal="center" vertical="center" wrapText="1"/>
    </xf>
    <xf numFmtId="0" fontId="55" fillId="0" borderId="0" xfId="11" applyFont="1" applyAlignment="1">
      <alignment horizontal="left"/>
    </xf>
    <xf numFmtId="0" fontId="55" fillId="0" borderId="37" xfId="11" applyFont="1" applyBorder="1" applyAlignment="1">
      <alignment horizontal="center"/>
    </xf>
    <xf numFmtId="0" fontId="55" fillId="0" borderId="52" xfId="11" applyFont="1" applyBorder="1" applyAlignment="1">
      <alignment horizontal="center"/>
    </xf>
    <xf numFmtId="0" fontId="55" fillId="0" borderId="37" xfId="11" applyFont="1" applyBorder="1" applyAlignment="1">
      <alignment horizontal="left" vertical="center" wrapText="1"/>
    </xf>
    <xf numFmtId="0" fontId="55" fillId="0" borderId="31" xfId="11" applyFont="1" applyBorder="1" applyAlignment="1">
      <alignment horizontal="left" vertical="center" wrapText="1"/>
    </xf>
    <xf numFmtId="0" fontId="54" fillId="0" borderId="15" xfId="11" applyFont="1" applyBorder="1" applyAlignment="1">
      <alignment horizontal="center"/>
    </xf>
    <xf numFmtId="0" fontId="54" fillId="0" borderId="44" xfId="11" applyFont="1" applyBorder="1" applyAlignment="1">
      <alignment horizontal="center"/>
    </xf>
    <xf numFmtId="0" fontId="52" fillId="0" borderId="0" xfId="11" applyFont="1" applyAlignment="1">
      <alignment horizontal="center"/>
    </xf>
    <xf numFmtId="0" fontId="52" fillId="0" borderId="0" xfId="15" applyFont="1" applyAlignment="1">
      <alignment horizontal="left"/>
    </xf>
    <xf numFmtId="0" fontId="53" fillId="0" borderId="0" xfId="15" applyFont="1" applyAlignment="1">
      <alignment horizontal="left"/>
    </xf>
    <xf numFmtId="0" fontId="52" fillId="0" borderId="5" xfId="15" applyFont="1" applyBorder="1" applyAlignment="1">
      <alignment horizontal="left"/>
    </xf>
    <xf numFmtId="0" fontId="52" fillId="0" borderId="25" xfId="15" applyFont="1" applyBorder="1" applyAlignment="1">
      <alignment horizontal="left"/>
    </xf>
    <xf numFmtId="0" fontId="52" fillId="0" borderId="66" xfId="15" applyFont="1" applyBorder="1" applyAlignment="1">
      <alignment horizontal="left"/>
    </xf>
    <xf numFmtId="0" fontId="52" fillId="0" borderId="53" xfId="15" applyFont="1" applyBorder="1" applyAlignment="1">
      <alignment horizontal="left"/>
    </xf>
    <xf numFmtId="0" fontId="52" fillId="0" borderId="0" xfId="15" applyFont="1" applyAlignment="1">
      <alignment horizontal="left" vertical="center" wrapText="1"/>
    </xf>
    <xf numFmtId="0" fontId="58" fillId="0" borderId="0" xfId="4" applyFont="1" applyAlignment="1">
      <alignment horizontal="right"/>
    </xf>
    <xf numFmtId="0" fontId="1" fillId="0" borderId="0" xfId="4" applyAlignment="1">
      <alignment horizontal="left" wrapText="1"/>
    </xf>
    <xf numFmtId="0" fontId="1" fillId="0" borderId="0" xfId="4" applyAlignment="1">
      <alignment horizontal="left"/>
    </xf>
    <xf numFmtId="0" fontId="1" fillId="0" borderId="0" xfId="0" applyFont="1" applyAlignment="1">
      <alignment horizontal="left" wrapText="1"/>
    </xf>
    <xf numFmtId="166" fontId="3" fillId="0" borderId="15" xfId="4" applyNumberFormat="1" applyFont="1" applyBorder="1" applyAlignment="1">
      <alignment horizontal="left" vertical="center" wrapText="1" indent="2"/>
    </xf>
    <xf numFmtId="166" fontId="3" fillId="0" borderId="13" xfId="4" applyNumberFormat="1" applyFont="1" applyBorder="1" applyAlignment="1">
      <alignment horizontal="left" vertical="center" wrapText="1" indent="2"/>
    </xf>
    <xf numFmtId="166" fontId="17" fillId="0" borderId="0" xfId="4" applyNumberFormat="1" applyFont="1" applyAlignment="1">
      <alignment horizontal="center" vertical="center" wrapText="1"/>
    </xf>
    <xf numFmtId="166" fontId="3" fillId="0" borderId="59" xfId="4" applyNumberFormat="1" applyFont="1" applyBorder="1" applyAlignment="1">
      <alignment horizontal="center" vertical="center" wrapText="1"/>
    </xf>
    <xf numFmtId="166" fontId="3" fillId="0" borderId="64" xfId="4" applyNumberFormat="1" applyFont="1" applyBorder="1" applyAlignment="1">
      <alignment horizontal="center" vertical="center" wrapText="1"/>
    </xf>
    <xf numFmtId="166" fontId="3" fillId="0" borderId="59" xfId="4" applyNumberFormat="1" applyFont="1" applyBorder="1" applyAlignment="1">
      <alignment horizontal="center" vertical="center"/>
    </xf>
    <xf numFmtId="166" fontId="3" fillId="0" borderId="64" xfId="4" applyNumberFormat="1" applyFont="1" applyBorder="1" applyAlignment="1">
      <alignment horizontal="center" vertical="center"/>
    </xf>
    <xf numFmtId="166" fontId="3" fillId="0" borderId="71" xfId="4" applyNumberFormat="1" applyFont="1" applyBorder="1" applyAlignment="1">
      <alignment horizontal="center" vertical="center"/>
    </xf>
    <xf numFmtId="166" fontId="3" fillId="0" borderId="72" xfId="4" applyNumberFormat="1" applyFont="1" applyBorder="1" applyAlignment="1">
      <alignment horizontal="center" vertical="center"/>
    </xf>
    <xf numFmtId="166" fontId="3" fillId="0" borderId="70" xfId="4" applyNumberFormat="1" applyFont="1" applyBorder="1" applyAlignment="1">
      <alignment horizontal="center" vertical="center"/>
    </xf>
    <xf numFmtId="0" fontId="23" fillId="0" borderId="0" xfId="4" applyFont="1" applyAlignment="1">
      <alignment horizontal="center" wrapText="1"/>
    </xf>
    <xf numFmtId="0" fontId="9" fillId="0" borderId="40" xfId="4" applyFont="1" applyBorder="1" applyAlignment="1">
      <alignment horizontal="justify" vertical="center" wrapText="1"/>
    </xf>
    <xf numFmtId="14" fontId="41" fillId="0" borderId="52" xfId="18" applyNumberFormat="1" applyFont="1" applyBorder="1" applyAlignment="1">
      <alignment horizontal="center"/>
    </xf>
    <xf numFmtId="0" fontId="41" fillId="0" borderId="52" xfId="18" applyFont="1" applyBorder="1" applyAlignment="1">
      <alignment horizontal="center"/>
    </xf>
    <xf numFmtId="0" fontId="41" fillId="0" borderId="17" xfId="18" applyFont="1" applyBorder="1" applyAlignment="1">
      <alignment horizontal="center"/>
    </xf>
    <xf numFmtId="0" fontId="41" fillId="0" borderId="0" xfId="17" applyFont="1" applyAlignment="1">
      <alignment horizontal="center" vertical="center" wrapText="1"/>
    </xf>
    <xf numFmtId="0" fontId="41" fillId="0" borderId="0" xfId="18" applyFont="1" applyAlignment="1">
      <alignment horizontal="center"/>
    </xf>
    <xf numFmtId="14" fontId="41" fillId="0" borderId="0" xfId="18" applyNumberFormat="1" applyFont="1" applyAlignment="1">
      <alignment horizontal="center"/>
    </xf>
    <xf numFmtId="0" fontId="41" fillId="0" borderId="21" xfId="17" applyFont="1" applyBorder="1" applyAlignment="1">
      <alignment horizontal="center" vertical="center" wrapText="1"/>
    </xf>
    <xf numFmtId="0" fontId="41" fillId="0" borderId="18" xfId="17" applyFont="1" applyBorder="1" applyAlignment="1">
      <alignment horizontal="center" vertical="center" wrapText="1"/>
    </xf>
    <xf numFmtId="0" fontId="41" fillId="0" borderId="8" xfId="17" applyFont="1" applyBorder="1" applyAlignment="1">
      <alignment horizontal="center" vertical="center" wrapText="1"/>
    </xf>
    <xf numFmtId="0" fontId="41" fillId="0" borderId="72" xfId="18" applyFont="1" applyBorder="1" applyAlignment="1">
      <alignment horizontal="center"/>
    </xf>
    <xf numFmtId="0" fontId="41" fillId="0" borderId="56" xfId="18" applyFont="1" applyBorder="1" applyAlignment="1">
      <alignment horizontal="center"/>
    </xf>
    <xf numFmtId="0" fontId="41" fillId="0" borderId="73" xfId="18" applyFont="1" applyBorder="1" applyAlignment="1">
      <alignment horizontal="center"/>
    </xf>
    <xf numFmtId="0" fontId="0" fillId="0" borderId="72" xfId="0" applyBorder="1"/>
    <xf numFmtId="0" fontId="0" fillId="0" borderId="56" xfId="0" applyBorder="1"/>
    <xf numFmtId="0" fontId="41" fillId="0" borderId="70" xfId="18" applyFont="1" applyBorder="1" applyAlignment="1">
      <alignment horizontal="center"/>
    </xf>
    <xf numFmtId="0" fontId="41" fillId="0" borderId="31" xfId="18" applyFont="1" applyBorder="1" applyAlignment="1">
      <alignment horizontal="center"/>
    </xf>
    <xf numFmtId="14" fontId="41" fillId="0" borderId="37" xfId="18" applyNumberFormat="1" applyFont="1" applyBorder="1" applyAlignment="1">
      <alignment horizontal="center"/>
    </xf>
    <xf numFmtId="14" fontId="41" fillId="0" borderId="31" xfId="18" applyNumberFormat="1" applyFont="1" applyBorder="1" applyAlignment="1">
      <alignment horizontal="center"/>
    </xf>
    <xf numFmtId="0" fontId="41" fillId="0" borderId="0" xfId="17" applyFont="1" applyAlignment="1">
      <alignment horizontal="left" vertical="center" wrapText="1"/>
    </xf>
    <xf numFmtId="0" fontId="17" fillId="0" borderId="0" xfId="19" applyFont="1" applyAlignment="1">
      <alignment horizontal="center" wrapText="1"/>
    </xf>
    <xf numFmtId="0" fontId="17" fillId="0" borderId="0" xfId="19" applyFont="1" applyAlignment="1">
      <alignment horizontal="center"/>
    </xf>
    <xf numFmtId="0" fontId="60" fillId="0" borderId="16" xfId="19" applyFont="1" applyBorder="1" applyAlignment="1">
      <alignment horizontal="left" vertical="center" indent="1"/>
    </xf>
    <xf numFmtId="0" fontId="60" fillId="0" borderId="44" xfId="19" applyFont="1" applyBorder="1" applyAlignment="1">
      <alignment horizontal="left" vertical="center" indent="1"/>
    </xf>
    <xf numFmtId="0" fontId="60" fillId="0" borderId="13" xfId="19" applyFont="1" applyBorder="1" applyAlignment="1">
      <alignment horizontal="left" vertical="center" indent="1"/>
    </xf>
    <xf numFmtId="0" fontId="4" fillId="0" borderId="15" xfId="6" applyFont="1" applyBorder="1" applyAlignment="1">
      <alignment horizontal="center" vertical="top" wrapText="1"/>
    </xf>
    <xf numFmtId="0" fontId="4" fillId="0" borderId="44" xfId="6" applyFont="1" applyBorder="1" applyAlignment="1">
      <alignment horizontal="center" vertical="top" wrapText="1"/>
    </xf>
    <xf numFmtId="0" fontId="4" fillId="0" borderId="14" xfId="6" applyFont="1" applyBorder="1" applyAlignment="1">
      <alignment horizontal="center" vertical="top" wrapText="1"/>
    </xf>
    <xf numFmtId="0" fontId="4" fillId="3" borderId="45" xfId="6" applyFont="1" applyFill="1" applyBorder="1" applyAlignment="1">
      <alignment horizontal="center"/>
    </xf>
    <xf numFmtId="0" fontId="4" fillId="3" borderId="40" xfId="6" applyFont="1" applyFill="1" applyBorder="1" applyAlignment="1">
      <alignment horizontal="center"/>
    </xf>
    <xf numFmtId="0" fontId="4" fillId="3" borderId="41" xfId="6" applyFont="1" applyFill="1" applyBorder="1" applyAlignment="1">
      <alignment horizontal="center"/>
    </xf>
    <xf numFmtId="0" fontId="4" fillId="3" borderId="36" xfId="6" applyFont="1" applyFill="1" applyBorder="1" applyAlignment="1">
      <alignment horizontal="center"/>
    </xf>
    <xf numFmtId="0" fontId="4" fillId="3" borderId="0" xfId="6" applyFont="1" applyFill="1" applyAlignment="1">
      <alignment horizontal="center"/>
    </xf>
    <xf numFmtId="0" fontId="4" fillId="3" borderId="58" xfId="6" applyFont="1" applyFill="1" applyBorder="1" applyAlignment="1">
      <alignment horizontal="center"/>
    </xf>
    <xf numFmtId="0" fontId="4" fillId="3" borderId="51" xfId="6" applyFont="1" applyFill="1" applyBorder="1" applyAlignment="1">
      <alignment horizontal="center"/>
    </xf>
    <xf numFmtId="0" fontId="4" fillId="3" borderId="20" xfId="6" applyFont="1" applyFill="1" applyBorder="1" applyAlignment="1">
      <alignment horizontal="center"/>
    </xf>
    <xf numFmtId="0" fontId="4" fillId="3" borderId="62" xfId="6" applyFont="1" applyFill="1" applyBorder="1" applyAlignment="1">
      <alignment horizontal="center"/>
    </xf>
    <xf numFmtId="0" fontId="29" fillId="0" borderId="0" xfId="6" applyFont="1" applyAlignment="1">
      <alignment horizontal="left" vertical="center"/>
    </xf>
    <xf numFmtId="0" fontId="2" fillId="0" borderId="0" xfId="6" applyFont="1" applyAlignment="1">
      <alignment horizontal="left" vertical="center"/>
    </xf>
    <xf numFmtId="0" fontId="4" fillId="2" borderId="21" xfId="6" applyFont="1" applyFill="1" applyBorder="1" applyAlignment="1">
      <alignment horizontal="center" vertical="top" wrapText="1"/>
    </xf>
    <xf numFmtId="0" fontId="2" fillId="0" borderId="18" xfId="6" applyFont="1" applyBorder="1" applyAlignment="1">
      <alignment horizontal="center" vertical="top" wrapText="1"/>
    </xf>
    <xf numFmtId="0" fontId="2" fillId="0" borderId="27" xfId="6" applyFont="1" applyBorder="1" applyAlignment="1">
      <alignment horizontal="center" vertical="top" wrapText="1"/>
    </xf>
    <xf numFmtId="0" fontId="4" fillId="2" borderId="22" xfId="6" applyFont="1" applyFill="1" applyBorder="1" applyAlignment="1">
      <alignment horizontal="center" vertical="top" wrapText="1"/>
    </xf>
    <xf numFmtId="0" fontId="4" fillId="2" borderId="19" xfId="6" applyFont="1" applyFill="1" applyBorder="1" applyAlignment="1">
      <alignment horizontal="center" vertical="top" wrapText="1"/>
    </xf>
    <xf numFmtId="0" fontId="2" fillId="0" borderId="11" xfId="6" applyFont="1" applyBorder="1" applyAlignment="1">
      <alignment horizontal="center" vertical="top" wrapText="1"/>
    </xf>
    <xf numFmtId="0" fontId="2" fillId="0" borderId="19" xfId="6" applyFont="1" applyBorder="1" applyAlignment="1">
      <alignment vertical="top" wrapText="1"/>
    </xf>
    <xf numFmtId="0" fontId="2" fillId="0" borderId="11" xfId="6" applyFont="1" applyBorder="1" applyAlignment="1">
      <alignment vertical="top" wrapText="1"/>
    </xf>
    <xf numFmtId="0" fontId="2" fillId="0" borderId="43" xfId="6" applyFont="1" applyBorder="1" applyAlignment="1">
      <alignment vertical="top" wrapText="1"/>
    </xf>
    <xf numFmtId="167" fontId="4" fillId="2" borderId="23" xfId="2" applyNumberFormat="1" applyFont="1" applyFill="1" applyBorder="1" applyAlignment="1">
      <alignment horizontal="center" vertical="center" wrapText="1"/>
    </xf>
    <xf numFmtId="167" fontId="4" fillId="2" borderId="10" xfId="2" applyNumberFormat="1" applyFont="1" applyFill="1" applyBorder="1" applyAlignment="1">
      <alignment horizontal="center" vertical="center" wrapText="1"/>
    </xf>
    <xf numFmtId="167" fontId="2" fillId="0" borderId="50" xfId="2" applyNumberFormat="1" applyFont="1" applyBorder="1" applyAlignment="1">
      <alignment horizontal="center" vertical="center" wrapText="1"/>
    </xf>
    <xf numFmtId="167" fontId="4" fillId="2" borderId="59" xfId="2" applyNumberFormat="1" applyFont="1" applyFill="1" applyBorder="1" applyAlignment="1">
      <alignment horizontal="center" vertical="center" wrapText="1"/>
    </xf>
    <xf numFmtId="167" fontId="4" fillId="2" borderId="38" xfId="2" applyNumberFormat="1" applyFont="1" applyFill="1" applyBorder="1" applyAlignment="1">
      <alignment horizontal="center" vertical="center" wrapText="1"/>
    </xf>
    <xf numFmtId="167" fontId="4" fillId="2" borderId="64" xfId="2" applyNumberFormat="1" applyFont="1" applyFill="1" applyBorder="1" applyAlignment="1">
      <alignment horizontal="center" vertical="center" wrapText="1"/>
    </xf>
    <xf numFmtId="0" fontId="4" fillId="2" borderId="11" xfId="6" applyFont="1" applyFill="1" applyBorder="1" applyAlignment="1">
      <alignment horizontal="center" vertical="top" wrapText="1"/>
    </xf>
    <xf numFmtId="0" fontId="17" fillId="0" borderId="0" xfId="19" applyFont="1" applyAlignment="1" applyProtection="1">
      <alignment horizontal="center" wrapText="1"/>
      <protection locked="0"/>
    </xf>
    <xf numFmtId="0" fontId="17" fillId="0" borderId="0" xfId="19" applyFont="1" applyAlignment="1" applyProtection="1">
      <alignment horizontal="center"/>
      <protection locked="0"/>
    </xf>
  </cellXfs>
  <cellStyles count="20">
    <cellStyle name="Ezres" xfId="12" builtinId="3"/>
    <cellStyle name="Ezres 2" xfId="1"/>
    <cellStyle name="Ezres 3" xfId="2"/>
    <cellStyle name="Ezres 4" xfId="3"/>
    <cellStyle name="Ezres 5" xfId="13"/>
    <cellStyle name="Ezres 6" xfId="16"/>
    <cellStyle name="Hiperhivatkozás" xfId="8"/>
    <cellStyle name="Már látott hiperhivatkozás" xfId="9"/>
    <cellStyle name="Normál" xfId="0" builtinId="0"/>
    <cellStyle name="Normál 2" xfId="4"/>
    <cellStyle name="Normál 3" xfId="5"/>
    <cellStyle name="Normál 4" xfId="10"/>
    <cellStyle name="Normál_010. sz.melléklet2007" xfId="6"/>
    <cellStyle name="Normál_011 sz. melléklet 2" xfId="11"/>
    <cellStyle name="Normál_012. sz.melléklet2007" xfId="15"/>
    <cellStyle name="Normál_Kv.rend.2013 E" xfId="14"/>
    <cellStyle name="Normál_KVRENMUNKA" xfId="7"/>
    <cellStyle name="Normál_Létszám(15. tábla) 2" xfId="17"/>
    <cellStyle name="Normál_Létszámtábla. (2) 2" xfId="18"/>
    <cellStyle name="Normál_SEGEDLETEK" xfId="19"/>
  </cellStyles>
  <dxfs count="1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kumentumok\SkyDrive\Dokumentumok\Munkahelyi%20dokumentumok\T&#225;bl&#225;zatok\Test&#252;leti%20anyagok\2019\K&#246;lts&#233;gvet&#233;s\2019.%20&#233;vi%20k&#246;lts&#233;gvet&#233;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1.sz.mell."/>
      <sheetName val="1.2.sz.mell."/>
      <sheetName val="1.3.sz.mell."/>
      <sheetName val="1.4.sz.mell."/>
      <sheetName val="2.sz.mell  "/>
      <sheetName val="3. sz. mell"/>
      <sheetName val="4. sz. mell"/>
      <sheetName val="5.sz.mell."/>
      <sheetName val="6.m "/>
      <sheetName val="7A.m"/>
      <sheetName val="7B.m."/>
      <sheetName val="8. sz. mell"/>
      <sheetName val="9. sz. mell. "/>
      <sheetName val="10. sz. mell"/>
      <sheetName val="11. sz. mell"/>
      <sheetName val="12.sz.mell."/>
      <sheetName val="13.m."/>
      <sheetName val="14.m"/>
      <sheetName val="15.m."/>
      <sheetName val="16A.m"/>
      <sheetName val="16B.m"/>
      <sheetName val="17.m"/>
      <sheetName val="18.m"/>
    </sheetNames>
    <sheetDataSet>
      <sheetData sheetId="0">
        <row r="5">
          <cell r="D5">
            <v>849657067</v>
          </cell>
        </row>
        <row r="6">
          <cell r="D6">
            <v>247082176</v>
          </cell>
        </row>
        <row r="7">
          <cell r="D7">
            <v>297972383</v>
          </cell>
        </row>
        <row r="8">
          <cell r="D8">
            <v>285609938</v>
          </cell>
        </row>
        <row r="9">
          <cell r="D9">
            <v>18992570</v>
          </cell>
        </row>
        <row r="10">
          <cell r="D10">
            <v>0</v>
          </cell>
        </row>
        <row r="11">
          <cell r="D11">
            <v>0</v>
          </cell>
        </row>
        <row r="12">
          <cell r="D12">
            <v>79276000</v>
          </cell>
        </row>
        <row r="13">
          <cell r="D13">
            <v>0</v>
          </cell>
        </row>
        <row r="14">
          <cell r="D14">
            <v>0</v>
          </cell>
        </row>
        <row r="15">
          <cell r="D15">
            <v>0</v>
          </cell>
        </row>
        <row r="16">
          <cell r="D16">
            <v>0</v>
          </cell>
        </row>
        <row r="17">
          <cell r="D17">
            <v>79276000</v>
          </cell>
        </row>
        <row r="18">
          <cell r="D18">
            <v>0</v>
          </cell>
        </row>
        <row r="19">
          <cell r="D19">
            <v>1235449693</v>
          </cell>
        </row>
        <row r="20">
          <cell r="D20">
            <v>0</v>
          </cell>
        </row>
        <row r="21">
          <cell r="D21">
            <v>0</v>
          </cell>
        </row>
        <row r="22">
          <cell r="D22">
            <v>0</v>
          </cell>
        </row>
        <row r="23">
          <cell r="D23">
            <v>0</v>
          </cell>
        </row>
        <row r="24">
          <cell r="D24">
            <v>1235449693</v>
          </cell>
        </row>
        <row r="25">
          <cell r="D25">
            <v>0</v>
          </cell>
        </row>
        <row r="26">
          <cell r="D26">
            <v>688850000</v>
          </cell>
        </row>
        <row r="27">
          <cell r="D27">
            <v>57000000</v>
          </cell>
        </row>
        <row r="28">
          <cell r="D28">
            <v>0</v>
          </cell>
        </row>
        <row r="29">
          <cell r="D29">
            <v>580500000</v>
          </cell>
        </row>
        <row r="30">
          <cell r="D30">
            <v>0</v>
          </cell>
        </row>
        <row r="31">
          <cell r="D31">
            <v>49500000</v>
          </cell>
        </row>
        <row r="32">
          <cell r="D32">
            <v>850000</v>
          </cell>
        </row>
        <row r="33">
          <cell r="D33">
            <v>1000000</v>
          </cell>
        </row>
        <row r="34">
          <cell r="D34">
            <v>224650000</v>
          </cell>
        </row>
        <row r="35">
          <cell r="D35">
            <v>0</v>
          </cell>
        </row>
        <row r="36">
          <cell r="D36">
            <v>0</v>
          </cell>
        </row>
        <row r="37">
          <cell r="D37">
            <v>0</v>
          </cell>
        </row>
        <row r="38">
          <cell r="D38">
            <v>56000000</v>
          </cell>
        </row>
        <row r="39">
          <cell r="D39">
            <v>0</v>
          </cell>
        </row>
        <row r="40">
          <cell r="D40">
            <v>4320000</v>
          </cell>
        </row>
        <row r="41">
          <cell r="D41">
            <v>0</v>
          </cell>
        </row>
        <row r="42">
          <cell r="D42">
            <v>0</v>
          </cell>
        </row>
        <row r="43">
          <cell r="D43">
            <v>0</v>
          </cell>
        </row>
        <row r="45">
          <cell r="D45">
            <v>164330000</v>
          </cell>
        </row>
        <row r="46">
          <cell r="D46">
            <v>16000000</v>
          </cell>
        </row>
        <row r="47">
          <cell r="D47">
            <v>0</v>
          </cell>
        </row>
        <row r="48">
          <cell r="D48">
            <v>16000000</v>
          </cell>
        </row>
        <row r="49">
          <cell r="D49">
            <v>0</v>
          </cell>
        </row>
        <row r="50">
          <cell r="D50">
            <v>0</v>
          </cell>
        </row>
        <row r="51">
          <cell r="D51">
            <v>0</v>
          </cell>
        </row>
        <row r="52">
          <cell r="D52">
            <v>0</v>
          </cell>
        </row>
        <row r="53">
          <cell r="D53">
            <v>0</v>
          </cell>
        </row>
        <row r="56">
          <cell r="D56">
            <v>0</v>
          </cell>
        </row>
        <row r="57">
          <cell r="D57">
            <v>0</v>
          </cell>
        </row>
        <row r="59">
          <cell r="D59">
            <v>0</v>
          </cell>
        </row>
        <row r="60">
          <cell r="D60">
            <v>0</v>
          </cell>
        </row>
        <row r="77">
          <cell r="D77">
            <v>1351813505</v>
          </cell>
        </row>
        <row r="82">
          <cell r="D82">
            <v>0</v>
          </cell>
        </row>
        <row r="84">
          <cell r="D84">
            <v>0</v>
          </cell>
        </row>
        <row r="85">
          <cell r="D85">
            <v>0</v>
          </cell>
        </row>
        <row r="90">
          <cell r="D90">
            <v>1534813505</v>
          </cell>
        </row>
        <row r="97">
          <cell r="D97">
            <v>1880490153</v>
          </cell>
        </row>
        <row r="98">
          <cell r="D98">
            <v>697083000</v>
          </cell>
        </row>
        <row r="99">
          <cell r="D99">
            <v>140350000</v>
          </cell>
        </row>
        <row r="100">
          <cell r="D100">
            <v>657708077</v>
          </cell>
        </row>
        <row r="101">
          <cell r="D101">
            <v>19412000</v>
          </cell>
        </row>
        <row r="102">
          <cell r="D102">
            <v>365937076</v>
          </cell>
        </row>
        <row r="103">
          <cell r="D103">
            <v>126447928</v>
          </cell>
        </row>
        <row r="104">
          <cell r="D104">
            <v>5000000</v>
          </cell>
        </row>
        <row r="105">
          <cell r="D105">
            <v>111447928</v>
          </cell>
        </row>
        <row r="106">
          <cell r="D106">
            <v>10000000</v>
          </cell>
        </row>
        <row r="107">
          <cell r="D107">
            <v>2576061781</v>
          </cell>
        </row>
        <row r="108">
          <cell r="D108">
            <v>2311807088</v>
          </cell>
        </row>
        <row r="109">
          <cell r="D109">
            <v>2063526088</v>
          </cell>
        </row>
        <row r="110">
          <cell r="D110">
            <v>263654693</v>
          </cell>
        </row>
        <row r="111">
          <cell r="D111">
            <v>29974693</v>
          </cell>
        </row>
        <row r="112">
          <cell r="D112">
            <v>600000</v>
          </cell>
        </row>
        <row r="115">
          <cell r="D115">
            <v>15729000</v>
          </cell>
        </row>
        <row r="127">
          <cell r="D127">
            <v>29967403</v>
          </cell>
        </row>
        <row r="135">
          <cell r="D135">
            <v>0</v>
          </cell>
        </row>
        <row r="136">
          <cell r="D136">
            <v>0</v>
          </cell>
        </row>
        <row r="137">
          <cell r="D137">
            <v>0</v>
          </cell>
        </row>
        <row r="138">
          <cell r="D138">
            <v>0</v>
          </cell>
        </row>
        <row r="139">
          <cell r="D139">
            <v>45696403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8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M147"/>
  <sheetViews>
    <sheetView view="pageBreakPreview" topLeftCell="A73" zoomScale="130" zoomScaleNormal="100" zoomScaleSheetLayoutView="130" workbookViewId="0">
      <selection activeCell="G127" sqref="G127"/>
    </sheetView>
  </sheetViews>
  <sheetFormatPr defaultColWidth="9.140625" defaultRowHeight="15.75"/>
  <cols>
    <col min="1" max="2" width="8.140625" style="70" customWidth="1"/>
    <col min="3" max="3" width="65.85546875" style="70" customWidth="1"/>
    <col min="4" max="7" width="13.28515625" style="71" customWidth="1"/>
    <col min="8" max="8" width="13.28515625" style="71" hidden="1" customWidth="1"/>
    <col min="9" max="9" width="9.42578125" style="348" hidden="1" customWidth="1"/>
    <col min="10" max="11" width="9.140625" style="15"/>
    <col min="12" max="13" width="10.85546875" style="15" bestFit="1" customWidth="1"/>
    <col min="14" max="16384" width="9.140625" style="15"/>
  </cols>
  <sheetData>
    <row r="1" spans="1:13" ht="15.95" customHeight="1">
      <c r="A1" s="1098" t="s">
        <v>0</v>
      </c>
      <c r="B1" s="1098"/>
      <c r="C1" s="1098"/>
      <c r="D1" s="1098"/>
      <c r="E1" s="1079"/>
      <c r="F1" s="1079"/>
      <c r="G1" s="314"/>
      <c r="H1" s="314"/>
      <c r="I1" s="325"/>
    </row>
    <row r="2" spans="1:13" ht="15.95" customHeight="1" thickBot="1">
      <c r="A2" s="1097" t="s">
        <v>1</v>
      </c>
      <c r="B2" s="1097"/>
      <c r="C2" s="1097"/>
      <c r="D2" s="16"/>
      <c r="E2" s="16" t="s">
        <v>676</v>
      </c>
      <c r="F2" s="16"/>
      <c r="G2" s="16"/>
      <c r="H2" s="16"/>
      <c r="I2" s="326" t="s">
        <v>676</v>
      </c>
    </row>
    <row r="3" spans="1:13" ht="38.1" customHeight="1" thickBot="1">
      <c r="A3" s="17" t="s">
        <v>2</v>
      </c>
      <c r="B3" s="132" t="s">
        <v>251</v>
      </c>
      <c r="C3" s="18" t="s">
        <v>3</v>
      </c>
      <c r="D3" s="19" t="s">
        <v>1466</v>
      </c>
      <c r="E3" s="19" t="s">
        <v>710</v>
      </c>
      <c r="F3" s="19" t="s">
        <v>2182</v>
      </c>
      <c r="G3" s="19" t="s">
        <v>710</v>
      </c>
      <c r="H3" s="19" t="s">
        <v>711</v>
      </c>
      <c r="I3" s="327" t="s">
        <v>1395</v>
      </c>
    </row>
    <row r="4" spans="1:13" s="23" customFormat="1" ht="12" customHeight="1" thickBot="1">
      <c r="A4" s="20">
        <v>1</v>
      </c>
      <c r="B4" s="20">
        <v>2</v>
      </c>
      <c r="C4" s="21">
        <v>2</v>
      </c>
      <c r="D4" s="22">
        <v>3</v>
      </c>
      <c r="E4" s="22">
        <v>7</v>
      </c>
      <c r="F4" s="22"/>
      <c r="G4" s="22">
        <v>4</v>
      </c>
      <c r="H4" s="22">
        <v>5</v>
      </c>
      <c r="I4" s="22">
        <v>6</v>
      </c>
    </row>
    <row r="5" spans="1:13" s="26" customFormat="1" ht="12" customHeight="1" thickBot="1">
      <c r="A5" s="24" t="s">
        <v>4</v>
      </c>
      <c r="B5" s="135" t="s">
        <v>277</v>
      </c>
      <c r="C5" s="25" t="s">
        <v>5</v>
      </c>
      <c r="D5" s="11">
        <f>+D6+D7+D8+D9+D10+D11</f>
        <v>849657067</v>
      </c>
      <c r="E5" s="11">
        <v>939015709</v>
      </c>
      <c r="F5" s="11">
        <f>G5-E5</f>
        <v>12664879</v>
      </c>
      <c r="G5" s="11">
        <f t="shared" ref="G5:H5" si="0">+G6+G7+G8+G9+G10+G11</f>
        <v>951680588</v>
      </c>
      <c r="H5" s="11">
        <f t="shared" si="0"/>
        <v>816292336</v>
      </c>
      <c r="I5" s="328">
        <f>H5/G5*100</f>
        <v>85.77377181933231</v>
      </c>
    </row>
    <row r="6" spans="1:13" s="26" customFormat="1" ht="12" customHeight="1">
      <c r="A6" s="27" t="s">
        <v>6</v>
      </c>
      <c r="B6" s="136" t="s">
        <v>278</v>
      </c>
      <c r="C6" s="28" t="s">
        <v>7</v>
      </c>
      <c r="D6" s="29">
        <f>'02'!C4</f>
        <v>247082176</v>
      </c>
      <c r="E6" s="29">
        <v>253358176</v>
      </c>
      <c r="F6" s="29">
        <f t="shared" ref="F6:F69" si="1">G6-E6</f>
        <v>708079</v>
      </c>
      <c r="G6" s="29">
        <f>'02'!D4</f>
        <v>254066255</v>
      </c>
      <c r="H6" s="29">
        <f>'02'!E4</f>
        <v>216042869</v>
      </c>
      <c r="I6" s="329">
        <f t="shared" ref="I6:I66" si="2">H6/G6*100</f>
        <v>85.034066802771576</v>
      </c>
      <c r="L6" s="561"/>
      <c r="M6" s="561"/>
    </row>
    <row r="7" spans="1:13" s="26" customFormat="1" ht="12" customHeight="1">
      <c r="A7" s="30" t="s">
        <v>8</v>
      </c>
      <c r="B7" s="137" t="s">
        <v>279</v>
      </c>
      <c r="C7" s="31" t="s">
        <v>9</v>
      </c>
      <c r="D7" s="29">
        <f>'02'!C5</f>
        <v>297972383</v>
      </c>
      <c r="E7" s="29">
        <v>303335383</v>
      </c>
      <c r="F7" s="29">
        <f t="shared" si="1"/>
        <v>398108</v>
      </c>
      <c r="G7" s="29">
        <f>'02'!D5</f>
        <v>303733491</v>
      </c>
      <c r="H7" s="29">
        <f>'02'!E5</f>
        <v>254519186</v>
      </c>
      <c r="I7" s="330">
        <f t="shared" si="2"/>
        <v>83.796879021154766</v>
      </c>
    </row>
    <row r="8" spans="1:13" s="26" customFormat="1" ht="12" customHeight="1">
      <c r="A8" s="30" t="s">
        <v>10</v>
      </c>
      <c r="B8" s="137" t="s">
        <v>280</v>
      </c>
      <c r="C8" s="31" t="s">
        <v>449</v>
      </c>
      <c r="D8" s="29">
        <f>'02'!C6</f>
        <v>285609938</v>
      </c>
      <c r="E8" s="29">
        <v>325540794</v>
      </c>
      <c r="F8" s="29">
        <f t="shared" si="1"/>
        <v>8538231</v>
      </c>
      <c r="G8" s="29">
        <f>'02'!D6</f>
        <v>334079025</v>
      </c>
      <c r="H8" s="29">
        <f>'02'!E6</f>
        <v>288767034</v>
      </c>
      <c r="I8" s="330">
        <f t="shared" si="2"/>
        <v>86.436744719307057</v>
      </c>
    </row>
    <row r="9" spans="1:13" s="26" customFormat="1" ht="12" customHeight="1">
      <c r="A9" s="30" t="s">
        <v>11</v>
      </c>
      <c r="B9" s="137" t="s">
        <v>281</v>
      </c>
      <c r="C9" s="31" t="s">
        <v>12</v>
      </c>
      <c r="D9" s="29">
        <f>'02'!C7</f>
        <v>18992570</v>
      </c>
      <c r="E9" s="29">
        <v>22441193</v>
      </c>
      <c r="F9" s="29">
        <f t="shared" si="1"/>
        <v>1938861</v>
      </c>
      <c r="G9" s="29">
        <f>'02'!D7</f>
        <v>24380054</v>
      </c>
      <c r="H9" s="29">
        <f>'02'!E7</f>
        <v>23051247</v>
      </c>
      <c r="I9" s="330">
        <f t="shared" si="2"/>
        <v>94.549614205120307</v>
      </c>
    </row>
    <row r="10" spans="1:13" s="26" customFormat="1" ht="12" customHeight="1">
      <c r="A10" s="30" t="s">
        <v>13</v>
      </c>
      <c r="B10" s="137" t="s">
        <v>282</v>
      </c>
      <c r="C10" s="31" t="s">
        <v>450</v>
      </c>
      <c r="D10" s="29">
        <f>'02'!C8</f>
        <v>0</v>
      </c>
      <c r="E10" s="29">
        <v>34340163</v>
      </c>
      <c r="F10" s="29">
        <f t="shared" si="1"/>
        <v>350000</v>
      </c>
      <c r="G10" s="29">
        <f>'02'!D8</f>
        <v>34690163</v>
      </c>
      <c r="H10" s="29">
        <f>'02'!E8</f>
        <v>33180400</v>
      </c>
      <c r="I10" s="330">
        <f t="shared" si="2"/>
        <v>95.647864208651896</v>
      </c>
    </row>
    <row r="11" spans="1:13" s="26" customFormat="1" ht="12" customHeight="1" thickBot="1">
      <c r="A11" s="33" t="s">
        <v>14</v>
      </c>
      <c r="B11" s="138" t="s">
        <v>283</v>
      </c>
      <c r="C11" s="34" t="s">
        <v>451</v>
      </c>
      <c r="D11" s="29">
        <f>'02'!C9</f>
        <v>0</v>
      </c>
      <c r="E11" s="29">
        <v>0</v>
      </c>
      <c r="F11" s="29">
        <f t="shared" si="1"/>
        <v>731600</v>
      </c>
      <c r="G11" s="29">
        <f>'02'!D9</f>
        <v>731600</v>
      </c>
      <c r="H11" s="29">
        <f>'02'!E9</f>
        <v>731600</v>
      </c>
      <c r="I11" s="330"/>
    </row>
    <row r="12" spans="1:13" s="26" customFormat="1" ht="12" customHeight="1" thickBot="1">
      <c r="A12" s="24" t="s">
        <v>15</v>
      </c>
      <c r="B12" s="135"/>
      <c r="C12" s="35" t="s">
        <v>16</v>
      </c>
      <c r="D12" s="11">
        <f>+D13+D14+D15+D16+D17</f>
        <v>79276000</v>
      </c>
      <c r="E12" s="11">
        <v>112008227</v>
      </c>
      <c r="F12" s="11">
        <f t="shared" si="1"/>
        <v>57310810</v>
      </c>
      <c r="G12" s="11">
        <f t="shared" ref="G12:H12" si="3">+G13+G14+G15+G16+G17</f>
        <v>169319037</v>
      </c>
      <c r="H12" s="11">
        <f t="shared" si="3"/>
        <v>136298971</v>
      </c>
      <c r="I12" s="328">
        <f t="shared" si="2"/>
        <v>80.498314551600004</v>
      </c>
    </row>
    <row r="13" spans="1:13" s="26" customFormat="1" ht="12" customHeight="1">
      <c r="A13" s="27" t="s">
        <v>17</v>
      </c>
      <c r="B13" s="136" t="s">
        <v>284</v>
      </c>
      <c r="C13" s="28" t="s">
        <v>18</v>
      </c>
      <c r="D13" s="29">
        <f>'02'!C11</f>
        <v>0</v>
      </c>
      <c r="E13" s="29">
        <v>0</v>
      </c>
      <c r="F13" s="29">
        <f t="shared" si="1"/>
        <v>0</v>
      </c>
      <c r="G13" s="29">
        <f>'02'!D11</f>
        <v>0</v>
      </c>
      <c r="H13" s="29">
        <f>'02'!E11</f>
        <v>0</v>
      </c>
      <c r="I13" s="329"/>
    </row>
    <row r="14" spans="1:13" s="26" customFormat="1" ht="12" customHeight="1">
      <c r="A14" s="30" t="s">
        <v>19</v>
      </c>
      <c r="B14" s="137" t="s">
        <v>285</v>
      </c>
      <c r="C14" s="31" t="s">
        <v>20</v>
      </c>
      <c r="D14" s="29">
        <f>'02'!C12</f>
        <v>0</v>
      </c>
      <c r="E14" s="29">
        <v>0</v>
      </c>
      <c r="F14" s="29">
        <f t="shared" si="1"/>
        <v>0</v>
      </c>
      <c r="G14" s="29">
        <f>'02'!D12</f>
        <v>0</v>
      </c>
      <c r="H14" s="29">
        <f>'02'!E12</f>
        <v>0</v>
      </c>
      <c r="I14" s="330"/>
    </row>
    <row r="15" spans="1:13" s="26" customFormat="1" ht="12" customHeight="1">
      <c r="A15" s="30" t="s">
        <v>21</v>
      </c>
      <c r="B15" s="137" t="s">
        <v>286</v>
      </c>
      <c r="C15" s="31" t="s">
        <v>22</v>
      </c>
      <c r="D15" s="29">
        <f>'02'!C13</f>
        <v>0</v>
      </c>
      <c r="E15" s="29">
        <v>0</v>
      </c>
      <c r="F15" s="29">
        <f t="shared" si="1"/>
        <v>0</v>
      </c>
      <c r="G15" s="29">
        <f>'02'!D13</f>
        <v>0</v>
      </c>
      <c r="H15" s="29">
        <f>'02'!E13</f>
        <v>0</v>
      </c>
      <c r="I15" s="330"/>
    </row>
    <row r="16" spans="1:13" s="26" customFormat="1" ht="12" customHeight="1">
      <c r="A16" s="30" t="s">
        <v>23</v>
      </c>
      <c r="B16" s="137" t="s">
        <v>287</v>
      </c>
      <c r="C16" s="31" t="s">
        <v>24</v>
      </c>
      <c r="D16" s="32">
        <f>'02'!C24</f>
        <v>0</v>
      </c>
      <c r="E16" s="32">
        <v>0</v>
      </c>
      <c r="F16" s="32">
        <f t="shared" si="1"/>
        <v>0</v>
      </c>
      <c r="G16" s="32">
        <f>'02'!D24</f>
        <v>0</v>
      </c>
      <c r="H16" s="32">
        <f>'02'!E24</f>
        <v>0</v>
      </c>
      <c r="I16" s="330"/>
    </row>
    <row r="17" spans="1:9" s="26" customFormat="1" ht="12" customHeight="1">
      <c r="A17" s="30" t="s">
        <v>25</v>
      </c>
      <c r="B17" s="137" t="s">
        <v>288</v>
      </c>
      <c r="C17" s="31" t="s">
        <v>26</v>
      </c>
      <c r="D17" s="32">
        <f>'02'!C35</f>
        <v>79276000</v>
      </c>
      <c r="E17" s="32">
        <v>112008227</v>
      </c>
      <c r="F17" s="32">
        <f t="shared" si="1"/>
        <v>57310810</v>
      </c>
      <c r="G17" s="32">
        <f>'02'!D35</f>
        <v>169319037</v>
      </c>
      <c r="H17" s="32">
        <f>'02'!E35</f>
        <v>136298971</v>
      </c>
      <c r="I17" s="330">
        <f t="shared" si="2"/>
        <v>80.498314551600004</v>
      </c>
    </row>
    <row r="18" spans="1:9" s="26" customFormat="1" ht="12" customHeight="1" thickBot="1">
      <c r="A18" s="61" t="s">
        <v>1467</v>
      </c>
      <c r="B18" s="142" t="s">
        <v>288</v>
      </c>
      <c r="C18" s="542" t="s">
        <v>1468</v>
      </c>
      <c r="D18" s="133"/>
      <c r="E18" s="133">
        <v>15128000</v>
      </c>
      <c r="F18" s="133">
        <f t="shared" si="1"/>
        <v>0</v>
      </c>
      <c r="G18" s="133">
        <v>15128000</v>
      </c>
      <c r="H18" s="133"/>
      <c r="I18" s="341"/>
    </row>
    <row r="19" spans="1:9" s="26" customFormat="1" ht="12" customHeight="1" thickBot="1">
      <c r="A19" s="24" t="s">
        <v>27</v>
      </c>
      <c r="B19" s="135" t="s">
        <v>289</v>
      </c>
      <c r="C19" s="25" t="s">
        <v>28</v>
      </c>
      <c r="D19" s="11">
        <f>+D20+D21+D22+D23+D24</f>
        <v>1235449693</v>
      </c>
      <c r="E19" s="11">
        <v>1235449693</v>
      </c>
      <c r="F19" s="11">
        <f t="shared" si="1"/>
        <v>1544480000</v>
      </c>
      <c r="G19" s="11">
        <f t="shared" ref="G19:H19" si="4">+G20+G21+G22+G23+G24</f>
        <v>2779929693</v>
      </c>
      <c r="H19" s="11">
        <f t="shared" si="4"/>
        <v>1234111505</v>
      </c>
      <c r="I19" s="328">
        <f t="shared" si="2"/>
        <v>44.393622907354583</v>
      </c>
    </row>
    <row r="20" spans="1:9" s="26" customFormat="1" ht="12" customHeight="1">
      <c r="A20" s="27" t="s">
        <v>29</v>
      </c>
      <c r="B20" s="136" t="s">
        <v>290</v>
      </c>
      <c r="C20" s="28" t="s">
        <v>30</v>
      </c>
      <c r="D20" s="29">
        <f>'02'!C47</f>
        <v>0</v>
      </c>
      <c r="E20" s="29">
        <v>0</v>
      </c>
      <c r="F20" s="29">
        <f t="shared" si="1"/>
        <v>0</v>
      </c>
      <c r="G20" s="29">
        <f>'02'!D47</f>
        <v>0</v>
      </c>
      <c r="H20" s="29">
        <f>'02'!E47</f>
        <v>30000000</v>
      </c>
      <c r="I20" s="329" t="e">
        <f t="shared" si="2"/>
        <v>#DIV/0!</v>
      </c>
    </row>
    <row r="21" spans="1:9" s="26" customFormat="1" ht="12" customHeight="1">
      <c r="A21" s="30" t="s">
        <v>31</v>
      </c>
      <c r="B21" s="137" t="s">
        <v>291</v>
      </c>
      <c r="C21" s="31" t="s">
        <v>32</v>
      </c>
      <c r="D21" s="29">
        <f>'02'!C48</f>
        <v>0</v>
      </c>
      <c r="E21" s="29">
        <v>0</v>
      </c>
      <c r="F21" s="29">
        <f t="shared" si="1"/>
        <v>0</v>
      </c>
      <c r="G21" s="29">
        <f>'02'!D48</f>
        <v>0</v>
      </c>
      <c r="H21" s="29">
        <f>'02'!E48</f>
        <v>0</v>
      </c>
      <c r="I21" s="330"/>
    </row>
    <row r="22" spans="1:9" s="26" customFormat="1" ht="12" customHeight="1">
      <c r="A22" s="30" t="s">
        <v>33</v>
      </c>
      <c r="B22" s="137" t="s">
        <v>292</v>
      </c>
      <c r="C22" s="31" t="s">
        <v>34</v>
      </c>
      <c r="D22" s="29">
        <f>'02'!C49</f>
        <v>0</v>
      </c>
      <c r="E22" s="29">
        <v>0</v>
      </c>
      <c r="F22" s="29">
        <f t="shared" si="1"/>
        <v>0</v>
      </c>
      <c r="G22" s="29">
        <f>'02'!D49</f>
        <v>0</v>
      </c>
      <c r="H22" s="29">
        <f>'02'!E49</f>
        <v>0</v>
      </c>
      <c r="I22" s="330"/>
    </row>
    <row r="23" spans="1:9" s="26" customFormat="1" ht="12" customHeight="1">
      <c r="A23" s="30" t="s">
        <v>35</v>
      </c>
      <c r="B23" s="137" t="s">
        <v>293</v>
      </c>
      <c r="C23" s="31" t="s">
        <v>36</v>
      </c>
      <c r="D23" s="32">
        <f>'02'!C60</f>
        <v>0</v>
      </c>
      <c r="E23" s="32">
        <v>0</v>
      </c>
      <c r="F23" s="32">
        <f t="shared" si="1"/>
        <v>0</v>
      </c>
      <c r="G23" s="32">
        <f>'02'!D60</f>
        <v>0</v>
      </c>
      <c r="H23" s="32">
        <f>'02'!E60</f>
        <v>0</v>
      </c>
      <c r="I23" s="330"/>
    </row>
    <row r="24" spans="1:9" s="26" customFormat="1" ht="12" customHeight="1">
      <c r="A24" s="30" t="s">
        <v>37</v>
      </c>
      <c r="B24" s="137" t="s">
        <v>294</v>
      </c>
      <c r="C24" s="31" t="s">
        <v>38</v>
      </c>
      <c r="D24" s="32">
        <f>'02'!C71</f>
        <v>1235449693</v>
      </c>
      <c r="E24" s="32">
        <v>1235449693</v>
      </c>
      <c r="F24" s="32">
        <f t="shared" si="1"/>
        <v>1544480000</v>
      </c>
      <c r="G24" s="32">
        <f>'02'!D71</f>
        <v>2779929693</v>
      </c>
      <c r="H24" s="32">
        <f>'02'!E71</f>
        <v>1204111505</v>
      </c>
      <c r="I24" s="330">
        <f t="shared" si="2"/>
        <v>43.314458924339419</v>
      </c>
    </row>
    <row r="25" spans="1:9" s="26" customFormat="1" ht="12" customHeight="1" thickBot="1">
      <c r="A25" s="61" t="s">
        <v>1469</v>
      </c>
      <c r="B25" s="142" t="s">
        <v>294</v>
      </c>
      <c r="C25" s="542" t="s">
        <v>1470</v>
      </c>
      <c r="D25" s="133"/>
      <c r="E25" s="133">
        <v>1235449693</v>
      </c>
      <c r="F25" s="133">
        <f t="shared" si="1"/>
        <v>0</v>
      </c>
      <c r="G25" s="133">
        <v>1235449693</v>
      </c>
      <c r="H25" s="133"/>
      <c r="I25" s="341"/>
    </row>
    <row r="26" spans="1:9" s="26" customFormat="1" ht="12" customHeight="1" thickBot="1">
      <c r="A26" s="24" t="s">
        <v>39</v>
      </c>
      <c r="B26" s="135" t="s">
        <v>295</v>
      </c>
      <c r="C26" s="25" t="s">
        <v>40</v>
      </c>
      <c r="D26" s="14">
        <f>SUM(D27:D33)</f>
        <v>688850000</v>
      </c>
      <c r="E26" s="14">
        <v>688850000</v>
      </c>
      <c r="F26" s="14">
        <f t="shared" si="1"/>
        <v>0</v>
      </c>
      <c r="G26" s="14">
        <f t="shared" ref="G26:H26" si="5">SUM(G27:G33)</f>
        <v>688850000</v>
      </c>
      <c r="H26" s="14">
        <f t="shared" si="5"/>
        <v>581114187</v>
      </c>
      <c r="I26" s="331">
        <f t="shared" si="2"/>
        <v>84.360047470421719</v>
      </c>
    </row>
    <row r="27" spans="1:9" s="26" customFormat="1" ht="12" customHeight="1">
      <c r="A27" s="27" t="s">
        <v>349</v>
      </c>
      <c r="B27" s="136" t="s">
        <v>296</v>
      </c>
      <c r="C27" s="28" t="s">
        <v>455</v>
      </c>
      <c r="D27" s="37">
        <f>'02'!C111</f>
        <v>57000000</v>
      </c>
      <c r="E27" s="37">
        <v>57000000</v>
      </c>
      <c r="F27" s="37">
        <f t="shared" si="1"/>
        <v>0</v>
      </c>
      <c r="G27" s="37">
        <f>'02'!D111</f>
        <v>57000000</v>
      </c>
      <c r="H27" s="37">
        <f>'02'!E111</f>
        <v>55377555</v>
      </c>
      <c r="I27" s="332">
        <f t="shared" si="2"/>
        <v>97.1536052631579</v>
      </c>
    </row>
    <row r="28" spans="1:9" s="26" customFormat="1" ht="12" customHeight="1">
      <c r="A28" s="27" t="s">
        <v>350</v>
      </c>
      <c r="B28" s="136" t="s">
        <v>496</v>
      </c>
      <c r="C28" s="28" t="s">
        <v>495</v>
      </c>
      <c r="D28" s="37">
        <f>'02'!C83</f>
        <v>0</v>
      </c>
      <c r="E28" s="37">
        <v>0</v>
      </c>
      <c r="F28" s="37">
        <f t="shared" si="1"/>
        <v>0</v>
      </c>
      <c r="G28" s="37">
        <f>'02'!D83</f>
        <v>0</v>
      </c>
      <c r="H28" s="37">
        <f>'02'!E83</f>
        <v>82335</v>
      </c>
      <c r="I28" s="332"/>
    </row>
    <row r="29" spans="1:9" s="26" customFormat="1" ht="12" customHeight="1">
      <c r="A29" s="27" t="s">
        <v>351</v>
      </c>
      <c r="B29" s="137" t="s">
        <v>452</v>
      </c>
      <c r="C29" s="31" t="s">
        <v>456</v>
      </c>
      <c r="D29" s="37">
        <f>'02'!C118</f>
        <v>580500000</v>
      </c>
      <c r="E29" s="37">
        <v>580500000</v>
      </c>
      <c r="F29" s="37">
        <f t="shared" si="1"/>
        <v>0</v>
      </c>
      <c r="G29" s="37">
        <f>'02'!D118</f>
        <v>580500000</v>
      </c>
      <c r="H29" s="37">
        <f>'02'!E118</f>
        <v>473013856</v>
      </c>
      <c r="I29" s="332">
        <f t="shared" si="2"/>
        <v>81.483868389319554</v>
      </c>
    </row>
    <row r="30" spans="1:9" s="26" customFormat="1" ht="12" customHeight="1">
      <c r="A30" s="27" t="s">
        <v>352</v>
      </c>
      <c r="B30" s="137" t="s">
        <v>453</v>
      </c>
      <c r="C30" s="31" t="s">
        <v>457</v>
      </c>
      <c r="D30" s="32">
        <f>'02'!C141</f>
        <v>0</v>
      </c>
      <c r="E30" s="32">
        <v>0</v>
      </c>
      <c r="F30" s="32">
        <f t="shared" si="1"/>
        <v>0</v>
      </c>
      <c r="G30" s="32">
        <f>'02'!D141</f>
        <v>0</v>
      </c>
      <c r="H30" s="32">
        <f>'02'!E141</f>
        <v>0</v>
      </c>
      <c r="I30" s="330"/>
    </row>
    <row r="31" spans="1:9" s="26" customFormat="1" ht="12" customHeight="1">
      <c r="A31" s="27" t="s">
        <v>353</v>
      </c>
      <c r="B31" s="137" t="s">
        <v>297</v>
      </c>
      <c r="C31" s="31" t="s">
        <v>458</v>
      </c>
      <c r="D31" s="32">
        <f>'02'!C145</f>
        <v>49500000</v>
      </c>
      <c r="E31" s="32">
        <v>49500000</v>
      </c>
      <c r="F31" s="32">
        <f t="shared" si="1"/>
        <v>0</v>
      </c>
      <c r="G31" s="32">
        <f>'02'!D145</f>
        <v>49500000</v>
      </c>
      <c r="H31" s="32">
        <f>'02'!E145</f>
        <v>50662543</v>
      </c>
      <c r="I31" s="330">
        <f t="shared" si="2"/>
        <v>102.34857171717171</v>
      </c>
    </row>
    <row r="32" spans="1:9" s="26" customFormat="1" ht="12" customHeight="1">
      <c r="A32" s="27" t="s">
        <v>354</v>
      </c>
      <c r="B32" s="138" t="s">
        <v>298</v>
      </c>
      <c r="C32" s="34" t="s">
        <v>459</v>
      </c>
      <c r="D32" s="32">
        <f>'02'!C150</f>
        <v>850000</v>
      </c>
      <c r="E32" s="32">
        <v>850000</v>
      </c>
      <c r="F32" s="32">
        <f t="shared" si="1"/>
        <v>0</v>
      </c>
      <c r="G32" s="32">
        <f>'02'!D150</f>
        <v>850000</v>
      </c>
      <c r="H32" s="32">
        <f>'02'!E150</f>
        <v>634500</v>
      </c>
      <c r="I32" s="330">
        <f t="shared" si="2"/>
        <v>74.647058823529406</v>
      </c>
    </row>
    <row r="33" spans="1:9" s="26" customFormat="1" ht="12" customHeight="1" thickBot="1">
      <c r="A33" s="27" t="s">
        <v>497</v>
      </c>
      <c r="B33" s="138" t="s">
        <v>299</v>
      </c>
      <c r="C33" s="34" t="s">
        <v>454</v>
      </c>
      <c r="D33" s="36">
        <f>'02'!C168</f>
        <v>1000000</v>
      </c>
      <c r="E33" s="36">
        <v>1000000</v>
      </c>
      <c r="F33" s="36">
        <f t="shared" si="1"/>
        <v>0</v>
      </c>
      <c r="G33" s="36">
        <f>'02'!D168</f>
        <v>1000000</v>
      </c>
      <c r="H33" s="36">
        <f>'02'!E168</f>
        <v>1343398</v>
      </c>
      <c r="I33" s="333">
        <f t="shared" si="2"/>
        <v>134.3398</v>
      </c>
    </row>
    <row r="34" spans="1:9" s="26" customFormat="1" ht="12" customHeight="1" thickBot="1">
      <c r="A34" s="24" t="s">
        <v>41</v>
      </c>
      <c r="B34" s="135" t="s">
        <v>300</v>
      </c>
      <c r="C34" s="25" t="s">
        <v>42</v>
      </c>
      <c r="D34" s="11">
        <f>SUM(D35:D45)</f>
        <v>224650000</v>
      </c>
      <c r="E34" s="11">
        <v>236142800</v>
      </c>
      <c r="F34" s="11">
        <f t="shared" si="1"/>
        <v>175000</v>
      </c>
      <c r="G34" s="11">
        <f t="shared" ref="G34:H34" si="6">SUM(G35:G45)</f>
        <v>236317800</v>
      </c>
      <c r="H34" s="11">
        <f t="shared" si="6"/>
        <v>184472811</v>
      </c>
      <c r="I34" s="328">
        <f t="shared" si="2"/>
        <v>78.061327161982717</v>
      </c>
    </row>
    <row r="35" spans="1:9" s="26" customFormat="1" ht="12" customHeight="1">
      <c r="A35" s="27" t="s">
        <v>43</v>
      </c>
      <c r="B35" s="136" t="s">
        <v>301</v>
      </c>
      <c r="C35" s="28" t="s">
        <v>44</v>
      </c>
      <c r="D35" s="29">
        <f>'02'!C188</f>
        <v>369000</v>
      </c>
      <c r="E35" s="29">
        <v>369000</v>
      </c>
      <c r="F35" s="29">
        <f t="shared" si="1"/>
        <v>0</v>
      </c>
      <c r="G35" s="29">
        <f>'02'!D188</f>
        <v>369000</v>
      </c>
      <c r="H35" s="29">
        <f>'02'!E188</f>
        <v>320292</v>
      </c>
      <c r="I35" s="329">
        <f t="shared" si="2"/>
        <v>86.8</v>
      </c>
    </row>
    <row r="36" spans="1:9" s="26" customFormat="1" ht="12" customHeight="1">
      <c r="A36" s="30" t="s">
        <v>45</v>
      </c>
      <c r="B36" s="137" t="s">
        <v>302</v>
      </c>
      <c r="C36" s="31" t="s">
        <v>46</v>
      </c>
      <c r="D36" s="29">
        <f>'02'!C189</f>
        <v>93493000</v>
      </c>
      <c r="E36" s="29">
        <v>99493000</v>
      </c>
      <c r="F36" s="29">
        <f t="shared" si="1"/>
        <v>-144900</v>
      </c>
      <c r="G36" s="29">
        <f>'02'!D189</f>
        <v>99348100</v>
      </c>
      <c r="H36" s="29">
        <f>'02'!E189</f>
        <v>68807958</v>
      </c>
      <c r="I36" s="330">
        <f t="shared" si="2"/>
        <v>69.259460422494229</v>
      </c>
    </row>
    <row r="37" spans="1:9" s="26" customFormat="1" ht="12" customHeight="1">
      <c r="A37" s="30" t="s">
        <v>47</v>
      </c>
      <c r="B37" s="137" t="s">
        <v>303</v>
      </c>
      <c r="C37" s="31" t="s">
        <v>48</v>
      </c>
      <c r="D37" s="32">
        <f>'02'!C192</f>
        <v>4337400</v>
      </c>
      <c r="E37" s="32">
        <v>9148400</v>
      </c>
      <c r="F37" s="32">
        <f t="shared" si="1"/>
        <v>-1012400</v>
      </c>
      <c r="G37" s="32">
        <f>'02'!D192</f>
        <v>8136000</v>
      </c>
      <c r="H37" s="32">
        <f>'02'!E192</f>
        <v>6797153</v>
      </c>
      <c r="I37" s="330">
        <f t="shared" si="2"/>
        <v>83.54416175024582</v>
      </c>
    </row>
    <row r="38" spans="1:9" s="26" customFormat="1" ht="12" customHeight="1">
      <c r="A38" s="30" t="s">
        <v>49</v>
      </c>
      <c r="B38" s="137" t="s">
        <v>304</v>
      </c>
      <c r="C38" s="31" t="s">
        <v>50</v>
      </c>
      <c r="D38" s="32">
        <f>'02'!C194</f>
        <v>54000000</v>
      </c>
      <c r="E38" s="32">
        <v>56681800</v>
      </c>
      <c r="F38" s="32">
        <f t="shared" si="1"/>
        <v>-2000000</v>
      </c>
      <c r="G38" s="32">
        <f>'02'!D194</f>
        <v>54681800</v>
      </c>
      <c r="H38" s="32">
        <f>'02'!E194</f>
        <v>50671306</v>
      </c>
      <c r="I38" s="330">
        <f t="shared" si="2"/>
        <v>92.665760819870599</v>
      </c>
    </row>
    <row r="39" spans="1:9" s="26" customFormat="1" ht="12" customHeight="1">
      <c r="A39" s="30" t="s">
        <v>51</v>
      </c>
      <c r="B39" s="137" t="s">
        <v>305</v>
      </c>
      <c r="C39" s="31" t="s">
        <v>52</v>
      </c>
      <c r="D39" s="32">
        <f>'02'!C201</f>
        <v>36328000</v>
      </c>
      <c r="E39" s="32">
        <v>36328000</v>
      </c>
      <c r="F39" s="32">
        <f t="shared" si="1"/>
        <v>133000</v>
      </c>
      <c r="G39" s="32">
        <f>'02'!D201</f>
        <v>36461000</v>
      </c>
      <c r="H39" s="32">
        <f>'02'!E201</f>
        <v>28258577</v>
      </c>
      <c r="I39" s="330">
        <f t="shared" si="2"/>
        <v>77.503570938811322</v>
      </c>
    </row>
    <row r="40" spans="1:9" s="26" customFormat="1" ht="12" customHeight="1">
      <c r="A40" s="30" t="s">
        <v>53</v>
      </c>
      <c r="B40" s="137" t="s">
        <v>306</v>
      </c>
      <c r="C40" s="31" t="s">
        <v>54</v>
      </c>
      <c r="D40" s="32">
        <f>'02'!C202</f>
        <v>26995600</v>
      </c>
      <c r="E40" s="32">
        <v>26995600</v>
      </c>
      <c r="F40" s="32">
        <f t="shared" si="1"/>
        <v>1195700</v>
      </c>
      <c r="G40" s="32">
        <f>'02'!D202</f>
        <v>28191300</v>
      </c>
      <c r="H40" s="32">
        <f>'02'!E202</f>
        <v>22284321</v>
      </c>
      <c r="I40" s="330">
        <f t="shared" si="2"/>
        <v>79.046801672856517</v>
      </c>
    </row>
    <row r="41" spans="1:9" s="26" customFormat="1" ht="12" customHeight="1">
      <c r="A41" s="30" t="s">
        <v>55</v>
      </c>
      <c r="B41" s="137" t="s">
        <v>307</v>
      </c>
      <c r="C41" s="31" t="s">
        <v>56</v>
      </c>
      <c r="D41" s="32">
        <f>'02'!C203</f>
        <v>7123000</v>
      </c>
      <c r="E41" s="32">
        <v>7123000</v>
      </c>
      <c r="F41" s="32">
        <f t="shared" si="1"/>
        <v>0</v>
      </c>
      <c r="G41" s="32">
        <f>'02'!D203</f>
        <v>7123000</v>
      </c>
      <c r="H41" s="32">
        <f>'02'!E203</f>
        <v>3170000</v>
      </c>
      <c r="I41" s="330">
        <f t="shared" si="2"/>
        <v>44.503720342552292</v>
      </c>
    </row>
    <row r="42" spans="1:9" s="26" customFormat="1" ht="12" customHeight="1">
      <c r="A42" s="30" t="s">
        <v>57</v>
      </c>
      <c r="B42" s="137" t="s">
        <v>308</v>
      </c>
      <c r="C42" s="31" t="s">
        <v>58</v>
      </c>
      <c r="D42" s="32">
        <f>'02'!C207</f>
        <v>4000</v>
      </c>
      <c r="E42" s="32">
        <v>4000</v>
      </c>
      <c r="F42" s="32">
        <f t="shared" si="1"/>
        <v>0</v>
      </c>
      <c r="G42" s="32">
        <f>'02'!D207</f>
        <v>4000</v>
      </c>
      <c r="H42" s="32">
        <f>'02'!E207</f>
        <v>1245</v>
      </c>
      <c r="I42" s="330">
        <f t="shared" si="2"/>
        <v>31.125000000000004</v>
      </c>
    </row>
    <row r="43" spans="1:9" s="26" customFormat="1" ht="12" customHeight="1">
      <c r="A43" s="30" t="s">
        <v>59</v>
      </c>
      <c r="B43" s="137" t="s">
        <v>309</v>
      </c>
      <c r="C43" s="31" t="s">
        <v>60</v>
      </c>
      <c r="D43" s="38">
        <f>'02'!C218</f>
        <v>2000000</v>
      </c>
      <c r="E43" s="38">
        <v>0</v>
      </c>
      <c r="F43" s="38">
        <f t="shared" si="1"/>
        <v>2000000</v>
      </c>
      <c r="G43" s="38">
        <f>'02'!D218</f>
        <v>2000000</v>
      </c>
      <c r="H43" s="38">
        <f>'02'!E218</f>
        <v>0</v>
      </c>
      <c r="I43" s="334"/>
    </row>
    <row r="44" spans="1:9" s="26" customFormat="1" ht="12" customHeight="1">
      <c r="A44" s="33" t="s">
        <v>61</v>
      </c>
      <c r="B44" s="137" t="s">
        <v>310</v>
      </c>
      <c r="C44" s="34" t="s">
        <v>1471</v>
      </c>
      <c r="D44" s="39">
        <f>'02'!C219</f>
        <v>0</v>
      </c>
      <c r="E44" s="39">
        <v>0</v>
      </c>
      <c r="F44" s="39">
        <f t="shared" si="1"/>
        <v>0</v>
      </c>
      <c r="G44" s="39">
        <f>'02'!D219</f>
        <v>0</v>
      </c>
      <c r="H44" s="39">
        <f>'02'!E219</f>
        <v>3677962</v>
      </c>
      <c r="I44" s="335"/>
    </row>
    <row r="45" spans="1:9" s="26" customFormat="1" ht="12" customHeight="1" thickBot="1">
      <c r="A45" s="33" t="s">
        <v>1472</v>
      </c>
      <c r="B45" s="137" t="s">
        <v>1473</v>
      </c>
      <c r="C45" s="34" t="s">
        <v>62</v>
      </c>
      <c r="D45" s="39">
        <f>'02'!C220</f>
        <v>0</v>
      </c>
      <c r="E45" s="39">
        <v>0</v>
      </c>
      <c r="F45" s="39">
        <f t="shared" si="1"/>
        <v>3600</v>
      </c>
      <c r="G45" s="39">
        <f>'02'!D220</f>
        <v>3600</v>
      </c>
      <c r="H45" s="39">
        <f>'02'!E220</f>
        <v>483997</v>
      </c>
      <c r="I45" s="335"/>
    </row>
    <row r="46" spans="1:9" s="26" customFormat="1" ht="12" customHeight="1" thickBot="1">
      <c r="A46" s="24" t="s">
        <v>63</v>
      </c>
      <c r="B46" s="135" t="s">
        <v>311</v>
      </c>
      <c r="C46" s="25" t="s">
        <v>64</v>
      </c>
      <c r="D46" s="11">
        <f>SUM(D47:D51)</f>
        <v>16000000</v>
      </c>
      <c r="E46" s="11">
        <v>38419000</v>
      </c>
      <c r="F46" s="11">
        <f t="shared" si="1"/>
        <v>0</v>
      </c>
      <c r="G46" s="11">
        <f t="shared" ref="G46:H46" si="7">SUM(G47:G51)</f>
        <v>38419000</v>
      </c>
      <c r="H46" s="11">
        <f t="shared" si="7"/>
        <v>50235753</v>
      </c>
      <c r="I46" s="328">
        <f t="shared" si="2"/>
        <v>130.75757567870062</v>
      </c>
    </row>
    <row r="47" spans="1:9" s="26" customFormat="1" ht="12" customHeight="1">
      <c r="A47" s="27" t="s">
        <v>65</v>
      </c>
      <c r="B47" s="136" t="s">
        <v>312</v>
      </c>
      <c r="C47" s="28" t="s">
        <v>66</v>
      </c>
      <c r="D47" s="40">
        <f>'02'!C224</f>
        <v>0</v>
      </c>
      <c r="E47" s="40">
        <v>0</v>
      </c>
      <c r="F47" s="40">
        <f t="shared" si="1"/>
        <v>0</v>
      </c>
      <c r="G47" s="40">
        <f>'02'!D224</f>
        <v>0</v>
      </c>
      <c r="H47" s="40">
        <f>'02'!E224</f>
        <v>0</v>
      </c>
      <c r="I47" s="336"/>
    </row>
    <row r="48" spans="1:9" s="26" customFormat="1" ht="12" customHeight="1">
      <c r="A48" s="30" t="s">
        <v>67</v>
      </c>
      <c r="B48" s="137" t="s">
        <v>313</v>
      </c>
      <c r="C48" s="31" t="s">
        <v>68</v>
      </c>
      <c r="D48" s="38">
        <f>'02'!C226</f>
        <v>16000000</v>
      </c>
      <c r="E48" s="38">
        <v>38419000</v>
      </c>
      <c r="F48" s="38">
        <f t="shared" si="1"/>
        <v>0</v>
      </c>
      <c r="G48" s="38">
        <f>'02'!D226</f>
        <v>38419000</v>
      </c>
      <c r="H48" s="38">
        <f>'02'!E226</f>
        <v>50235753</v>
      </c>
      <c r="I48" s="334">
        <f t="shared" si="2"/>
        <v>130.75757567870062</v>
      </c>
    </row>
    <row r="49" spans="1:9" s="26" customFormat="1" ht="12" customHeight="1">
      <c r="A49" s="30" t="s">
        <v>69</v>
      </c>
      <c r="B49" s="137" t="s">
        <v>314</v>
      </c>
      <c r="C49" s="31" t="s">
        <v>70</v>
      </c>
      <c r="D49" s="38">
        <f>'02'!C228</f>
        <v>0</v>
      </c>
      <c r="E49" s="38">
        <v>0</v>
      </c>
      <c r="F49" s="38">
        <f t="shared" si="1"/>
        <v>0</v>
      </c>
      <c r="G49" s="38">
        <f>'02'!D228</f>
        <v>0</v>
      </c>
      <c r="H49" s="38">
        <f>'02'!E228</f>
        <v>0</v>
      </c>
      <c r="I49" s="334"/>
    </row>
    <row r="50" spans="1:9" s="26" customFormat="1" ht="12" customHeight="1">
      <c r="A50" s="30" t="s">
        <v>71</v>
      </c>
      <c r="B50" s="137" t="s">
        <v>315</v>
      </c>
      <c r="C50" s="31" t="s">
        <v>72</v>
      </c>
      <c r="D50" s="38">
        <f>'02'!C229</f>
        <v>0</v>
      </c>
      <c r="E50" s="38">
        <v>0</v>
      </c>
      <c r="F50" s="38">
        <f t="shared" si="1"/>
        <v>0</v>
      </c>
      <c r="G50" s="38">
        <f>'02'!D229</f>
        <v>0</v>
      </c>
      <c r="H50" s="38">
        <f>'02'!E229</f>
        <v>0</v>
      </c>
      <c r="I50" s="334"/>
    </row>
    <row r="51" spans="1:9" s="26" customFormat="1" ht="12" customHeight="1" thickBot="1">
      <c r="A51" s="33" t="s">
        <v>73</v>
      </c>
      <c r="B51" s="137" t="s">
        <v>316</v>
      </c>
      <c r="C51" s="34" t="s">
        <v>74</v>
      </c>
      <c r="D51" s="39">
        <f>'02'!C231</f>
        <v>0</v>
      </c>
      <c r="E51" s="39">
        <v>0</v>
      </c>
      <c r="F51" s="39">
        <f t="shared" si="1"/>
        <v>0</v>
      </c>
      <c r="G51" s="39">
        <f>'02'!D231</f>
        <v>0</v>
      </c>
      <c r="H51" s="39">
        <f>'02'!E231</f>
        <v>0</v>
      </c>
      <c r="I51" s="335"/>
    </row>
    <row r="52" spans="1:9" s="26" customFormat="1" ht="12" customHeight="1" thickBot="1">
      <c r="A52" s="24" t="s">
        <v>75</v>
      </c>
      <c r="B52" s="135" t="s">
        <v>317</v>
      </c>
      <c r="C52" s="25" t="s">
        <v>76</v>
      </c>
      <c r="D52" s="11">
        <f>SUM(D53:D57)</f>
        <v>0</v>
      </c>
      <c r="E52" s="11">
        <v>0</v>
      </c>
      <c r="F52" s="11">
        <f t="shared" si="1"/>
        <v>100000</v>
      </c>
      <c r="G52" s="11">
        <f t="shared" ref="G52:H52" si="8">SUM(G53:G57)</f>
        <v>100000</v>
      </c>
      <c r="H52" s="11">
        <f t="shared" si="8"/>
        <v>4017799</v>
      </c>
      <c r="I52" s="328"/>
    </row>
    <row r="53" spans="1:9" s="26" customFormat="1" ht="12" customHeight="1">
      <c r="A53" s="27" t="s">
        <v>464</v>
      </c>
      <c r="B53" s="136" t="s">
        <v>318</v>
      </c>
      <c r="C53" s="28" t="s">
        <v>461</v>
      </c>
      <c r="D53" s="29">
        <f>'02'!C233</f>
        <v>0</v>
      </c>
      <c r="E53" s="29">
        <v>0</v>
      </c>
      <c r="F53" s="29">
        <f t="shared" si="1"/>
        <v>0</v>
      </c>
      <c r="G53" s="29">
        <f>'02'!D233</f>
        <v>0</v>
      </c>
      <c r="H53" s="29">
        <f>'02'!E233</f>
        <v>0</v>
      </c>
      <c r="I53" s="329"/>
    </row>
    <row r="54" spans="1:9" s="26" customFormat="1" ht="12" customHeight="1">
      <c r="A54" s="27" t="s">
        <v>465</v>
      </c>
      <c r="B54" s="137" t="s">
        <v>319</v>
      </c>
      <c r="C54" s="31" t="s">
        <v>462</v>
      </c>
      <c r="D54" s="29">
        <f>'02'!C234</f>
        <v>0</v>
      </c>
      <c r="E54" s="29">
        <v>0</v>
      </c>
      <c r="F54" s="29">
        <f t="shared" si="1"/>
        <v>0</v>
      </c>
      <c r="G54" s="29">
        <f>'02'!D234</f>
        <v>0</v>
      </c>
      <c r="H54" s="29">
        <f>'02'!E234</f>
        <v>0</v>
      </c>
      <c r="I54" s="329"/>
    </row>
    <row r="55" spans="1:9" s="26" customFormat="1" ht="13.5" customHeight="1">
      <c r="A55" s="27" t="s">
        <v>466</v>
      </c>
      <c r="B55" s="137" t="s">
        <v>320</v>
      </c>
      <c r="C55" s="31" t="s">
        <v>490</v>
      </c>
      <c r="D55" s="29">
        <f>'02'!C235</f>
        <v>0</v>
      </c>
      <c r="E55" s="29">
        <v>0</v>
      </c>
      <c r="F55" s="29">
        <f t="shared" si="1"/>
        <v>0</v>
      </c>
      <c r="G55" s="29">
        <f>'02'!D235</f>
        <v>0</v>
      </c>
      <c r="H55" s="29">
        <f>'02'!E235</f>
        <v>0</v>
      </c>
      <c r="I55" s="329"/>
    </row>
    <row r="56" spans="1:9" s="26" customFormat="1" ht="12" customHeight="1">
      <c r="A56" s="33" t="s">
        <v>467</v>
      </c>
      <c r="B56" s="138" t="s">
        <v>463</v>
      </c>
      <c r="C56" s="34" t="s">
        <v>469</v>
      </c>
      <c r="D56" s="29">
        <f>'02'!C236</f>
        <v>0</v>
      </c>
      <c r="E56" s="29">
        <v>0</v>
      </c>
      <c r="F56" s="29">
        <f t="shared" si="1"/>
        <v>0</v>
      </c>
      <c r="G56" s="29">
        <f>'02'!D236</f>
        <v>0</v>
      </c>
      <c r="H56" s="29">
        <f>'02'!E236</f>
        <v>10000</v>
      </c>
      <c r="I56" s="333"/>
    </row>
    <row r="57" spans="1:9" s="26" customFormat="1" ht="12" customHeight="1">
      <c r="A57" s="30" t="s">
        <v>468</v>
      </c>
      <c r="B57" s="137" t="s">
        <v>460</v>
      </c>
      <c r="C57" s="31" t="s">
        <v>470</v>
      </c>
      <c r="D57" s="32">
        <f>'02'!C246</f>
        <v>0</v>
      </c>
      <c r="E57" s="32">
        <v>0</v>
      </c>
      <c r="F57" s="32">
        <f t="shared" si="1"/>
        <v>100000</v>
      </c>
      <c r="G57" s="32">
        <f>'02'!D246</f>
        <v>100000</v>
      </c>
      <c r="H57" s="32">
        <f>'02'!E246</f>
        <v>4007799</v>
      </c>
      <c r="I57" s="330"/>
    </row>
    <row r="58" spans="1:9" s="26" customFormat="1" ht="12" customHeight="1" thickBot="1">
      <c r="A58" s="61" t="s">
        <v>1474</v>
      </c>
      <c r="B58" s="142" t="s">
        <v>460</v>
      </c>
      <c r="C58" s="542" t="s">
        <v>1475</v>
      </c>
      <c r="D58" s="133"/>
      <c r="E58" s="133">
        <v>0</v>
      </c>
      <c r="F58" s="133">
        <f t="shared" si="1"/>
        <v>0</v>
      </c>
      <c r="G58" s="133"/>
      <c r="H58" s="133"/>
      <c r="I58" s="341"/>
    </row>
    <row r="59" spans="1:9" s="26" customFormat="1" ht="12" customHeight="1" thickBot="1">
      <c r="A59" s="24" t="s">
        <v>81</v>
      </c>
      <c r="B59" s="135" t="s">
        <v>321</v>
      </c>
      <c r="C59" s="35" t="s">
        <v>82</v>
      </c>
      <c r="D59" s="11">
        <f>SUM(D60:D64)</f>
        <v>0</v>
      </c>
      <c r="E59" s="11">
        <v>0</v>
      </c>
      <c r="F59" s="11">
        <f t="shared" si="1"/>
        <v>0</v>
      </c>
      <c r="G59" s="11">
        <f t="shared" ref="G59:H59" si="9">SUM(G60:G64)</f>
        <v>0</v>
      </c>
      <c r="H59" s="11">
        <f t="shared" si="9"/>
        <v>477924</v>
      </c>
      <c r="I59" s="328"/>
    </row>
    <row r="60" spans="1:9" s="26" customFormat="1" ht="12" customHeight="1">
      <c r="A60" s="27" t="s">
        <v>476</v>
      </c>
      <c r="B60" s="136" t="s">
        <v>322</v>
      </c>
      <c r="C60" s="28" t="s">
        <v>471</v>
      </c>
      <c r="D60" s="38">
        <f>'02'!C259</f>
        <v>0</v>
      </c>
      <c r="E60" s="38">
        <v>0</v>
      </c>
      <c r="F60" s="38">
        <f t="shared" si="1"/>
        <v>0</v>
      </c>
      <c r="G60" s="38">
        <f>'02'!D259</f>
        <v>0</v>
      </c>
      <c r="H60" s="38">
        <f>'02'!E259</f>
        <v>0</v>
      </c>
      <c r="I60" s="334"/>
    </row>
    <row r="61" spans="1:9" s="26" customFormat="1" ht="12" customHeight="1">
      <c r="A61" s="27" t="s">
        <v>477</v>
      </c>
      <c r="B61" s="136" t="s">
        <v>323</v>
      </c>
      <c r="C61" s="31" t="s">
        <v>472</v>
      </c>
      <c r="D61" s="38">
        <f>'02'!C260</f>
        <v>0</v>
      </c>
      <c r="E61" s="38">
        <v>0</v>
      </c>
      <c r="F61" s="38">
        <f t="shared" si="1"/>
        <v>0</v>
      </c>
      <c r="G61" s="38">
        <f>'02'!D260</f>
        <v>0</v>
      </c>
      <c r="H61" s="38">
        <f>'02'!E260</f>
        <v>0</v>
      </c>
      <c r="I61" s="334"/>
    </row>
    <row r="62" spans="1:9" s="26" customFormat="1" ht="11.25" customHeight="1">
      <c r="A62" s="27" t="s">
        <v>478</v>
      </c>
      <c r="B62" s="136" t="s">
        <v>324</v>
      </c>
      <c r="C62" s="31" t="s">
        <v>491</v>
      </c>
      <c r="D62" s="38">
        <f>'02'!C261</f>
        <v>0</v>
      </c>
      <c r="E62" s="38">
        <v>0</v>
      </c>
      <c r="F62" s="38">
        <f t="shared" si="1"/>
        <v>0</v>
      </c>
      <c r="G62" s="38">
        <f>'02'!D261</f>
        <v>0</v>
      </c>
      <c r="H62" s="38">
        <f>'02'!E261</f>
        <v>0</v>
      </c>
      <c r="I62" s="334"/>
    </row>
    <row r="63" spans="1:9" s="26" customFormat="1" ht="12" customHeight="1">
      <c r="A63" s="27" t="s">
        <v>479</v>
      </c>
      <c r="B63" s="142" t="s">
        <v>474</v>
      </c>
      <c r="C63" s="34" t="s">
        <v>473</v>
      </c>
      <c r="D63" s="38">
        <f>'02'!C262</f>
        <v>0</v>
      </c>
      <c r="E63" s="38">
        <v>0</v>
      </c>
      <c r="F63" s="38">
        <f t="shared" si="1"/>
        <v>0</v>
      </c>
      <c r="G63" s="38">
        <f>'02'!D262</f>
        <v>0</v>
      </c>
      <c r="H63" s="38">
        <f>'02'!E262</f>
        <v>117924</v>
      </c>
      <c r="I63" s="334"/>
    </row>
    <row r="64" spans="1:9" s="26" customFormat="1" ht="12" customHeight="1">
      <c r="A64" s="27" t="s">
        <v>480</v>
      </c>
      <c r="B64" s="145" t="s">
        <v>481</v>
      </c>
      <c r="C64" s="31" t="s">
        <v>475</v>
      </c>
      <c r="D64" s="38">
        <f>'02'!C272</f>
        <v>0</v>
      </c>
      <c r="E64" s="38">
        <v>0</v>
      </c>
      <c r="F64" s="38">
        <f t="shared" si="1"/>
        <v>0</v>
      </c>
      <c r="G64" s="38">
        <f>'02'!D272</f>
        <v>0</v>
      </c>
      <c r="H64" s="38">
        <f>'02'!E272</f>
        <v>360000</v>
      </c>
      <c r="I64" s="334"/>
    </row>
    <row r="65" spans="1:9" s="26" customFormat="1" ht="12" customHeight="1" thickBot="1">
      <c r="A65" s="61" t="s">
        <v>1476</v>
      </c>
      <c r="B65" s="142" t="s">
        <v>481</v>
      </c>
      <c r="C65" s="542" t="s">
        <v>1477</v>
      </c>
      <c r="D65" s="543"/>
      <c r="E65" s="543">
        <v>0</v>
      </c>
      <c r="F65" s="543">
        <f t="shared" si="1"/>
        <v>0</v>
      </c>
      <c r="G65" s="543"/>
      <c r="H65" s="543"/>
      <c r="I65" s="544"/>
    </row>
    <row r="66" spans="1:9" s="26" customFormat="1" ht="12" customHeight="1" thickBot="1">
      <c r="A66" s="24" t="s">
        <v>83</v>
      </c>
      <c r="B66" s="135"/>
      <c r="C66" s="25" t="s">
        <v>84</v>
      </c>
      <c r="D66" s="14">
        <f>+D5+D12+D19+D26+D34+D46+D52+D59</f>
        <v>3093882760</v>
      </c>
      <c r="E66" s="14">
        <v>3249885429</v>
      </c>
      <c r="F66" s="14">
        <f t="shared" si="1"/>
        <v>1614730689</v>
      </c>
      <c r="G66" s="14">
        <f t="shared" ref="G66:H66" si="10">+G5+G12+G19+G26+G34+G46+G52+G59</f>
        <v>4864616118</v>
      </c>
      <c r="H66" s="14">
        <f t="shared" si="10"/>
        <v>3007021286</v>
      </c>
      <c r="I66" s="331">
        <f t="shared" si="2"/>
        <v>61.814153739150193</v>
      </c>
    </row>
    <row r="67" spans="1:9" s="26" customFormat="1" ht="12" customHeight="1" thickBot="1">
      <c r="A67" s="41" t="s">
        <v>85</v>
      </c>
      <c r="B67" s="135" t="s">
        <v>326</v>
      </c>
      <c r="C67" s="35" t="s">
        <v>86</v>
      </c>
      <c r="D67" s="11">
        <f>SUM(D68:D70)</f>
        <v>183000000</v>
      </c>
      <c r="E67" s="11">
        <v>183000000</v>
      </c>
      <c r="F67" s="11">
        <f t="shared" si="1"/>
        <v>0</v>
      </c>
      <c r="G67" s="11">
        <f t="shared" ref="G67:H67" si="11">SUM(G68:G70)</f>
        <v>183000000</v>
      </c>
      <c r="H67" s="11">
        <f t="shared" si="11"/>
        <v>134981711</v>
      </c>
      <c r="I67" s="328"/>
    </row>
    <row r="68" spans="1:9" s="26" customFormat="1" ht="12" customHeight="1">
      <c r="A68" s="27" t="s">
        <v>87</v>
      </c>
      <c r="B68" s="136" t="s">
        <v>327</v>
      </c>
      <c r="C68" s="28" t="s">
        <v>88</v>
      </c>
      <c r="D68" s="38">
        <f>'04'!C4</f>
        <v>183000000</v>
      </c>
      <c r="E68" s="38">
        <v>183000000</v>
      </c>
      <c r="F68" s="38">
        <f t="shared" si="1"/>
        <v>0</v>
      </c>
      <c r="G68" s="38">
        <f>'04'!D4</f>
        <v>183000000</v>
      </c>
      <c r="H68" s="38">
        <f>'04'!E4</f>
        <v>134981711</v>
      </c>
      <c r="I68" s="334"/>
    </row>
    <row r="69" spans="1:9" s="26" customFormat="1" ht="12" customHeight="1">
      <c r="A69" s="30" t="s">
        <v>89</v>
      </c>
      <c r="B69" s="136" t="s">
        <v>328</v>
      </c>
      <c r="C69" s="31" t="s">
        <v>90</v>
      </c>
      <c r="D69" s="38">
        <f>'04'!C5</f>
        <v>0</v>
      </c>
      <c r="E69" s="38">
        <v>0</v>
      </c>
      <c r="F69" s="38">
        <f t="shared" si="1"/>
        <v>0</v>
      </c>
      <c r="G69" s="38">
        <f>'04'!D5</f>
        <v>0</v>
      </c>
      <c r="H69" s="38">
        <f>'04'!E5</f>
        <v>0</v>
      </c>
      <c r="I69" s="334"/>
    </row>
    <row r="70" spans="1:9" s="26" customFormat="1" ht="12" customHeight="1" thickBot="1">
      <c r="A70" s="33" t="s">
        <v>91</v>
      </c>
      <c r="B70" s="136" t="s">
        <v>329</v>
      </c>
      <c r="C70" s="42" t="s">
        <v>92</v>
      </c>
      <c r="D70" s="38">
        <f>'04'!C6</f>
        <v>0</v>
      </c>
      <c r="E70" s="38">
        <v>0</v>
      </c>
      <c r="F70" s="38">
        <f t="shared" ref="F70:F91" si="12">G70-E70</f>
        <v>0</v>
      </c>
      <c r="G70" s="38">
        <f>'04'!D6</f>
        <v>0</v>
      </c>
      <c r="H70" s="38">
        <f>'04'!E6</f>
        <v>0</v>
      </c>
      <c r="I70" s="334"/>
    </row>
    <row r="71" spans="1:9" s="26" customFormat="1" ht="12" customHeight="1" thickBot="1">
      <c r="A71" s="41" t="s">
        <v>93</v>
      </c>
      <c r="B71" s="135" t="s">
        <v>330</v>
      </c>
      <c r="C71" s="35" t="s">
        <v>94</v>
      </c>
      <c r="D71" s="11">
        <f>SUM(D72:D75)</f>
        <v>0</v>
      </c>
      <c r="E71" s="11">
        <v>0</v>
      </c>
      <c r="F71" s="11">
        <f t="shared" si="12"/>
        <v>0</v>
      </c>
      <c r="G71" s="11">
        <f t="shared" ref="G71:H71" si="13">SUM(G72:G75)</f>
        <v>0</v>
      </c>
      <c r="H71" s="11">
        <f t="shared" si="13"/>
        <v>0</v>
      </c>
      <c r="I71" s="328"/>
    </row>
    <row r="72" spans="1:9" s="26" customFormat="1" ht="12" customHeight="1">
      <c r="A72" s="27" t="s">
        <v>95</v>
      </c>
      <c r="B72" s="136" t="s">
        <v>331</v>
      </c>
      <c r="C72" s="28" t="s">
        <v>96</v>
      </c>
      <c r="D72" s="38">
        <f>'04'!C8</f>
        <v>0</v>
      </c>
      <c r="E72" s="38">
        <v>0</v>
      </c>
      <c r="F72" s="38">
        <f t="shared" si="12"/>
        <v>0</v>
      </c>
      <c r="G72" s="38">
        <f>'04'!D8</f>
        <v>0</v>
      </c>
      <c r="H72" s="38">
        <f>'04'!E8</f>
        <v>0</v>
      </c>
      <c r="I72" s="334"/>
    </row>
    <row r="73" spans="1:9" s="26" customFormat="1" ht="12" customHeight="1">
      <c r="A73" s="30" t="s">
        <v>97</v>
      </c>
      <c r="B73" s="136" t="s">
        <v>332</v>
      </c>
      <c r="C73" s="31" t="s">
        <v>98</v>
      </c>
      <c r="D73" s="38">
        <f>'04'!C11</f>
        <v>0</v>
      </c>
      <c r="E73" s="38">
        <v>0</v>
      </c>
      <c r="F73" s="38">
        <f t="shared" si="12"/>
        <v>0</v>
      </c>
      <c r="G73" s="38">
        <f>'04'!D11</f>
        <v>0</v>
      </c>
      <c r="H73" s="38">
        <f>'04'!E11</f>
        <v>0</v>
      </c>
      <c r="I73" s="334"/>
    </row>
    <row r="74" spans="1:9" s="26" customFormat="1" ht="12" customHeight="1">
      <c r="A74" s="30" t="s">
        <v>99</v>
      </c>
      <c r="B74" s="136" t="s">
        <v>333</v>
      </c>
      <c r="C74" s="31" t="s">
        <v>100</v>
      </c>
      <c r="D74" s="38">
        <f>'04'!C12</f>
        <v>0</v>
      </c>
      <c r="E74" s="38">
        <v>0</v>
      </c>
      <c r="F74" s="38">
        <f t="shared" si="12"/>
        <v>0</v>
      </c>
      <c r="G74" s="38">
        <f>'04'!D12</f>
        <v>0</v>
      </c>
      <c r="H74" s="38">
        <f>'04'!E12</f>
        <v>0</v>
      </c>
      <c r="I74" s="334"/>
    </row>
    <row r="75" spans="1:9" s="26" customFormat="1" ht="12" customHeight="1" thickBot="1">
      <c r="A75" s="33" t="s">
        <v>101</v>
      </c>
      <c r="B75" s="136" t="s">
        <v>334</v>
      </c>
      <c r="C75" s="34" t="s">
        <v>102</v>
      </c>
      <c r="D75" s="38">
        <f>'04'!C13</f>
        <v>0</v>
      </c>
      <c r="E75" s="38">
        <v>0</v>
      </c>
      <c r="F75" s="38">
        <f t="shared" si="12"/>
        <v>0</v>
      </c>
      <c r="G75" s="38">
        <f>'04'!D13</f>
        <v>0</v>
      </c>
      <c r="H75" s="38">
        <f>'04'!E13</f>
        <v>0</v>
      </c>
      <c r="I75" s="334"/>
    </row>
    <row r="76" spans="1:9" s="26" customFormat="1" ht="12" customHeight="1" thickBot="1">
      <c r="A76" s="41" t="s">
        <v>103</v>
      </c>
      <c r="B76" s="135" t="s">
        <v>335</v>
      </c>
      <c r="C76" s="35" t="s">
        <v>104</v>
      </c>
      <c r="D76" s="11">
        <f>SUM(D77:D78)</f>
        <v>1351813505</v>
      </c>
      <c r="E76" s="11">
        <v>1351813505</v>
      </c>
      <c r="F76" s="11">
        <f t="shared" si="12"/>
        <v>0</v>
      </c>
      <c r="G76" s="11">
        <f t="shared" ref="G76:H76" si="14">SUM(G77:G78)</f>
        <v>1351813505</v>
      </c>
      <c r="H76" s="11">
        <f t="shared" si="14"/>
        <v>1351813505</v>
      </c>
      <c r="I76" s="328">
        <f t="shared" ref="I76:I91" si="15">H76/G76*100</f>
        <v>100</v>
      </c>
    </row>
    <row r="77" spans="1:9" s="26" customFormat="1" ht="12" customHeight="1">
      <c r="A77" s="27" t="s">
        <v>105</v>
      </c>
      <c r="B77" s="136" t="s">
        <v>336</v>
      </c>
      <c r="C77" s="28" t="s">
        <v>106</v>
      </c>
      <c r="D77" s="38">
        <f>'04'!C15</f>
        <v>1351813505</v>
      </c>
      <c r="E77" s="38">
        <v>1351813505</v>
      </c>
      <c r="F77" s="38">
        <f t="shared" si="12"/>
        <v>0</v>
      </c>
      <c r="G77" s="38">
        <f>'04'!D15</f>
        <v>1351813505</v>
      </c>
      <c r="H77" s="38">
        <f>'04'!E15</f>
        <v>1351813505</v>
      </c>
      <c r="I77" s="334">
        <f t="shared" si="15"/>
        <v>100</v>
      </c>
    </row>
    <row r="78" spans="1:9" s="26" customFormat="1" ht="12" customHeight="1" thickBot="1">
      <c r="A78" s="33" t="s">
        <v>107</v>
      </c>
      <c r="B78" s="136" t="s">
        <v>337</v>
      </c>
      <c r="C78" s="34" t="s">
        <v>108</v>
      </c>
      <c r="D78" s="38">
        <f>'04'!C16</f>
        <v>0</v>
      </c>
      <c r="E78" s="38">
        <v>0</v>
      </c>
      <c r="F78" s="38">
        <f t="shared" si="12"/>
        <v>0</v>
      </c>
      <c r="G78" s="38">
        <f>'04'!D16</f>
        <v>0</v>
      </c>
      <c r="H78" s="38">
        <f>'04'!E16</f>
        <v>0</v>
      </c>
      <c r="I78" s="334"/>
    </row>
    <row r="79" spans="1:9" s="26" customFormat="1" ht="12" customHeight="1" thickBot="1">
      <c r="A79" s="41" t="s">
        <v>109</v>
      </c>
      <c r="B79" s="135"/>
      <c r="C79" s="35" t="s">
        <v>110</v>
      </c>
      <c r="D79" s="11">
        <f>SUM(D80:D82)</f>
        <v>0</v>
      </c>
      <c r="E79" s="11">
        <v>0</v>
      </c>
      <c r="F79" s="11">
        <f t="shared" si="12"/>
        <v>467651</v>
      </c>
      <c r="G79" s="11">
        <f t="shared" ref="G79:H79" si="16">SUM(G80:G82)</f>
        <v>467651</v>
      </c>
      <c r="H79" s="11">
        <f t="shared" si="16"/>
        <v>467651</v>
      </c>
      <c r="I79" s="328"/>
    </row>
    <row r="80" spans="1:9" s="26" customFormat="1" ht="12" customHeight="1">
      <c r="A80" s="27" t="s">
        <v>483</v>
      </c>
      <c r="B80" s="136" t="s">
        <v>338</v>
      </c>
      <c r="C80" s="28" t="s">
        <v>111</v>
      </c>
      <c r="D80" s="38">
        <f>'04'!C18</f>
        <v>0</v>
      </c>
      <c r="E80" s="38">
        <v>0</v>
      </c>
      <c r="F80" s="38">
        <f t="shared" si="12"/>
        <v>467651</v>
      </c>
      <c r="G80" s="38">
        <f>'04'!D18</f>
        <v>467651</v>
      </c>
      <c r="H80" s="38">
        <f>'04'!E18</f>
        <v>467651</v>
      </c>
      <c r="I80" s="334"/>
    </row>
    <row r="81" spans="1:9" s="26" customFormat="1" ht="12" customHeight="1">
      <c r="A81" s="30" t="s">
        <v>484</v>
      </c>
      <c r="B81" s="137" t="s">
        <v>339</v>
      </c>
      <c r="C81" s="31" t="s">
        <v>112</v>
      </c>
      <c r="D81" s="38">
        <f>'04'!C19</f>
        <v>0</v>
      </c>
      <c r="E81" s="38">
        <v>0</v>
      </c>
      <c r="F81" s="38">
        <f t="shared" si="12"/>
        <v>0</v>
      </c>
      <c r="G81" s="38">
        <f>'04'!D19</f>
        <v>0</v>
      </c>
      <c r="H81" s="38">
        <f>'04'!E19</f>
        <v>0</v>
      </c>
      <c r="I81" s="334"/>
    </row>
    <row r="82" spans="1:9" s="26" customFormat="1" ht="12" customHeight="1" thickBot="1">
      <c r="A82" s="33" t="s">
        <v>485</v>
      </c>
      <c r="B82" s="138" t="s">
        <v>482</v>
      </c>
      <c r="C82" s="34" t="s">
        <v>646</v>
      </c>
      <c r="D82" s="38">
        <f>'04'!C21</f>
        <v>0</v>
      </c>
      <c r="E82" s="38">
        <v>0</v>
      </c>
      <c r="F82" s="38">
        <f t="shared" si="12"/>
        <v>0</v>
      </c>
      <c r="G82" s="38">
        <f>'04'!D21</f>
        <v>0</v>
      </c>
      <c r="H82" s="38">
        <f>'04'!E21</f>
        <v>0</v>
      </c>
      <c r="I82" s="334"/>
    </row>
    <row r="83" spans="1:9" s="26" customFormat="1" ht="12" customHeight="1" thickBot="1">
      <c r="A83" s="41" t="s">
        <v>113</v>
      </c>
      <c r="B83" s="135" t="s">
        <v>340</v>
      </c>
      <c r="C83" s="35" t="s">
        <v>114</v>
      </c>
      <c r="D83" s="11">
        <f>SUM(D84:D87)</f>
        <v>0</v>
      </c>
      <c r="E83" s="11">
        <v>0</v>
      </c>
      <c r="F83" s="11">
        <f t="shared" si="12"/>
        <v>0</v>
      </c>
      <c r="G83" s="11">
        <f t="shared" ref="G83:H83" si="17">SUM(G84:G87)</f>
        <v>0</v>
      </c>
      <c r="H83" s="11">
        <f t="shared" si="17"/>
        <v>0</v>
      </c>
      <c r="I83" s="328"/>
    </row>
    <row r="84" spans="1:9" s="26" customFormat="1" ht="12" customHeight="1">
      <c r="A84" s="43" t="s">
        <v>486</v>
      </c>
      <c r="B84" s="136" t="s">
        <v>341</v>
      </c>
      <c r="C84" s="28" t="s">
        <v>647</v>
      </c>
      <c r="D84" s="38">
        <f>'04'!C27</f>
        <v>0</v>
      </c>
      <c r="E84" s="38">
        <v>0</v>
      </c>
      <c r="F84" s="38">
        <f t="shared" si="12"/>
        <v>0</v>
      </c>
      <c r="G84" s="38">
        <f>'04'!D27</f>
        <v>0</v>
      </c>
      <c r="H84" s="38">
        <f>'04'!E27</f>
        <v>0</v>
      </c>
      <c r="I84" s="334"/>
    </row>
    <row r="85" spans="1:9" s="26" customFormat="1" ht="12" customHeight="1">
      <c r="A85" s="44" t="s">
        <v>487</v>
      </c>
      <c r="B85" s="136" t="s">
        <v>342</v>
      </c>
      <c r="C85" s="31" t="s">
        <v>648</v>
      </c>
      <c r="D85" s="38">
        <f>'04'!C28</f>
        <v>0</v>
      </c>
      <c r="E85" s="38">
        <v>0</v>
      </c>
      <c r="F85" s="38">
        <f t="shared" si="12"/>
        <v>0</v>
      </c>
      <c r="G85" s="38">
        <f>'04'!D28</f>
        <v>0</v>
      </c>
      <c r="H85" s="38">
        <f>'04'!E28</f>
        <v>0</v>
      </c>
      <c r="I85" s="334"/>
    </row>
    <row r="86" spans="1:9" s="26" customFormat="1" ht="12" customHeight="1">
      <c r="A86" s="44" t="s">
        <v>488</v>
      </c>
      <c r="B86" s="136" t="s">
        <v>343</v>
      </c>
      <c r="C86" s="31" t="s">
        <v>649</v>
      </c>
      <c r="D86" s="38">
        <f>'04'!C29</f>
        <v>0</v>
      </c>
      <c r="E86" s="38">
        <v>0</v>
      </c>
      <c r="F86" s="38">
        <f t="shared" si="12"/>
        <v>0</v>
      </c>
      <c r="G86" s="38">
        <f>'04'!D29</f>
        <v>0</v>
      </c>
      <c r="H86" s="38">
        <f>'04'!E29</f>
        <v>0</v>
      </c>
      <c r="I86" s="334"/>
    </row>
    <row r="87" spans="1:9" s="26" customFormat="1" ht="12" customHeight="1" thickBot="1">
      <c r="A87" s="45" t="s">
        <v>489</v>
      </c>
      <c r="B87" s="136" t="s">
        <v>344</v>
      </c>
      <c r="C87" s="34" t="s">
        <v>650</v>
      </c>
      <c r="D87" s="38">
        <f>'04'!C30</f>
        <v>0</v>
      </c>
      <c r="E87" s="38">
        <v>0</v>
      </c>
      <c r="F87" s="38">
        <f t="shared" si="12"/>
        <v>0</v>
      </c>
      <c r="G87" s="38">
        <f>'04'!D30</f>
        <v>0</v>
      </c>
      <c r="H87" s="38">
        <f>'04'!E30</f>
        <v>0</v>
      </c>
      <c r="I87" s="334"/>
    </row>
    <row r="88" spans="1:9" s="26" customFormat="1" ht="13.5" customHeight="1" thickBot="1">
      <c r="A88" s="41" t="s">
        <v>115</v>
      </c>
      <c r="B88" s="135" t="s">
        <v>345</v>
      </c>
      <c r="C88" s="35" t="s">
        <v>116</v>
      </c>
      <c r="D88" s="46"/>
      <c r="E88" s="46"/>
      <c r="F88" s="46">
        <f t="shared" si="12"/>
        <v>0</v>
      </c>
      <c r="G88" s="46"/>
      <c r="H88" s="46"/>
      <c r="I88" s="337"/>
    </row>
    <row r="89" spans="1:9" s="26" customFormat="1" ht="13.5" customHeight="1" thickBot="1">
      <c r="A89" s="307" t="s">
        <v>175</v>
      </c>
      <c r="B89" s="135"/>
      <c r="C89" s="35" t="s">
        <v>672</v>
      </c>
      <c r="D89" s="46"/>
      <c r="E89" s="46"/>
      <c r="F89" s="46">
        <f t="shared" si="12"/>
        <v>0</v>
      </c>
      <c r="G89" s="46"/>
      <c r="H89" s="46"/>
      <c r="I89" s="337"/>
    </row>
    <row r="90" spans="1:9" s="26" customFormat="1" ht="15.75" customHeight="1" thickBot="1">
      <c r="A90" s="307" t="s">
        <v>178</v>
      </c>
      <c r="B90" s="135" t="s">
        <v>325</v>
      </c>
      <c r="C90" s="47" t="s">
        <v>117</v>
      </c>
      <c r="D90" s="14">
        <f>+D67+D71+D76+D79+D83+D88</f>
        <v>1534813505</v>
      </c>
      <c r="E90" s="14">
        <v>1534813505</v>
      </c>
      <c r="F90" s="14">
        <f t="shared" si="12"/>
        <v>467651</v>
      </c>
      <c r="G90" s="14">
        <f t="shared" ref="G90:H90" si="18">+G67+G71+G76+G79+G83+G88</f>
        <v>1535281156</v>
      </c>
      <c r="H90" s="14">
        <f t="shared" si="18"/>
        <v>1487262867</v>
      </c>
      <c r="I90" s="331">
        <f t="shared" si="15"/>
        <v>96.872345575770225</v>
      </c>
    </row>
    <row r="91" spans="1:9" s="26" customFormat="1" ht="16.5" customHeight="1" thickBot="1">
      <c r="A91" s="307" t="s">
        <v>181</v>
      </c>
      <c r="B91" s="139"/>
      <c r="C91" s="48" t="s">
        <v>118</v>
      </c>
      <c r="D91" s="14">
        <f>+D66+D90</f>
        <v>4628696265</v>
      </c>
      <c r="E91" s="14">
        <v>4784698934</v>
      </c>
      <c r="F91" s="14">
        <f t="shared" si="12"/>
        <v>1615198340</v>
      </c>
      <c r="G91" s="14">
        <f t="shared" ref="G91:H91" si="19">+G66+G90</f>
        <v>6399897274</v>
      </c>
      <c r="H91" s="14">
        <f t="shared" si="19"/>
        <v>4494284153</v>
      </c>
      <c r="I91" s="331">
        <f t="shared" si="15"/>
        <v>70.224317056749058</v>
      </c>
    </row>
    <row r="92" spans="1:9" s="26" customFormat="1">
      <c r="A92" s="72"/>
      <c r="B92" s="49"/>
      <c r="C92" s="73"/>
      <c r="D92" s="74"/>
      <c r="E92" s="74"/>
      <c r="F92" s="74"/>
      <c r="G92" s="74"/>
      <c r="H92" s="74"/>
      <c r="I92" s="338"/>
    </row>
    <row r="93" spans="1:9" ht="16.5" customHeight="1">
      <c r="A93" s="1098" t="s">
        <v>119</v>
      </c>
      <c r="B93" s="1098"/>
      <c r="C93" s="1098"/>
      <c r="D93" s="1098"/>
      <c r="E93" s="1079"/>
      <c r="F93" s="1079"/>
      <c r="G93" s="314"/>
      <c r="H93" s="314"/>
      <c r="I93" s="325"/>
    </row>
    <row r="94" spans="1:9" s="50" customFormat="1" ht="16.5" customHeight="1" thickBot="1">
      <c r="A94" s="1099" t="s">
        <v>120</v>
      </c>
      <c r="B94" s="1099"/>
      <c r="C94" s="1099"/>
      <c r="D94" s="16"/>
      <c r="E94" s="16" t="s">
        <v>676</v>
      </c>
      <c r="F94" s="16"/>
      <c r="G94" s="16"/>
      <c r="H94" s="16"/>
      <c r="I94" s="326" t="s">
        <v>676</v>
      </c>
    </row>
    <row r="95" spans="1:9" ht="38.1" customHeight="1" thickBot="1">
      <c r="A95" s="17" t="s">
        <v>2</v>
      </c>
      <c r="B95" s="132" t="s">
        <v>251</v>
      </c>
      <c r="C95" s="18" t="s">
        <v>121</v>
      </c>
      <c r="D95" s="19" t="s">
        <v>1466</v>
      </c>
      <c r="E95" s="19" t="s">
        <v>710</v>
      </c>
      <c r="F95" s="19" t="s">
        <v>2182</v>
      </c>
      <c r="G95" s="19" t="s">
        <v>710</v>
      </c>
      <c r="H95" s="19" t="s">
        <v>711</v>
      </c>
      <c r="I95" s="327" t="s">
        <v>1395</v>
      </c>
    </row>
    <row r="96" spans="1:9" s="23" customFormat="1" ht="12" customHeight="1" thickBot="1">
      <c r="A96" s="10">
        <v>1</v>
      </c>
      <c r="B96" s="10">
        <v>2</v>
      </c>
      <c r="C96" s="51">
        <v>2</v>
      </c>
      <c r="D96" s="52">
        <v>3</v>
      </c>
      <c r="E96" s="52">
        <v>7</v>
      </c>
      <c r="F96" s="52"/>
      <c r="G96" s="52">
        <v>4</v>
      </c>
      <c r="H96" s="52">
        <v>5</v>
      </c>
      <c r="I96" s="52">
        <v>6</v>
      </c>
    </row>
    <row r="97" spans="1:9" ht="12" customHeight="1" thickBot="1">
      <c r="A97" s="53" t="s">
        <v>4</v>
      </c>
      <c r="B97" s="140"/>
      <c r="C97" s="54" t="s">
        <v>122</v>
      </c>
      <c r="D97" s="55">
        <f>SUM(D98:D102)</f>
        <v>1880490153</v>
      </c>
      <c r="E97" s="55">
        <v>2039182118</v>
      </c>
      <c r="F97" s="55">
        <f t="shared" ref="F97:F140" si="20">G97-E97</f>
        <v>58461971</v>
      </c>
      <c r="G97" s="55">
        <f t="shared" ref="G97:H97" si="21">SUM(G98:G102)</f>
        <v>2097644089</v>
      </c>
      <c r="H97" s="55">
        <f t="shared" si="21"/>
        <v>1657046842</v>
      </c>
      <c r="I97" s="339">
        <f t="shared" ref="I97:I140" si="22">H97/G97*100</f>
        <v>78.995614684565297</v>
      </c>
    </row>
    <row r="98" spans="1:9" ht="12" customHeight="1">
      <c r="A98" s="56" t="s">
        <v>6</v>
      </c>
      <c r="B98" s="141" t="s">
        <v>252</v>
      </c>
      <c r="C98" s="57" t="s">
        <v>123</v>
      </c>
      <c r="D98" s="58">
        <f>'01'!C23</f>
        <v>697083000</v>
      </c>
      <c r="E98" s="58">
        <v>752385780</v>
      </c>
      <c r="F98" s="58">
        <f t="shared" si="20"/>
        <v>14915198</v>
      </c>
      <c r="G98" s="58">
        <f>'01'!D23</f>
        <v>767300978</v>
      </c>
      <c r="H98" s="58">
        <f>'01'!E23</f>
        <v>597459979</v>
      </c>
      <c r="I98" s="340">
        <f t="shared" si="22"/>
        <v>77.865139773091755</v>
      </c>
    </row>
    <row r="99" spans="1:9" ht="12" customHeight="1">
      <c r="A99" s="30" t="s">
        <v>8</v>
      </c>
      <c r="B99" s="137" t="s">
        <v>253</v>
      </c>
      <c r="C99" s="2" t="s">
        <v>124</v>
      </c>
      <c r="D99" s="32">
        <f>'01'!C24</f>
        <v>140350000</v>
      </c>
      <c r="E99" s="32">
        <v>144521272</v>
      </c>
      <c r="F99" s="32">
        <f t="shared" si="20"/>
        <v>2517160</v>
      </c>
      <c r="G99" s="32">
        <f>'01'!D24</f>
        <v>147038432</v>
      </c>
      <c r="H99" s="32">
        <f>'01'!E24</f>
        <v>112635222</v>
      </c>
      <c r="I99" s="330">
        <f t="shared" si="22"/>
        <v>76.602572856598471</v>
      </c>
    </row>
    <row r="100" spans="1:9" ht="12" customHeight="1">
      <c r="A100" s="30" t="s">
        <v>10</v>
      </c>
      <c r="B100" s="137" t="s">
        <v>254</v>
      </c>
      <c r="C100" s="2" t="s">
        <v>125</v>
      </c>
      <c r="D100" s="36">
        <f>'01'!C63</f>
        <v>651608077</v>
      </c>
      <c r="E100" s="36">
        <v>675202551</v>
      </c>
      <c r="F100" s="36">
        <f t="shared" si="20"/>
        <v>32020548</v>
      </c>
      <c r="G100" s="36">
        <f>'01'!D63</f>
        <v>707223099</v>
      </c>
      <c r="H100" s="36">
        <f>'01'!E63</f>
        <v>516300702</v>
      </c>
      <c r="I100" s="333">
        <f t="shared" si="22"/>
        <v>73.003936484829097</v>
      </c>
    </row>
    <row r="101" spans="1:9" ht="12" customHeight="1">
      <c r="A101" s="30" t="s">
        <v>11</v>
      </c>
      <c r="B101" s="137" t="s">
        <v>255</v>
      </c>
      <c r="C101" s="59" t="s">
        <v>126</v>
      </c>
      <c r="D101" s="36">
        <f>'01'!C122</f>
        <v>19412000</v>
      </c>
      <c r="E101" s="36">
        <v>17024000</v>
      </c>
      <c r="F101" s="36">
        <f t="shared" si="20"/>
        <v>-771100</v>
      </c>
      <c r="G101" s="36">
        <f>'01'!D122</f>
        <v>16252900</v>
      </c>
      <c r="H101" s="36">
        <f>'01'!E122</f>
        <v>9288665</v>
      </c>
      <c r="I101" s="333">
        <f t="shared" si="22"/>
        <v>57.150816162038772</v>
      </c>
    </row>
    <row r="102" spans="1:9" ht="12" customHeight="1" thickBot="1">
      <c r="A102" s="30" t="s">
        <v>127</v>
      </c>
      <c r="B102" s="144" t="s">
        <v>256</v>
      </c>
      <c r="C102" s="60" t="s">
        <v>128</v>
      </c>
      <c r="D102" s="36">
        <f>'01'!C192-'01'!C191</f>
        <v>372037076</v>
      </c>
      <c r="E102" s="36">
        <v>450048515</v>
      </c>
      <c r="F102" s="36">
        <f t="shared" si="20"/>
        <v>9780165</v>
      </c>
      <c r="G102" s="36">
        <f>'01'!D192-'01'!D191</f>
        <v>459828680</v>
      </c>
      <c r="H102" s="36">
        <f>'01'!E192-'01'!E191</f>
        <v>421362274</v>
      </c>
      <c r="I102" s="333">
        <f t="shared" si="22"/>
        <v>91.634622268450073</v>
      </c>
    </row>
    <row r="103" spans="1:9" ht="12" customHeight="1" thickBot="1">
      <c r="A103" s="24" t="s">
        <v>15</v>
      </c>
      <c r="B103" s="135" t="s">
        <v>706</v>
      </c>
      <c r="C103" s="5" t="s">
        <v>651</v>
      </c>
      <c r="D103" s="11">
        <f>+D104+D106+D105</f>
        <v>126447928</v>
      </c>
      <c r="E103" s="11">
        <v>113424368</v>
      </c>
      <c r="F103" s="11">
        <f t="shared" si="20"/>
        <v>1485344408</v>
      </c>
      <c r="G103" s="11">
        <f t="shared" ref="G103:H103" si="23">+G104+G106+G105</f>
        <v>1598768776</v>
      </c>
      <c r="H103" s="11">
        <f t="shared" si="23"/>
        <v>0</v>
      </c>
      <c r="I103" s="328"/>
    </row>
    <row r="104" spans="1:9" ht="12" customHeight="1">
      <c r="A104" s="27" t="s">
        <v>346</v>
      </c>
      <c r="B104" s="136" t="s">
        <v>706</v>
      </c>
      <c r="C104" s="4" t="s">
        <v>134</v>
      </c>
      <c r="D104" s="29">
        <v>5000000</v>
      </c>
      <c r="E104" s="29">
        <v>52352139</v>
      </c>
      <c r="F104" s="29">
        <f t="shared" si="20"/>
        <v>-1414292</v>
      </c>
      <c r="G104" s="29">
        <v>50937847</v>
      </c>
      <c r="H104" s="29"/>
      <c r="I104" s="329"/>
    </row>
    <row r="105" spans="1:9" ht="12" customHeight="1">
      <c r="A105" s="27" t="s">
        <v>347</v>
      </c>
      <c r="B105" s="142" t="s">
        <v>706</v>
      </c>
      <c r="C105" s="147" t="s">
        <v>493</v>
      </c>
      <c r="D105" s="133">
        <v>111447928</v>
      </c>
      <c r="E105" s="133">
        <v>52842229</v>
      </c>
      <c r="F105" s="133">
        <f t="shared" si="20"/>
        <v>1485358700</v>
      </c>
      <c r="G105" s="133">
        <v>1538200929</v>
      </c>
      <c r="H105" s="133"/>
      <c r="I105" s="341"/>
    </row>
    <row r="106" spans="1:9" ht="12" customHeight="1" thickBot="1">
      <c r="A106" s="27" t="s">
        <v>348</v>
      </c>
      <c r="B106" s="138" t="s">
        <v>706</v>
      </c>
      <c r="C106" s="63" t="s">
        <v>492</v>
      </c>
      <c r="D106" s="36">
        <v>10000000</v>
      </c>
      <c r="E106" s="36">
        <v>8230000</v>
      </c>
      <c r="F106" s="36">
        <f t="shared" si="20"/>
        <v>1400000</v>
      </c>
      <c r="G106" s="36">
        <v>9630000</v>
      </c>
      <c r="H106" s="36"/>
      <c r="I106" s="333"/>
    </row>
    <row r="107" spans="1:9" ht="12" customHeight="1" thickBot="1">
      <c r="A107" s="24" t="s">
        <v>27</v>
      </c>
      <c r="B107" s="135"/>
      <c r="C107" s="62" t="s">
        <v>654</v>
      </c>
      <c r="D107" s="11">
        <f>+D108+D110+D112</f>
        <v>2576061781</v>
      </c>
      <c r="E107" s="11">
        <v>2586396045</v>
      </c>
      <c r="F107" s="11">
        <f t="shared" si="20"/>
        <v>70924310</v>
      </c>
      <c r="G107" s="11">
        <f t="shared" ref="G107:H107" si="24">+G108+G110+G112</f>
        <v>2657320355</v>
      </c>
      <c r="H107" s="11">
        <f t="shared" si="24"/>
        <v>960051795</v>
      </c>
      <c r="I107" s="328">
        <f t="shared" si="22"/>
        <v>36.128568134194722</v>
      </c>
    </row>
    <row r="108" spans="1:9" ht="12" customHeight="1">
      <c r="A108" s="27" t="s">
        <v>623</v>
      </c>
      <c r="B108" s="136" t="s">
        <v>257</v>
      </c>
      <c r="C108" s="2" t="s">
        <v>129</v>
      </c>
      <c r="D108" s="29">
        <f>'01'!C201</f>
        <v>2311807088</v>
      </c>
      <c r="E108" s="29">
        <v>2319349745</v>
      </c>
      <c r="F108" s="29">
        <f t="shared" si="20"/>
        <v>40249323</v>
      </c>
      <c r="G108" s="29">
        <f>'01'!D201</f>
        <v>2359599068</v>
      </c>
      <c r="H108" s="29">
        <f>'01'!E201</f>
        <v>745771135</v>
      </c>
      <c r="I108" s="329">
        <f t="shared" si="22"/>
        <v>31.605841225904403</v>
      </c>
    </row>
    <row r="109" spans="1:9" ht="12" customHeight="1">
      <c r="A109" s="27" t="s">
        <v>624</v>
      </c>
      <c r="B109" s="145" t="s">
        <v>257</v>
      </c>
      <c r="C109" s="63" t="s">
        <v>130</v>
      </c>
      <c r="D109" s="29"/>
      <c r="E109" s="29">
        <v>2063526088</v>
      </c>
      <c r="F109" s="29">
        <f t="shared" si="20"/>
        <v>0</v>
      </c>
      <c r="G109" s="29">
        <v>2063526088</v>
      </c>
      <c r="H109" s="29"/>
      <c r="I109" s="329"/>
    </row>
    <row r="110" spans="1:9" ht="12" customHeight="1">
      <c r="A110" s="27" t="s">
        <v>625</v>
      </c>
      <c r="B110" s="145" t="s">
        <v>258</v>
      </c>
      <c r="C110" s="63" t="s">
        <v>131</v>
      </c>
      <c r="D110" s="32">
        <f>'01'!C206</f>
        <v>263654693</v>
      </c>
      <c r="E110" s="32">
        <v>263446300</v>
      </c>
      <c r="F110" s="32">
        <f t="shared" si="20"/>
        <v>26674987</v>
      </c>
      <c r="G110" s="32">
        <f>'01'!D206</f>
        <v>290121287</v>
      </c>
      <c r="H110" s="32">
        <f>'01'!E206</f>
        <v>206680660</v>
      </c>
      <c r="I110" s="330">
        <f t="shared" si="22"/>
        <v>71.239398576085861</v>
      </c>
    </row>
    <row r="111" spans="1:9" ht="12" customHeight="1">
      <c r="A111" s="27" t="s">
        <v>652</v>
      </c>
      <c r="B111" s="145" t="s">
        <v>258</v>
      </c>
      <c r="C111" s="63" t="s">
        <v>132</v>
      </c>
      <c r="D111" s="12"/>
      <c r="E111" s="12">
        <v>29974693</v>
      </c>
      <c r="F111" s="12">
        <f t="shared" si="20"/>
        <v>0</v>
      </c>
      <c r="G111" s="12">
        <v>29974693</v>
      </c>
      <c r="H111" s="12"/>
      <c r="I111" s="342"/>
    </row>
    <row r="112" spans="1:9" ht="12" customHeight="1" thickBot="1">
      <c r="A112" s="27" t="s">
        <v>653</v>
      </c>
      <c r="B112" s="142" t="s">
        <v>259</v>
      </c>
      <c r="C112" s="64" t="s">
        <v>133</v>
      </c>
      <c r="D112" s="12">
        <f>'01'!C268</f>
        <v>600000</v>
      </c>
      <c r="E112" s="12">
        <v>3600000</v>
      </c>
      <c r="F112" s="12">
        <f t="shared" si="20"/>
        <v>4000000</v>
      </c>
      <c r="G112" s="12">
        <f>'01'!D268</f>
        <v>7600000</v>
      </c>
      <c r="H112" s="12">
        <f>'01'!E268</f>
        <v>7600000</v>
      </c>
      <c r="I112" s="342"/>
    </row>
    <row r="113" spans="1:9" ht="12" customHeight="1" thickBot="1">
      <c r="A113" s="24" t="s">
        <v>135</v>
      </c>
      <c r="B113" s="135"/>
      <c r="C113" s="5" t="s">
        <v>136</v>
      </c>
      <c r="D113" s="11">
        <f>+D97+D107+D103</f>
        <v>4582999862</v>
      </c>
      <c r="E113" s="11">
        <v>4739002531</v>
      </c>
      <c r="F113" s="11">
        <f t="shared" si="20"/>
        <v>1614730689</v>
      </c>
      <c r="G113" s="11">
        <f t="shared" ref="G113:H113" si="25">+G97+G107+G103</f>
        <v>6353733220</v>
      </c>
      <c r="H113" s="11">
        <f t="shared" si="25"/>
        <v>2617098637</v>
      </c>
      <c r="I113" s="328">
        <f t="shared" si="22"/>
        <v>41.189935843733771</v>
      </c>
    </row>
    <row r="114" spans="1:9" ht="12" customHeight="1" thickBot="1">
      <c r="A114" s="24" t="s">
        <v>41</v>
      </c>
      <c r="B114" s="135"/>
      <c r="C114" s="5" t="s">
        <v>137</v>
      </c>
      <c r="D114" s="11">
        <f>+D115+D116+D117</f>
        <v>15729000</v>
      </c>
      <c r="E114" s="11">
        <v>15729000</v>
      </c>
      <c r="F114" s="11">
        <f t="shared" si="20"/>
        <v>0</v>
      </c>
      <c r="G114" s="11">
        <f t="shared" ref="G114:H114" si="26">+G115+G116+G117</f>
        <v>15729000</v>
      </c>
      <c r="H114" s="11">
        <f t="shared" si="26"/>
        <v>7983600</v>
      </c>
      <c r="I114" s="328">
        <f t="shared" si="22"/>
        <v>50.7572000762922</v>
      </c>
    </row>
    <row r="115" spans="1:9" ht="12" customHeight="1">
      <c r="A115" s="27" t="s">
        <v>43</v>
      </c>
      <c r="B115" s="136" t="s">
        <v>260</v>
      </c>
      <c r="C115" s="4" t="s">
        <v>138</v>
      </c>
      <c r="D115" s="12">
        <f>'03'!C4</f>
        <v>15729000</v>
      </c>
      <c r="E115" s="12">
        <v>15729000</v>
      </c>
      <c r="F115" s="12">
        <f t="shared" si="20"/>
        <v>0</v>
      </c>
      <c r="G115" s="12">
        <f>'03'!D4</f>
        <v>15729000</v>
      </c>
      <c r="H115" s="12">
        <f>'03'!E4</f>
        <v>7983600</v>
      </c>
      <c r="I115" s="342">
        <f t="shared" si="22"/>
        <v>50.7572000762922</v>
      </c>
    </row>
    <row r="116" spans="1:9" ht="12" customHeight="1">
      <c r="A116" s="27" t="s">
        <v>45</v>
      </c>
      <c r="B116" s="136" t="s">
        <v>261</v>
      </c>
      <c r="C116" s="4" t="s">
        <v>139</v>
      </c>
      <c r="D116" s="12">
        <f>'03'!C6</f>
        <v>0</v>
      </c>
      <c r="E116" s="12">
        <v>0</v>
      </c>
      <c r="F116" s="12">
        <f t="shared" si="20"/>
        <v>0</v>
      </c>
      <c r="G116" s="12">
        <f>'03'!D6</f>
        <v>0</v>
      </c>
      <c r="H116" s="12">
        <f>'03'!E6</f>
        <v>0</v>
      </c>
      <c r="I116" s="342"/>
    </row>
    <row r="117" spans="1:9" ht="12" customHeight="1" thickBot="1">
      <c r="A117" s="61" t="s">
        <v>47</v>
      </c>
      <c r="B117" s="142" t="s">
        <v>262</v>
      </c>
      <c r="C117" s="13" t="s">
        <v>140</v>
      </c>
      <c r="D117" s="12">
        <f>'03'!C7</f>
        <v>0</v>
      </c>
      <c r="E117" s="12">
        <v>0</v>
      </c>
      <c r="F117" s="12">
        <f t="shared" si="20"/>
        <v>0</v>
      </c>
      <c r="G117" s="12">
        <f>'03'!D7</f>
        <v>0</v>
      </c>
      <c r="H117" s="12">
        <f>'03'!E7</f>
        <v>0</v>
      </c>
      <c r="I117" s="342"/>
    </row>
    <row r="118" spans="1:9" ht="12" customHeight="1" thickBot="1">
      <c r="A118" s="24" t="s">
        <v>63</v>
      </c>
      <c r="B118" s="135" t="s">
        <v>263</v>
      </c>
      <c r="C118" s="5" t="s">
        <v>141</v>
      </c>
      <c r="D118" s="11">
        <f>+D119+D122+D123+D124</f>
        <v>0</v>
      </c>
      <c r="E118" s="11">
        <v>0</v>
      </c>
      <c r="F118" s="11">
        <f t="shared" si="20"/>
        <v>0</v>
      </c>
      <c r="G118" s="11">
        <f t="shared" ref="G118:H118" si="27">+G119+G122+G123+G124</f>
        <v>0</v>
      </c>
      <c r="H118" s="11">
        <f t="shared" si="27"/>
        <v>0</v>
      </c>
      <c r="I118" s="328"/>
    </row>
    <row r="119" spans="1:9" ht="12" customHeight="1">
      <c r="A119" s="27" t="s">
        <v>355</v>
      </c>
      <c r="B119" s="136" t="s">
        <v>264</v>
      </c>
      <c r="C119" s="4" t="s">
        <v>655</v>
      </c>
      <c r="D119" s="12">
        <f>'03'!C10</f>
        <v>0</v>
      </c>
      <c r="E119" s="12">
        <v>0</v>
      </c>
      <c r="F119" s="12">
        <f t="shared" si="20"/>
        <v>0</v>
      </c>
      <c r="G119" s="12">
        <f>'03'!D10</f>
        <v>0</v>
      </c>
      <c r="H119" s="12">
        <f>'03'!E10</f>
        <v>0</v>
      </c>
      <c r="I119" s="342"/>
    </row>
    <row r="120" spans="1:9" ht="12" customHeight="1">
      <c r="A120" s="27" t="s">
        <v>356</v>
      </c>
      <c r="B120" s="136"/>
      <c r="C120" s="4" t="s">
        <v>656</v>
      </c>
      <c r="D120" s="12">
        <f>'03'!C13</f>
        <v>0</v>
      </c>
      <c r="E120" s="12">
        <v>0</v>
      </c>
      <c r="F120" s="12">
        <f t="shared" si="20"/>
        <v>0</v>
      </c>
      <c r="G120" s="12">
        <f>'03'!D13</f>
        <v>0</v>
      </c>
      <c r="H120" s="12">
        <f>'03'!E13</f>
        <v>0</v>
      </c>
      <c r="I120" s="342"/>
    </row>
    <row r="121" spans="1:9" ht="12" customHeight="1">
      <c r="A121" s="27" t="s">
        <v>357</v>
      </c>
      <c r="B121" s="136"/>
      <c r="C121" s="4" t="s">
        <v>657</v>
      </c>
      <c r="D121" s="12">
        <f>'03'!C14</f>
        <v>0</v>
      </c>
      <c r="E121" s="12">
        <v>0</v>
      </c>
      <c r="F121" s="12">
        <f t="shared" si="20"/>
        <v>0</v>
      </c>
      <c r="G121" s="12">
        <f>'03'!D14</f>
        <v>0</v>
      </c>
      <c r="H121" s="12">
        <f>'03'!E14</f>
        <v>0</v>
      </c>
      <c r="I121" s="342"/>
    </row>
    <row r="122" spans="1:9" ht="12" customHeight="1">
      <c r="A122" s="27" t="s">
        <v>358</v>
      </c>
      <c r="B122" s="136" t="s">
        <v>265</v>
      </c>
      <c r="C122" s="4" t="s">
        <v>658</v>
      </c>
      <c r="D122" s="12">
        <f>'03'!C15</f>
        <v>0</v>
      </c>
      <c r="E122" s="12">
        <v>0</v>
      </c>
      <c r="F122" s="12">
        <f t="shared" si="20"/>
        <v>0</v>
      </c>
      <c r="G122" s="12">
        <f>'03'!D15</f>
        <v>0</v>
      </c>
      <c r="H122" s="12">
        <f>'03'!E15</f>
        <v>0</v>
      </c>
      <c r="I122" s="342"/>
    </row>
    <row r="123" spans="1:9" ht="12" customHeight="1">
      <c r="A123" s="27" t="s">
        <v>494</v>
      </c>
      <c r="B123" s="136" t="s">
        <v>266</v>
      </c>
      <c r="C123" s="4" t="s">
        <v>659</v>
      </c>
      <c r="D123" s="12">
        <f>'03'!C19</f>
        <v>0</v>
      </c>
      <c r="E123" s="12">
        <v>0</v>
      </c>
      <c r="F123" s="12">
        <f t="shared" si="20"/>
        <v>0</v>
      </c>
      <c r="G123" s="12">
        <f>'03'!D19</f>
        <v>0</v>
      </c>
      <c r="H123" s="12">
        <f>'03'!E19</f>
        <v>0</v>
      </c>
      <c r="I123" s="342"/>
    </row>
    <row r="124" spans="1:9" ht="12" customHeight="1" thickBot="1">
      <c r="A124" s="27" t="s">
        <v>661</v>
      </c>
      <c r="B124" s="142" t="s">
        <v>267</v>
      </c>
      <c r="C124" s="13" t="s">
        <v>660</v>
      </c>
      <c r="D124" s="12">
        <f>'03'!C20</f>
        <v>0</v>
      </c>
      <c r="E124" s="12">
        <v>0</v>
      </c>
      <c r="F124" s="12">
        <f t="shared" si="20"/>
        <v>0</v>
      </c>
      <c r="G124" s="12">
        <f>'03'!D20</f>
        <v>0</v>
      </c>
      <c r="H124" s="12">
        <f>'03'!E20</f>
        <v>0</v>
      </c>
      <c r="I124" s="342"/>
    </row>
    <row r="125" spans="1:9" ht="12" customHeight="1" thickBot="1">
      <c r="A125" s="24" t="s">
        <v>142</v>
      </c>
      <c r="B125" s="135"/>
      <c r="C125" s="5" t="s">
        <v>143</v>
      </c>
      <c r="D125" s="14">
        <f>SUM(D126:D130)</f>
        <v>29967403</v>
      </c>
      <c r="E125" s="14">
        <v>29967403</v>
      </c>
      <c r="F125" s="14">
        <f t="shared" si="20"/>
        <v>467651</v>
      </c>
      <c r="G125" s="14">
        <f t="shared" ref="G125:H125" si="28">SUM(G126:G130)</f>
        <v>30435054</v>
      </c>
      <c r="H125" s="14">
        <f t="shared" si="28"/>
        <v>30435054</v>
      </c>
      <c r="I125" s="331">
        <f t="shared" si="22"/>
        <v>100</v>
      </c>
    </row>
    <row r="126" spans="1:9" ht="12" customHeight="1">
      <c r="A126" s="27" t="s">
        <v>77</v>
      </c>
      <c r="B126" s="136" t="s">
        <v>268</v>
      </c>
      <c r="C126" s="4" t="s">
        <v>144</v>
      </c>
      <c r="D126" s="12">
        <f>'03'!C23</f>
        <v>0</v>
      </c>
      <c r="E126" s="12">
        <v>0</v>
      </c>
      <c r="F126" s="12">
        <f t="shared" si="20"/>
        <v>0</v>
      </c>
      <c r="G126" s="12">
        <f>'03'!D23</f>
        <v>0</v>
      </c>
      <c r="H126" s="12">
        <f>'03'!E23</f>
        <v>0</v>
      </c>
      <c r="I126" s="342"/>
    </row>
    <row r="127" spans="1:9" ht="12" customHeight="1">
      <c r="A127" s="27" t="s">
        <v>78</v>
      </c>
      <c r="B127" s="136" t="s">
        <v>269</v>
      </c>
      <c r="C127" s="4" t="s">
        <v>145</v>
      </c>
      <c r="D127" s="12">
        <f>'03'!C24</f>
        <v>29967403</v>
      </c>
      <c r="E127" s="12">
        <v>29967403</v>
      </c>
      <c r="F127" s="12">
        <f t="shared" si="20"/>
        <v>467651</v>
      </c>
      <c r="G127" s="12">
        <f>'03'!D24</f>
        <v>30435054</v>
      </c>
      <c r="H127" s="12">
        <f>'03'!E24</f>
        <v>30435054</v>
      </c>
      <c r="I127" s="342">
        <f t="shared" si="22"/>
        <v>100</v>
      </c>
    </row>
    <row r="128" spans="1:9" ht="12" customHeight="1">
      <c r="A128" s="27" t="s">
        <v>79</v>
      </c>
      <c r="B128" s="136" t="s">
        <v>270</v>
      </c>
      <c r="C128" s="4" t="s">
        <v>662</v>
      </c>
      <c r="D128" s="12">
        <f>'03'!C26</f>
        <v>0</v>
      </c>
      <c r="E128" s="12">
        <v>0</v>
      </c>
      <c r="F128" s="12">
        <f t="shared" si="20"/>
        <v>0</v>
      </c>
      <c r="G128" s="12">
        <f>'03'!D26</f>
        <v>0</v>
      </c>
      <c r="H128" s="12">
        <f>'03'!E26</f>
        <v>0</v>
      </c>
      <c r="I128" s="342"/>
    </row>
    <row r="129" spans="1:11" ht="12" customHeight="1">
      <c r="A129" s="27" t="s">
        <v>467</v>
      </c>
      <c r="B129" s="136" t="s">
        <v>271</v>
      </c>
      <c r="C129" s="4" t="s">
        <v>223</v>
      </c>
      <c r="D129" s="12">
        <f>'03'!C27</f>
        <v>0</v>
      </c>
      <c r="E129" s="12">
        <v>0</v>
      </c>
      <c r="F129" s="12">
        <f t="shared" si="20"/>
        <v>0</v>
      </c>
      <c r="G129" s="12">
        <f>'03'!D27</f>
        <v>0</v>
      </c>
      <c r="H129" s="12">
        <f>'03'!E27</f>
        <v>0</v>
      </c>
      <c r="I129" s="342"/>
    </row>
    <row r="130" spans="1:11" ht="12" customHeight="1" thickBot="1">
      <c r="A130" s="27" t="s">
        <v>468</v>
      </c>
      <c r="B130" s="142" t="s">
        <v>678</v>
      </c>
      <c r="C130" s="13" t="s">
        <v>677</v>
      </c>
      <c r="D130" s="146">
        <f>'03'!C31</f>
        <v>0</v>
      </c>
      <c r="E130" s="146">
        <v>0</v>
      </c>
      <c r="F130" s="146">
        <f t="shared" si="20"/>
        <v>0</v>
      </c>
      <c r="G130" s="146">
        <f>'03'!D31</f>
        <v>0</v>
      </c>
      <c r="H130" s="146">
        <f>'03'!E31</f>
        <v>0</v>
      </c>
      <c r="I130" s="343"/>
    </row>
    <row r="131" spans="1:11" ht="12" customHeight="1" thickBot="1">
      <c r="A131" s="24" t="s">
        <v>81</v>
      </c>
      <c r="B131" s="135" t="s">
        <v>272</v>
      </c>
      <c r="C131" s="5" t="s">
        <v>146</v>
      </c>
      <c r="D131" s="65">
        <f>+D132+D133+D135+D136</f>
        <v>0</v>
      </c>
      <c r="E131" s="65">
        <v>0</v>
      </c>
      <c r="F131" s="65">
        <f t="shared" si="20"/>
        <v>0</v>
      </c>
      <c r="G131" s="65">
        <f t="shared" ref="G131:H131" si="29">+G132+G133+G135+G136</f>
        <v>0</v>
      </c>
      <c r="H131" s="65">
        <f t="shared" si="29"/>
        <v>0</v>
      </c>
      <c r="I131" s="344"/>
    </row>
    <row r="132" spans="1:11" ht="12" customHeight="1">
      <c r="A132" s="27" t="s">
        <v>476</v>
      </c>
      <c r="B132" s="136" t="s">
        <v>273</v>
      </c>
      <c r="C132" s="4" t="s">
        <v>663</v>
      </c>
      <c r="D132" s="12">
        <f>'03'!C33</f>
        <v>0</v>
      </c>
      <c r="E132" s="12">
        <v>0</v>
      </c>
      <c r="F132" s="12">
        <f t="shared" si="20"/>
        <v>0</v>
      </c>
      <c r="G132" s="12">
        <f>'03'!D33</f>
        <v>0</v>
      </c>
      <c r="H132" s="12">
        <f>'03'!E33</f>
        <v>0</v>
      </c>
      <c r="I132" s="342"/>
    </row>
    <row r="133" spans="1:11" ht="12" customHeight="1">
      <c r="A133" s="27" t="s">
        <v>477</v>
      </c>
      <c r="B133" s="136" t="s">
        <v>274</v>
      </c>
      <c r="C133" s="4" t="s">
        <v>664</v>
      </c>
      <c r="D133" s="12">
        <f>'03'!C34</f>
        <v>0</v>
      </c>
      <c r="E133" s="12">
        <v>0</v>
      </c>
      <c r="F133" s="12">
        <f t="shared" si="20"/>
        <v>0</v>
      </c>
      <c r="G133" s="12">
        <f>'03'!D34</f>
        <v>0</v>
      </c>
      <c r="H133" s="12">
        <f>'03'!E34</f>
        <v>0</v>
      </c>
      <c r="I133" s="342"/>
    </row>
    <row r="134" spans="1:11" ht="12" customHeight="1">
      <c r="A134" s="27" t="s">
        <v>478</v>
      </c>
      <c r="B134" s="136" t="s">
        <v>275</v>
      </c>
      <c r="C134" s="4" t="s">
        <v>665</v>
      </c>
      <c r="D134" s="12">
        <f>'03'!C35</f>
        <v>0</v>
      </c>
      <c r="E134" s="12">
        <v>0</v>
      </c>
      <c r="F134" s="12">
        <f t="shared" si="20"/>
        <v>0</v>
      </c>
      <c r="G134" s="12">
        <f>'03'!D35</f>
        <v>0</v>
      </c>
      <c r="H134" s="12">
        <f>'03'!E35</f>
        <v>0</v>
      </c>
      <c r="I134" s="342"/>
    </row>
    <row r="135" spans="1:11" ht="12" customHeight="1">
      <c r="A135" s="27" t="s">
        <v>479</v>
      </c>
      <c r="B135" s="136" t="s">
        <v>276</v>
      </c>
      <c r="C135" s="4" t="s">
        <v>666</v>
      </c>
      <c r="D135" s="12">
        <f>'03'!C37</f>
        <v>0</v>
      </c>
      <c r="E135" s="12">
        <v>0</v>
      </c>
      <c r="F135" s="12">
        <f t="shared" si="20"/>
        <v>0</v>
      </c>
      <c r="G135" s="12">
        <f>'03'!D37</f>
        <v>0</v>
      </c>
      <c r="H135" s="12">
        <f>'03'!E37</f>
        <v>0</v>
      </c>
      <c r="I135" s="342"/>
    </row>
    <row r="136" spans="1:11" ht="12" customHeight="1" thickBot="1">
      <c r="A136" s="61" t="s">
        <v>480</v>
      </c>
      <c r="B136" s="136" t="s">
        <v>679</v>
      </c>
      <c r="C136" s="13" t="s">
        <v>667</v>
      </c>
      <c r="D136" s="12">
        <f>'03'!C38</f>
        <v>0</v>
      </c>
      <c r="E136" s="12">
        <v>0</v>
      </c>
      <c r="F136" s="12">
        <f t="shared" si="20"/>
        <v>0</v>
      </c>
      <c r="G136" s="12">
        <f>'03'!D38</f>
        <v>0</v>
      </c>
      <c r="H136" s="12">
        <f>'03'!E38</f>
        <v>0</v>
      </c>
      <c r="I136" s="345"/>
    </row>
    <row r="137" spans="1:11" ht="12" customHeight="1" thickBot="1">
      <c r="A137" s="305" t="s">
        <v>498</v>
      </c>
      <c r="B137" s="306" t="s">
        <v>673</v>
      </c>
      <c r="C137" s="5" t="s">
        <v>668</v>
      </c>
      <c r="D137" s="302">
        <f>'03'!C41</f>
        <v>0</v>
      </c>
      <c r="E137" s="302"/>
      <c r="F137" s="302">
        <f t="shared" si="20"/>
        <v>0</v>
      </c>
      <c r="G137" s="302">
        <f>'03'!D41</f>
        <v>0</v>
      </c>
      <c r="H137" s="302">
        <f>'03'!E41</f>
        <v>0</v>
      </c>
      <c r="I137" s="346"/>
    </row>
    <row r="138" spans="1:11" ht="12" customHeight="1" thickBot="1">
      <c r="A138" s="305" t="s">
        <v>499</v>
      </c>
      <c r="B138" s="306" t="s">
        <v>674</v>
      </c>
      <c r="C138" s="5" t="s">
        <v>669</v>
      </c>
      <c r="D138" s="302">
        <f>'03'!C42</f>
        <v>0</v>
      </c>
      <c r="E138" s="302"/>
      <c r="F138" s="302">
        <f t="shared" si="20"/>
        <v>0</v>
      </c>
      <c r="G138" s="302">
        <f>'03'!D42</f>
        <v>0</v>
      </c>
      <c r="H138" s="302">
        <f>'03'!E42</f>
        <v>0</v>
      </c>
      <c r="I138" s="346"/>
    </row>
    <row r="139" spans="1:11" ht="15" customHeight="1" thickBot="1">
      <c r="A139" s="24" t="s">
        <v>164</v>
      </c>
      <c r="B139" s="135" t="s">
        <v>675</v>
      </c>
      <c r="C139" s="5" t="s">
        <v>671</v>
      </c>
      <c r="D139" s="66">
        <f>+D114+D118+D125+D131</f>
        <v>45696403</v>
      </c>
      <c r="E139" s="66">
        <v>45696403</v>
      </c>
      <c r="F139" s="66">
        <f t="shared" si="20"/>
        <v>467651</v>
      </c>
      <c r="G139" s="66">
        <f t="shared" ref="G139:H139" si="30">+G114+G118+G125+G131</f>
        <v>46164054</v>
      </c>
      <c r="H139" s="66">
        <f t="shared" si="30"/>
        <v>38418654</v>
      </c>
      <c r="I139" s="347">
        <f t="shared" si="22"/>
        <v>83.222010787874041</v>
      </c>
      <c r="J139" s="67"/>
      <c r="K139" s="67"/>
    </row>
    <row r="140" spans="1:11" s="26" customFormat="1" ht="12.95" customHeight="1" thickBot="1">
      <c r="A140" s="68" t="s">
        <v>165</v>
      </c>
      <c r="B140" s="143"/>
      <c r="C140" s="69" t="s">
        <v>670</v>
      </c>
      <c r="D140" s="66">
        <f>+D113+D139</f>
        <v>4628696265</v>
      </c>
      <c r="E140" s="66">
        <v>4784698934</v>
      </c>
      <c r="F140" s="66">
        <f t="shared" si="20"/>
        <v>1615198340</v>
      </c>
      <c r="G140" s="66">
        <f t="shared" ref="G140:H140" si="31">+G113+G139</f>
        <v>6399897274</v>
      </c>
      <c r="H140" s="66">
        <f t="shared" si="31"/>
        <v>2655517291</v>
      </c>
      <c r="I140" s="347">
        <f t="shared" si="22"/>
        <v>41.493123675409791</v>
      </c>
    </row>
    <row r="141" spans="1:11" ht="7.5" customHeight="1"/>
    <row r="142" spans="1:11">
      <c r="A142" s="1100" t="s">
        <v>148</v>
      </c>
      <c r="B142" s="1100"/>
      <c r="C142" s="1100"/>
      <c r="D142" s="1100"/>
      <c r="E142" s="1080"/>
      <c r="F142" s="1080"/>
      <c r="G142" s="315"/>
      <c r="H142" s="315"/>
      <c r="I142" s="349"/>
    </row>
    <row r="143" spans="1:11" ht="15" customHeight="1" thickBot="1">
      <c r="A143" s="1097" t="s">
        <v>149</v>
      </c>
      <c r="B143" s="1097"/>
      <c r="C143" s="1097"/>
      <c r="D143" s="16"/>
      <c r="E143" s="16" t="s">
        <v>676</v>
      </c>
      <c r="F143" s="16"/>
      <c r="G143" s="16"/>
      <c r="H143" s="16"/>
      <c r="I143" s="326" t="s">
        <v>676</v>
      </c>
    </row>
    <row r="144" spans="1:11" ht="13.5" customHeight="1" thickBot="1">
      <c r="A144" s="24">
        <v>1</v>
      </c>
      <c r="B144" s="135"/>
      <c r="C144" s="62" t="s">
        <v>150</v>
      </c>
      <c r="D144" s="11">
        <f>+D66-D113</f>
        <v>-1489117102</v>
      </c>
      <c r="E144" s="11">
        <v>-1489117102</v>
      </c>
      <c r="F144" s="11"/>
      <c r="G144" s="11">
        <f t="shared" ref="G144:I144" si="32">+G66-G113</f>
        <v>-1489117102</v>
      </c>
      <c r="H144" s="11">
        <f t="shared" si="32"/>
        <v>389922649</v>
      </c>
      <c r="I144" s="328">
        <f t="shared" si="32"/>
        <v>20.624217895416422</v>
      </c>
    </row>
    <row r="145" spans="1:9" ht="27.75" customHeight="1" thickBot="1">
      <c r="A145" s="24" t="s">
        <v>15</v>
      </c>
      <c r="B145" s="135"/>
      <c r="C145" s="62" t="s">
        <v>151</v>
      </c>
      <c r="D145" s="11">
        <f>+D90-D139</f>
        <v>1489117102</v>
      </c>
      <c r="E145" s="11">
        <v>1489117102</v>
      </c>
      <c r="F145" s="11"/>
      <c r="G145" s="11">
        <f t="shared" ref="G145:I145" si="33">+G90-G139</f>
        <v>1489117102</v>
      </c>
      <c r="H145" s="11">
        <f t="shared" si="33"/>
        <v>1448844213</v>
      </c>
      <c r="I145" s="328">
        <f t="shared" si="33"/>
        <v>13.650334787896185</v>
      </c>
    </row>
    <row r="147" spans="1:9">
      <c r="D147" s="134">
        <f>D140-D91</f>
        <v>0</v>
      </c>
      <c r="E147" s="134"/>
      <c r="F147" s="134"/>
      <c r="G147" s="134">
        <f t="shared" ref="G147" si="34">G140-G91</f>
        <v>0</v>
      </c>
      <c r="H147" s="134"/>
    </row>
  </sheetData>
  <mergeCells count="6">
    <mergeCell ref="A143:C143"/>
    <mergeCell ref="A1:D1"/>
    <mergeCell ref="A2:C2"/>
    <mergeCell ref="A93:D93"/>
    <mergeCell ref="A94:C94"/>
    <mergeCell ref="A142:D142"/>
  </mergeCells>
  <phoneticPr fontId="24" type="noConversion"/>
  <printOptions horizontalCentered="1"/>
  <pageMargins left="0.23622047244094491" right="0.23622047244094491" top="0.74803149606299213" bottom="0.46" header="0.31496062992125984" footer="0.2"/>
  <pageSetup paperSize="9" scale="63" fitToHeight="2" orientation="portrait" r:id="rId1"/>
  <headerFooter alignWithMargins="0">
    <oddHeader xml:space="preserve">&amp;C&amp;"Times New Roman CE,Félkövér"&amp;12BONYHÁD VÁROS ÖNKORMÁNYZATA
 2017. ÉVI KÖLTSÉGVETÉSÉNEK ÖSSZEVONT MÉRLEGE&amp;R&amp;"Times New Roman CE,Félkövér dőlt" 1.1. melléklet
</oddHeader>
  </headerFooter>
  <rowBreaks count="2" manualBreakCount="2">
    <brk id="70" max="6" man="1"/>
    <brk id="92" max="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AG148"/>
  <sheetViews>
    <sheetView view="pageBreakPreview" zoomScale="130" zoomScaleNormal="120" zoomScaleSheetLayoutView="130" workbookViewId="0">
      <pane xSplit="3" ySplit="4" topLeftCell="D102" activePane="bottomRight" state="frozen"/>
      <selection pane="topRight" activeCell="D1" sqref="D1"/>
      <selection pane="bottomLeft" activeCell="A5" sqref="A5"/>
      <selection pane="bottomRight" activeCell="G105" sqref="G105"/>
    </sheetView>
  </sheetViews>
  <sheetFormatPr defaultColWidth="9.140625" defaultRowHeight="15.75"/>
  <cols>
    <col min="1" max="2" width="8.140625" style="359" customWidth="1"/>
    <col min="3" max="3" width="65.85546875" style="359" customWidth="1"/>
    <col min="4" max="5" width="13.28515625" style="449" customWidth="1"/>
    <col min="6" max="7" width="12.7109375" style="449" bestFit="1" customWidth="1"/>
    <col min="8" max="8" width="12.42578125" style="449" bestFit="1" customWidth="1"/>
    <col min="9" max="9" width="13.140625" style="1062" customWidth="1"/>
    <col min="10" max="11" width="9.140625" style="359"/>
    <col min="12" max="13" width="12" style="449" customWidth="1"/>
    <col min="14" max="14" width="11.42578125" style="449" customWidth="1"/>
    <col min="15" max="15" width="14.42578125" style="449" bestFit="1" customWidth="1"/>
    <col min="16" max="16" width="14.42578125" style="449" customWidth="1"/>
    <col min="17" max="17" width="11.7109375" style="449" customWidth="1"/>
    <col min="18" max="18" width="16.5703125" style="449" customWidth="1"/>
    <col min="19" max="19" width="14.42578125" style="449" bestFit="1" customWidth="1"/>
    <col min="20" max="20" width="17" style="449" bestFit="1" customWidth="1"/>
    <col min="21" max="21" width="16.5703125" style="449" customWidth="1"/>
    <col min="22" max="22" width="12.28515625" style="449" bestFit="1" customWidth="1"/>
    <col min="23" max="23" width="11.7109375" style="449" customWidth="1"/>
    <col min="24" max="24" width="16.5703125" style="449" customWidth="1"/>
    <col min="25" max="25" width="13.140625" style="449" bestFit="1" customWidth="1"/>
    <col min="26" max="26" width="11.7109375" style="449" customWidth="1"/>
    <col min="27" max="27" width="16.5703125" style="449" customWidth="1"/>
    <col min="28" max="28" width="12.28515625" style="449" bestFit="1" customWidth="1"/>
    <col min="29" max="29" width="11.7109375" style="449" customWidth="1"/>
    <col min="30" max="30" width="9.140625" style="359"/>
    <col min="31" max="32" width="11.85546875" style="359" bestFit="1" customWidth="1"/>
    <col min="33" max="16384" width="9.140625" style="359"/>
  </cols>
  <sheetData>
    <row r="1" spans="1:29" ht="15.95" customHeight="1">
      <c r="A1" s="1111" t="s">
        <v>0</v>
      </c>
      <c r="B1" s="1111"/>
      <c r="C1" s="1111"/>
      <c r="D1" s="1111"/>
      <c r="E1" s="1111"/>
      <c r="F1" s="1111"/>
      <c r="G1" s="1111"/>
      <c r="H1" s="1082"/>
      <c r="I1" s="1082"/>
      <c r="L1" s="359"/>
      <c r="M1" s="359"/>
      <c r="N1" s="359"/>
      <c r="O1" s="359"/>
      <c r="P1" s="359"/>
      <c r="Q1" s="359"/>
      <c r="R1" s="359"/>
      <c r="S1" s="359"/>
      <c r="T1" s="359"/>
      <c r="U1" s="359"/>
      <c r="V1" s="359"/>
      <c r="W1" s="359"/>
      <c r="X1" s="359"/>
      <c r="Y1" s="359"/>
      <c r="Z1" s="359"/>
      <c r="AA1" s="359"/>
      <c r="AB1" s="359"/>
      <c r="AC1" s="359"/>
    </row>
    <row r="2" spans="1:29" ht="15.95" customHeight="1" thickBot="1">
      <c r="A2" s="1108" t="s">
        <v>1</v>
      </c>
      <c r="B2" s="1108"/>
      <c r="C2" s="1108"/>
      <c r="D2" s="360"/>
      <c r="E2" s="360"/>
      <c r="F2" s="360"/>
      <c r="G2" s="360"/>
      <c r="H2" s="360"/>
      <c r="I2" s="1042" t="s">
        <v>676</v>
      </c>
      <c r="L2" s="360" t="s">
        <v>676</v>
      </c>
      <c r="M2" s="360"/>
      <c r="N2" s="360"/>
      <c r="O2" s="360"/>
      <c r="P2" s="360"/>
      <c r="Q2" s="360"/>
      <c r="R2" s="360" t="s">
        <v>676</v>
      </c>
      <c r="S2" s="360"/>
      <c r="T2" s="360"/>
      <c r="U2" s="360" t="s">
        <v>676</v>
      </c>
      <c r="V2" s="360"/>
      <c r="W2" s="360"/>
      <c r="X2" s="360" t="s">
        <v>676</v>
      </c>
      <c r="Y2" s="360"/>
      <c r="Z2" s="360"/>
      <c r="AA2" s="360" t="s">
        <v>676</v>
      </c>
      <c r="AB2" s="360"/>
      <c r="AC2" s="360"/>
    </row>
    <row r="3" spans="1:29" ht="60.75" thickBot="1">
      <c r="A3" s="361" t="s">
        <v>2</v>
      </c>
      <c r="B3" s="362" t="s">
        <v>251</v>
      </c>
      <c r="C3" s="363" t="s">
        <v>3</v>
      </c>
      <c r="D3" s="364" t="s">
        <v>1466</v>
      </c>
      <c r="E3" s="1083" t="s">
        <v>2186</v>
      </c>
      <c r="F3" s="572" t="s">
        <v>2182</v>
      </c>
      <c r="G3" s="572" t="s">
        <v>710</v>
      </c>
      <c r="H3" s="572" t="s">
        <v>2183</v>
      </c>
      <c r="I3" s="572" t="s">
        <v>710</v>
      </c>
      <c r="L3" s="364" t="s">
        <v>1466</v>
      </c>
      <c r="M3" s="364"/>
      <c r="N3" s="364" t="s">
        <v>2182</v>
      </c>
      <c r="O3" s="364" t="s">
        <v>710</v>
      </c>
      <c r="P3" s="364" t="s">
        <v>2183</v>
      </c>
      <c r="Q3" s="364" t="s">
        <v>710</v>
      </c>
      <c r="R3" s="364" t="s">
        <v>1575</v>
      </c>
      <c r="S3" s="364" t="s">
        <v>710</v>
      </c>
      <c r="T3" s="364" t="s">
        <v>711</v>
      </c>
      <c r="U3" s="364" t="s">
        <v>1576</v>
      </c>
      <c r="V3" s="364" t="s">
        <v>710</v>
      </c>
      <c r="W3" s="364" t="s">
        <v>711</v>
      </c>
      <c r="X3" s="364" t="s">
        <v>1577</v>
      </c>
      <c r="Y3" s="364" t="s">
        <v>710</v>
      </c>
      <c r="Z3" s="364" t="s">
        <v>711</v>
      </c>
      <c r="AA3" s="364" t="s">
        <v>1579</v>
      </c>
      <c r="AB3" s="364" t="s">
        <v>710</v>
      </c>
      <c r="AC3" s="364" t="s">
        <v>711</v>
      </c>
    </row>
    <row r="4" spans="1:29" s="368" customFormat="1" ht="12" customHeight="1" thickBot="1">
      <c r="A4" s="365">
        <v>1</v>
      </c>
      <c r="B4" s="365">
        <v>2</v>
      </c>
      <c r="C4" s="366">
        <v>2</v>
      </c>
      <c r="D4" s="367">
        <v>3</v>
      </c>
      <c r="E4" s="367">
        <v>7</v>
      </c>
      <c r="F4" s="367">
        <v>4</v>
      </c>
      <c r="G4" s="367">
        <v>7</v>
      </c>
      <c r="H4" s="367">
        <v>6</v>
      </c>
      <c r="I4" s="367">
        <v>7</v>
      </c>
      <c r="L4" s="367">
        <v>3</v>
      </c>
      <c r="M4" s="367"/>
      <c r="N4" s="367"/>
      <c r="O4" s="367">
        <v>3</v>
      </c>
      <c r="P4" s="367"/>
      <c r="Q4" s="367">
        <v>3</v>
      </c>
      <c r="R4" s="367">
        <v>3</v>
      </c>
      <c r="S4" s="367">
        <v>3</v>
      </c>
      <c r="T4" s="367">
        <v>3</v>
      </c>
      <c r="U4" s="367">
        <v>3</v>
      </c>
      <c r="V4" s="367">
        <v>3</v>
      </c>
      <c r="W4" s="367">
        <v>3</v>
      </c>
      <c r="X4" s="367">
        <v>3</v>
      </c>
      <c r="Y4" s="367">
        <v>3</v>
      </c>
      <c r="Z4" s="367">
        <v>3</v>
      </c>
      <c r="AA4" s="367">
        <v>3</v>
      </c>
      <c r="AB4" s="367">
        <v>3</v>
      </c>
      <c r="AC4" s="367">
        <v>3</v>
      </c>
    </row>
    <row r="5" spans="1:29" s="373" customFormat="1" ht="12" customHeight="1" thickBot="1">
      <c r="A5" s="369" t="s">
        <v>4</v>
      </c>
      <c r="B5" s="370" t="s">
        <v>277</v>
      </c>
      <c r="C5" s="371" t="s">
        <v>5</v>
      </c>
      <c r="D5" s="372">
        <f>+D6+D7+D8+D9+D10+D11</f>
        <v>0</v>
      </c>
      <c r="E5" s="372">
        <f t="shared" ref="E5:I5" si="0">+E6+E7+E8+E9+E10+E11</f>
        <v>1374724</v>
      </c>
      <c r="F5" s="372">
        <f t="shared" si="0"/>
        <v>513295</v>
      </c>
      <c r="G5" s="372">
        <f t="shared" si="0"/>
        <v>1888019</v>
      </c>
      <c r="H5" s="372">
        <f t="shared" si="0"/>
        <v>0</v>
      </c>
      <c r="I5" s="372">
        <f t="shared" si="0"/>
        <v>1888019</v>
      </c>
      <c r="L5" s="372">
        <f>+L6+L7+L8+L9+L10+L11</f>
        <v>0</v>
      </c>
      <c r="M5" s="372"/>
      <c r="N5" s="372"/>
      <c r="O5" s="372">
        <f t="shared" ref="O5:Q5" si="1">+O6+O7+O8+O9+O10+O11</f>
        <v>1374724</v>
      </c>
      <c r="P5" s="372"/>
      <c r="Q5" s="372">
        <f t="shared" si="1"/>
        <v>0</v>
      </c>
      <c r="R5" s="372">
        <f>+R6+R7+R8+R9+R10+R11</f>
        <v>0</v>
      </c>
      <c r="S5" s="372">
        <f t="shared" ref="S5:T5" si="2">+S6+S7+S8+S9+S10+S11</f>
        <v>1374724</v>
      </c>
      <c r="T5" s="372">
        <f t="shared" si="2"/>
        <v>0</v>
      </c>
      <c r="U5" s="372">
        <f>+U6+U7+U8+U9+U10+U11</f>
        <v>0</v>
      </c>
      <c r="V5" s="372">
        <f t="shared" ref="V5:W5" si="3">+V6+V7+V8+V9+V10+V11</f>
        <v>0</v>
      </c>
      <c r="W5" s="372">
        <f t="shared" si="3"/>
        <v>0</v>
      </c>
      <c r="X5" s="372">
        <f>+X6+X7+X8+X9+X10+X11</f>
        <v>0</v>
      </c>
      <c r="Y5" s="372">
        <f t="shared" ref="Y5:Z5" si="4">+Y6+Y7+Y8+Y9+Y10+Y11</f>
        <v>0</v>
      </c>
      <c r="Z5" s="372">
        <f t="shared" si="4"/>
        <v>0</v>
      </c>
      <c r="AA5" s="372">
        <f>+AA6+AA7+AA8+AA9+AA10+AA11</f>
        <v>0</v>
      </c>
      <c r="AB5" s="372">
        <f t="shared" ref="AB5:AC5" si="5">+AB6+AB7+AB8+AB9+AB10+AB11</f>
        <v>0</v>
      </c>
      <c r="AC5" s="372">
        <f t="shared" si="5"/>
        <v>0</v>
      </c>
    </row>
    <row r="6" spans="1:29" s="373" customFormat="1" ht="12" customHeight="1">
      <c r="A6" s="374" t="s">
        <v>6</v>
      </c>
      <c r="B6" s="375" t="s">
        <v>278</v>
      </c>
      <c r="C6" s="376" t="s">
        <v>7</v>
      </c>
      <c r="D6" s="377"/>
      <c r="E6" s="377">
        <v>0</v>
      </c>
      <c r="F6" s="377">
        <f>G6-E6</f>
        <v>1187390</v>
      </c>
      <c r="G6" s="377">
        <v>1187390</v>
      </c>
      <c r="H6" s="377"/>
      <c r="I6" s="1044">
        <f t="shared" ref="I6:I68" si="6">SUM(G6:H6)</f>
        <v>1187390</v>
      </c>
      <c r="L6" s="377"/>
      <c r="M6" s="377"/>
      <c r="N6" s="377"/>
      <c r="O6" s="377">
        <f t="shared" ref="O6:O11" si="7">SUM(S6,V6,Y6,AB6)</f>
        <v>0</v>
      </c>
      <c r="P6" s="377"/>
      <c r="Q6" s="377">
        <f t="shared" ref="Q6:Q11" si="8">SUM(T6,W6,Z6,AC6)</f>
        <v>0</v>
      </c>
      <c r="R6" s="377"/>
      <c r="S6" s="377"/>
      <c r="T6" s="377"/>
      <c r="U6" s="377"/>
      <c r="V6" s="377"/>
      <c r="W6" s="377"/>
      <c r="X6" s="377"/>
      <c r="Y6" s="377"/>
      <c r="Z6" s="377"/>
      <c r="AA6" s="377"/>
      <c r="AB6" s="377"/>
      <c r="AC6" s="377"/>
    </row>
    <row r="7" spans="1:29" s="373" customFormat="1" ht="12" customHeight="1">
      <c r="A7" s="378" t="s">
        <v>8</v>
      </c>
      <c r="B7" s="379" t="s">
        <v>279</v>
      </c>
      <c r="C7" s="380" t="s">
        <v>9</v>
      </c>
      <c r="D7" s="381"/>
      <c r="E7" s="381">
        <v>0</v>
      </c>
      <c r="F7" s="381">
        <f t="shared" ref="F7:F11" si="9">G7-E7</f>
        <v>0</v>
      </c>
      <c r="G7" s="381">
        <v>0</v>
      </c>
      <c r="H7" s="381"/>
      <c r="I7" s="1045">
        <f t="shared" si="6"/>
        <v>0</v>
      </c>
      <c r="L7" s="381"/>
      <c r="M7" s="381"/>
      <c r="N7" s="381"/>
      <c r="O7" s="381">
        <f t="shared" si="7"/>
        <v>0</v>
      </c>
      <c r="P7" s="381"/>
      <c r="Q7" s="381">
        <f t="shared" si="8"/>
        <v>0</v>
      </c>
      <c r="R7" s="381"/>
      <c r="S7" s="381"/>
      <c r="T7" s="381"/>
      <c r="U7" s="381"/>
      <c r="V7" s="381"/>
      <c r="W7" s="381"/>
      <c r="X7" s="381"/>
      <c r="Y7" s="381"/>
      <c r="Z7" s="381"/>
      <c r="AA7" s="381"/>
      <c r="AB7" s="381"/>
      <c r="AC7" s="381"/>
    </row>
    <row r="8" spans="1:29" s="373" customFormat="1" ht="12" customHeight="1">
      <c r="A8" s="378" t="s">
        <v>10</v>
      </c>
      <c r="B8" s="379" t="s">
        <v>280</v>
      </c>
      <c r="C8" s="380" t="s">
        <v>449</v>
      </c>
      <c r="D8" s="381"/>
      <c r="E8" s="381">
        <v>0</v>
      </c>
      <c r="F8" s="381">
        <f t="shared" si="9"/>
        <v>0</v>
      </c>
      <c r="G8" s="381">
        <v>0</v>
      </c>
      <c r="H8" s="381"/>
      <c r="I8" s="1045">
        <f t="shared" si="6"/>
        <v>0</v>
      </c>
      <c r="L8" s="381"/>
      <c r="M8" s="381"/>
      <c r="N8" s="381"/>
      <c r="O8" s="381">
        <f t="shared" si="7"/>
        <v>0</v>
      </c>
      <c r="P8" s="381"/>
      <c r="Q8" s="381">
        <f t="shared" si="8"/>
        <v>0</v>
      </c>
      <c r="R8" s="381"/>
      <c r="S8" s="381"/>
      <c r="T8" s="381"/>
      <c r="U8" s="381"/>
      <c r="V8" s="381"/>
      <c r="W8" s="381"/>
      <c r="X8" s="381"/>
      <c r="Y8" s="381"/>
      <c r="Z8" s="381"/>
      <c r="AA8" s="381"/>
      <c r="AB8" s="381"/>
      <c r="AC8" s="381"/>
    </row>
    <row r="9" spans="1:29" s="373" customFormat="1" ht="12" customHeight="1">
      <c r="A9" s="378" t="s">
        <v>11</v>
      </c>
      <c r="B9" s="379" t="s">
        <v>281</v>
      </c>
      <c r="C9" s="380" t="s">
        <v>12</v>
      </c>
      <c r="D9" s="381"/>
      <c r="E9" s="381">
        <v>674095</v>
      </c>
      <c r="F9" s="381">
        <f t="shared" si="9"/>
        <v>-674095</v>
      </c>
      <c r="G9" s="381">
        <v>0</v>
      </c>
      <c r="H9" s="381"/>
      <c r="I9" s="1045">
        <f t="shared" si="6"/>
        <v>0</v>
      </c>
      <c r="L9" s="381"/>
      <c r="M9" s="381"/>
      <c r="N9" s="381"/>
      <c r="O9" s="381">
        <f t="shared" si="7"/>
        <v>674095</v>
      </c>
      <c r="P9" s="381"/>
      <c r="Q9" s="381">
        <f t="shared" si="8"/>
        <v>0</v>
      </c>
      <c r="R9" s="381"/>
      <c r="S9" s="381">
        <v>674095</v>
      </c>
      <c r="T9" s="381"/>
      <c r="U9" s="381"/>
      <c r="V9" s="381"/>
      <c r="W9" s="381"/>
      <c r="X9" s="381"/>
      <c r="Y9" s="381"/>
      <c r="Z9" s="381"/>
      <c r="AA9" s="381"/>
      <c r="AB9" s="381"/>
      <c r="AC9" s="381"/>
    </row>
    <row r="10" spans="1:29" s="373" customFormat="1" ht="12" customHeight="1">
      <c r="A10" s="378" t="s">
        <v>13</v>
      </c>
      <c r="B10" s="379" t="s">
        <v>282</v>
      </c>
      <c r="C10" s="380" t="s">
        <v>450</v>
      </c>
      <c r="D10" s="381"/>
      <c r="E10" s="381">
        <v>700629</v>
      </c>
      <c r="F10" s="381">
        <f t="shared" si="9"/>
        <v>0</v>
      </c>
      <c r="G10" s="381">
        <v>700629</v>
      </c>
      <c r="H10" s="381"/>
      <c r="I10" s="1045">
        <f t="shared" si="6"/>
        <v>700629</v>
      </c>
      <c r="L10" s="381"/>
      <c r="M10" s="381"/>
      <c r="N10" s="381"/>
      <c r="O10" s="381">
        <f t="shared" si="7"/>
        <v>700629</v>
      </c>
      <c r="P10" s="381"/>
      <c r="Q10" s="381">
        <f t="shared" si="8"/>
        <v>0</v>
      </c>
      <c r="R10" s="381"/>
      <c r="S10" s="381">
        <v>700629</v>
      </c>
      <c r="T10" s="381"/>
      <c r="U10" s="381"/>
      <c r="V10" s="381"/>
      <c r="W10" s="381"/>
      <c r="X10" s="381"/>
      <c r="Y10" s="381"/>
      <c r="Z10" s="381"/>
      <c r="AA10" s="381"/>
      <c r="AB10" s="381"/>
      <c r="AC10" s="381"/>
    </row>
    <row r="11" spans="1:29" s="373" customFormat="1" ht="12" customHeight="1" thickBot="1">
      <c r="A11" s="382" t="s">
        <v>14</v>
      </c>
      <c r="B11" s="383" t="s">
        <v>283</v>
      </c>
      <c r="C11" s="384" t="s">
        <v>451</v>
      </c>
      <c r="D11" s="381"/>
      <c r="E11" s="381">
        <v>0</v>
      </c>
      <c r="F11" s="381">
        <f t="shared" si="9"/>
        <v>0</v>
      </c>
      <c r="G11" s="381">
        <v>0</v>
      </c>
      <c r="H11" s="381"/>
      <c r="I11" s="1045">
        <f t="shared" si="6"/>
        <v>0</v>
      </c>
      <c r="L11" s="381"/>
      <c r="M11" s="381"/>
      <c r="N11" s="381"/>
      <c r="O11" s="381">
        <f t="shared" si="7"/>
        <v>0</v>
      </c>
      <c r="P11" s="381"/>
      <c r="Q11" s="381">
        <f t="shared" si="8"/>
        <v>0</v>
      </c>
      <c r="R11" s="381"/>
      <c r="S11" s="381"/>
      <c r="T11" s="381"/>
      <c r="U11" s="381"/>
      <c r="V11" s="381"/>
      <c r="W11" s="381"/>
      <c r="X11" s="381"/>
      <c r="Y11" s="381"/>
      <c r="Z11" s="381"/>
      <c r="AA11" s="381"/>
      <c r="AB11" s="381"/>
      <c r="AC11" s="381"/>
    </row>
    <row r="12" spans="1:29" s="373" customFormat="1" ht="12" customHeight="1" thickBot="1">
      <c r="A12" s="369" t="s">
        <v>15</v>
      </c>
      <c r="B12" s="370"/>
      <c r="C12" s="385" t="s">
        <v>16</v>
      </c>
      <c r="D12" s="372">
        <f>+D13+D14+D15+D16+D17</f>
        <v>28260000</v>
      </c>
      <c r="E12" s="372">
        <f t="shared" ref="E12:I12" si="10">+E13+E14+E15+E16+E17</f>
        <v>28260000</v>
      </c>
      <c r="F12" s="372">
        <f t="shared" si="10"/>
        <v>26612462</v>
      </c>
      <c r="G12" s="372">
        <f t="shared" si="10"/>
        <v>54872462</v>
      </c>
      <c r="H12" s="372">
        <f t="shared" si="10"/>
        <v>2021000</v>
      </c>
      <c r="I12" s="372">
        <f t="shared" si="10"/>
        <v>56893462</v>
      </c>
      <c r="L12" s="372">
        <f t="shared" ref="L12:AC12" si="11">+L13+L14+L15+L17+L18</f>
        <v>1263709693</v>
      </c>
      <c r="M12" s="372"/>
      <c r="N12" s="372"/>
      <c r="O12" s="372">
        <f t="shared" si="11"/>
        <v>2834802155</v>
      </c>
      <c r="P12" s="372"/>
      <c r="Q12" s="372">
        <f t="shared" si="11"/>
        <v>2836823155</v>
      </c>
      <c r="R12" s="372">
        <f t="shared" si="11"/>
        <v>30256000</v>
      </c>
      <c r="S12" s="372">
        <f t="shared" si="11"/>
        <v>30256000</v>
      </c>
      <c r="T12" s="372">
        <f t="shared" si="11"/>
        <v>32104068</v>
      </c>
      <c r="U12" s="372">
        <f t="shared" si="11"/>
        <v>13132000</v>
      </c>
      <c r="V12" s="372">
        <f t="shared" si="11"/>
        <v>13132000</v>
      </c>
      <c r="W12" s="372">
        <f t="shared" si="11"/>
        <v>0</v>
      </c>
      <c r="X12" s="372">
        <f t="shared" si="11"/>
        <v>0</v>
      </c>
      <c r="Y12" s="372">
        <f t="shared" si="11"/>
        <v>0</v>
      </c>
      <c r="Z12" s="372">
        <f t="shared" si="11"/>
        <v>699075</v>
      </c>
      <c r="AA12" s="372">
        <f t="shared" si="11"/>
        <v>0</v>
      </c>
      <c r="AB12" s="372">
        <f t="shared" si="11"/>
        <v>0</v>
      </c>
      <c r="AC12" s="372">
        <f t="shared" si="11"/>
        <v>0</v>
      </c>
    </row>
    <row r="13" spans="1:29" s="373" customFormat="1" ht="12" customHeight="1">
      <c r="A13" s="374" t="s">
        <v>17</v>
      </c>
      <c r="B13" s="375" t="s">
        <v>284</v>
      </c>
      <c r="C13" s="376" t="s">
        <v>18</v>
      </c>
      <c r="D13" s="377"/>
      <c r="E13" s="377">
        <v>0</v>
      </c>
      <c r="F13" s="377">
        <f t="shared" ref="F13:F18" si="12">G13-E13</f>
        <v>0</v>
      </c>
      <c r="G13" s="377">
        <v>0</v>
      </c>
      <c r="H13" s="377"/>
      <c r="I13" s="1044">
        <f t="shared" si="6"/>
        <v>0</v>
      </c>
      <c r="L13" s="377">
        <f>'3. sz. mell'!CL17+'4. sz. mell'!I18+'5.sz.mell.'!I12</f>
        <v>0</v>
      </c>
      <c r="M13" s="377">
        <f>'3. sz. mell'!CM17+'4. sz. mell'!J18+'5.sz.mell.'!J12</f>
        <v>0</v>
      </c>
      <c r="N13" s="377">
        <f>'3. sz. mell'!CN17+'4. sz. mell'!K18+'5.sz.mell.'!K12</f>
        <v>0</v>
      </c>
      <c r="O13" s="377">
        <f>'3. sz. mell'!CO17+'4. sz. mell'!L18+'5.sz.mell.'!L12</f>
        <v>0</v>
      </c>
      <c r="P13" s="377">
        <f>'3. sz. mell'!CP17+'4. sz. mell'!M18+'5.sz.mell.'!M12</f>
        <v>0</v>
      </c>
      <c r="Q13" s="377">
        <f>'3. sz. mell'!CQ17+'4. sz. mell'!N18+'5.sz.mell.'!N12</f>
        <v>0</v>
      </c>
      <c r="R13" s="377"/>
      <c r="S13" s="377"/>
      <c r="T13" s="377"/>
      <c r="U13" s="377"/>
      <c r="V13" s="377"/>
      <c r="W13" s="377"/>
      <c r="X13" s="377"/>
      <c r="Y13" s="377"/>
      <c r="Z13" s="377"/>
      <c r="AA13" s="377"/>
      <c r="AB13" s="377"/>
      <c r="AC13" s="377"/>
    </row>
    <row r="14" spans="1:29" s="373" customFormat="1" ht="12" customHeight="1">
      <c r="A14" s="378" t="s">
        <v>19</v>
      </c>
      <c r="B14" s="379" t="s">
        <v>285</v>
      </c>
      <c r="C14" s="380" t="s">
        <v>20</v>
      </c>
      <c r="D14" s="381"/>
      <c r="E14" s="381">
        <v>0</v>
      </c>
      <c r="F14" s="381">
        <f t="shared" si="12"/>
        <v>0</v>
      </c>
      <c r="G14" s="381">
        <v>0</v>
      </c>
      <c r="H14" s="381"/>
      <c r="I14" s="1045">
        <f t="shared" si="6"/>
        <v>0</v>
      </c>
      <c r="L14" s="377">
        <f>'3. sz. mell'!CL18+'4. sz. mell'!I19+'5.sz.mell.'!I13</f>
        <v>0</v>
      </c>
      <c r="M14" s="377">
        <f>'3. sz. mell'!CM18+'4. sz. mell'!J19+'5.sz.mell.'!J13</f>
        <v>0</v>
      </c>
      <c r="N14" s="377">
        <f>'3. sz. mell'!CN18+'4. sz. mell'!K19+'5.sz.mell.'!K13</f>
        <v>0</v>
      </c>
      <c r="O14" s="377">
        <f>'3. sz. mell'!CO18+'4. sz. mell'!L19+'5.sz.mell.'!L13</f>
        <v>0</v>
      </c>
      <c r="P14" s="377">
        <f>'3. sz. mell'!CP18+'4. sz. mell'!M19+'5.sz.mell.'!M13</f>
        <v>0</v>
      </c>
      <c r="Q14" s="377">
        <f>'3. sz. mell'!CQ18+'4. sz. mell'!N19+'5.sz.mell.'!N13</f>
        <v>0</v>
      </c>
      <c r="R14" s="381"/>
      <c r="S14" s="381"/>
      <c r="T14" s="381"/>
      <c r="U14" s="381"/>
      <c r="V14" s="381"/>
      <c r="W14" s="381"/>
      <c r="X14" s="381"/>
      <c r="Y14" s="381"/>
      <c r="Z14" s="381"/>
      <c r="AA14" s="381"/>
      <c r="AB14" s="381"/>
      <c r="AC14" s="381"/>
    </row>
    <row r="15" spans="1:29" s="373" customFormat="1" ht="12" customHeight="1">
      <c r="A15" s="378" t="s">
        <v>21</v>
      </c>
      <c r="B15" s="379" t="s">
        <v>286</v>
      </c>
      <c r="C15" s="380" t="s">
        <v>22</v>
      </c>
      <c r="D15" s="381"/>
      <c r="E15" s="381">
        <v>0</v>
      </c>
      <c r="F15" s="381">
        <f t="shared" si="12"/>
        <v>0</v>
      </c>
      <c r="G15" s="381">
        <v>0</v>
      </c>
      <c r="H15" s="381"/>
      <c r="I15" s="1045">
        <f t="shared" si="6"/>
        <v>0</v>
      </c>
      <c r="L15" s="377">
        <f>'3. sz. mell'!CL19+'4. sz. mell'!I20+'5.sz.mell.'!I14</f>
        <v>0</v>
      </c>
      <c r="M15" s="377">
        <f>'3. sz. mell'!CM19+'4. sz. mell'!J20+'5.sz.mell.'!J14</f>
        <v>0</v>
      </c>
      <c r="N15" s="377">
        <f>'3. sz. mell'!CN19+'4. sz. mell'!K20+'5.sz.mell.'!K14</f>
        <v>0</v>
      </c>
      <c r="O15" s="377">
        <f>'3. sz. mell'!CO19+'4. sz. mell'!L20+'5.sz.mell.'!L14</f>
        <v>0</v>
      </c>
      <c r="P15" s="377">
        <f>'3. sz. mell'!CP19+'4. sz. mell'!M20+'5.sz.mell.'!M14</f>
        <v>0</v>
      </c>
      <c r="Q15" s="377">
        <f>'3. sz. mell'!CQ19+'4. sz. mell'!N20+'5.sz.mell.'!N14</f>
        <v>0</v>
      </c>
      <c r="R15" s="381"/>
      <c r="S15" s="381"/>
      <c r="T15" s="381"/>
      <c r="U15" s="381"/>
      <c r="V15" s="381"/>
      <c r="W15" s="381"/>
      <c r="X15" s="381"/>
      <c r="Y15" s="381"/>
      <c r="Z15" s="381"/>
      <c r="AA15" s="381"/>
      <c r="AB15" s="381"/>
      <c r="AC15" s="381"/>
    </row>
    <row r="16" spans="1:29" s="373" customFormat="1" ht="12" customHeight="1">
      <c r="A16" s="378" t="s">
        <v>23</v>
      </c>
      <c r="B16" s="379" t="s">
        <v>287</v>
      </c>
      <c r="C16" s="380" t="s">
        <v>24</v>
      </c>
      <c r="D16" s="381"/>
      <c r="E16" s="381">
        <v>0</v>
      </c>
      <c r="F16" s="381">
        <f t="shared" si="12"/>
        <v>0</v>
      </c>
      <c r="G16" s="381">
        <v>0</v>
      </c>
      <c r="H16" s="381"/>
      <c r="I16" s="1045">
        <f t="shared" si="6"/>
        <v>0</v>
      </c>
      <c r="L16" s="377">
        <f>'3. sz. mell'!CL20+'4. sz. mell'!I21+'5.sz.mell.'!I15</f>
        <v>0</v>
      </c>
      <c r="M16" s="377">
        <f>'3. sz. mell'!CM20+'4. sz. mell'!J21+'5.sz.mell.'!J15</f>
        <v>0</v>
      </c>
      <c r="N16" s="377">
        <f>'3. sz. mell'!CN20+'4. sz. mell'!K21+'5.sz.mell.'!K15</f>
        <v>0</v>
      </c>
      <c r="O16" s="377">
        <f>'3. sz. mell'!CO20+'4. sz. mell'!L21+'5.sz.mell.'!L15</f>
        <v>0</v>
      </c>
      <c r="P16" s="377">
        <f>'3. sz. mell'!CP20+'4. sz. mell'!M21+'5.sz.mell.'!M15</f>
        <v>0</v>
      </c>
      <c r="Q16" s="377">
        <f>'3. sz. mell'!CQ20+'4. sz. mell'!N21+'5.sz.mell.'!N15</f>
        <v>0</v>
      </c>
      <c r="R16" s="381"/>
      <c r="S16" s="381"/>
      <c r="T16" s="381"/>
      <c r="U16" s="381"/>
      <c r="V16" s="381"/>
      <c r="W16" s="381"/>
      <c r="X16" s="381"/>
      <c r="Y16" s="381"/>
      <c r="Z16" s="381"/>
      <c r="AA16" s="381"/>
      <c r="AB16" s="381"/>
      <c r="AC16" s="381"/>
    </row>
    <row r="17" spans="1:29" s="373" customFormat="1" ht="12" customHeight="1">
      <c r="A17" s="378" t="s">
        <v>25</v>
      </c>
      <c r="B17" s="379" t="s">
        <v>288</v>
      </c>
      <c r="C17" s="380" t="s">
        <v>26</v>
      </c>
      <c r="D17" s="381">
        <v>28260000</v>
      </c>
      <c r="E17" s="381">
        <v>28260000</v>
      </c>
      <c r="F17" s="381">
        <f t="shared" si="12"/>
        <v>26612462</v>
      </c>
      <c r="G17" s="381">
        <v>54872462</v>
      </c>
      <c r="H17" s="381">
        <v>2021000</v>
      </c>
      <c r="I17" s="1045">
        <f t="shared" si="6"/>
        <v>56893462</v>
      </c>
      <c r="L17" s="377">
        <f>'3. sz. mell'!CL21+'4. sz. mell'!I22+'5.sz.mell.'!I16</f>
        <v>28260000</v>
      </c>
      <c r="M17" s="377">
        <f>'3. sz. mell'!CM21+'4. sz. mell'!J22+'5.sz.mell.'!J16</f>
        <v>28260000</v>
      </c>
      <c r="N17" s="377">
        <f>'3. sz. mell'!CN21+'4. sz. mell'!K22+'5.sz.mell.'!K16</f>
        <v>26612462</v>
      </c>
      <c r="O17" s="377">
        <f>'3. sz. mell'!CO21+'4. sz. mell'!L22+'5.sz.mell.'!L16</f>
        <v>54872462</v>
      </c>
      <c r="P17" s="377">
        <f>'3. sz. mell'!CP21+'4. sz. mell'!M22+'5.sz.mell.'!M16</f>
        <v>2021000</v>
      </c>
      <c r="Q17" s="377">
        <f>'3. sz. mell'!CQ21+'4. sz. mell'!N22+'5.sz.mell.'!N16</f>
        <v>56893462</v>
      </c>
      <c r="R17" s="381">
        <v>15128000</v>
      </c>
      <c r="S17" s="381">
        <v>15128000</v>
      </c>
      <c r="T17" s="381">
        <v>16976556</v>
      </c>
      <c r="U17" s="381">
        <v>13132000</v>
      </c>
      <c r="V17" s="381">
        <v>13132000</v>
      </c>
      <c r="W17" s="381">
        <v>0</v>
      </c>
      <c r="X17" s="381"/>
      <c r="Y17" s="381"/>
      <c r="Z17" s="381">
        <v>699075</v>
      </c>
      <c r="AA17" s="381"/>
      <c r="AB17" s="381"/>
      <c r="AC17" s="381"/>
    </row>
    <row r="18" spans="1:29" s="373" customFormat="1" ht="12" customHeight="1" thickBot="1">
      <c r="A18" s="382" t="s">
        <v>1467</v>
      </c>
      <c r="B18" s="379" t="s">
        <v>288</v>
      </c>
      <c r="C18" s="386" t="s">
        <v>1468</v>
      </c>
      <c r="D18" s="387"/>
      <c r="E18" s="387">
        <v>15128000</v>
      </c>
      <c r="F18" s="387">
        <f t="shared" si="12"/>
        <v>0</v>
      </c>
      <c r="G18" s="387">
        <v>15128000</v>
      </c>
      <c r="H18" s="387"/>
      <c r="I18" s="1046">
        <f t="shared" si="6"/>
        <v>15128000</v>
      </c>
      <c r="L18" s="377">
        <f>'3. sz. mell'!CL22+'4. sz. mell'!I23+'5.sz.mell.'!I17</f>
        <v>1235449693</v>
      </c>
      <c r="M18" s="377">
        <f>'3. sz. mell'!CM22+'4. sz. mell'!J23+'5.sz.mell.'!J17</f>
        <v>1235449693</v>
      </c>
      <c r="N18" s="377">
        <f>'3. sz. mell'!CN22+'4. sz. mell'!K23+'5.sz.mell.'!K17</f>
        <v>1544480000</v>
      </c>
      <c r="O18" s="377">
        <f>'3. sz. mell'!CO22+'4. sz. mell'!L23+'5.sz.mell.'!L17</f>
        <v>2779929693</v>
      </c>
      <c r="P18" s="377">
        <f>'3. sz. mell'!CP22+'4. sz. mell'!M23+'5.sz.mell.'!M17</f>
        <v>0</v>
      </c>
      <c r="Q18" s="377">
        <f>'3. sz. mell'!CQ22+'4. sz. mell'!N23+'5.sz.mell.'!N17</f>
        <v>2779929693</v>
      </c>
      <c r="R18" s="381">
        <v>15128000</v>
      </c>
      <c r="S18" s="381">
        <v>15128000</v>
      </c>
      <c r="T18" s="381">
        <v>15127512</v>
      </c>
      <c r="U18" s="381"/>
      <c r="V18" s="381"/>
      <c r="W18" s="381"/>
      <c r="X18" s="381"/>
      <c r="Y18" s="381"/>
      <c r="Z18" s="381"/>
      <c r="AA18" s="381"/>
      <c r="AB18" s="381"/>
      <c r="AC18" s="381"/>
    </row>
    <row r="19" spans="1:29" s="373" customFormat="1" ht="12" customHeight="1" thickBot="1">
      <c r="A19" s="369" t="s">
        <v>27</v>
      </c>
      <c r="B19" s="370" t="s">
        <v>289</v>
      </c>
      <c r="C19" s="371" t="s">
        <v>28</v>
      </c>
      <c r="D19" s="372">
        <f>+D20+D21+D22+D23+D24</f>
        <v>1235449693</v>
      </c>
      <c r="E19" s="372">
        <f t="shared" ref="E19:I19" si="13">+E20+E21+E22+E23+E24</f>
        <v>1235449693</v>
      </c>
      <c r="F19" s="372">
        <f t="shared" si="13"/>
        <v>1544480000</v>
      </c>
      <c r="G19" s="372">
        <f t="shared" si="13"/>
        <v>2779929693</v>
      </c>
      <c r="H19" s="372">
        <f t="shared" si="13"/>
        <v>0</v>
      </c>
      <c r="I19" s="372">
        <f t="shared" si="13"/>
        <v>2779929693</v>
      </c>
      <c r="L19" s="372">
        <f>+L20+L21+L23+L24+L25</f>
        <v>1963877999</v>
      </c>
      <c r="M19" s="372"/>
      <c r="N19" s="372"/>
      <c r="O19" s="372">
        <f t="shared" ref="O19:O28" si="14">SUM(S19,V19,Y19,AB19)</f>
        <v>1235449693</v>
      </c>
      <c r="P19" s="372"/>
      <c r="Q19" s="372">
        <f t="shared" ref="Q19:AC19" si="15">+Q20+Q21+Q23+Q24+Q25</f>
        <v>738699927</v>
      </c>
      <c r="R19" s="372">
        <f t="shared" si="15"/>
        <v>1235449693</v>
      </c>
      <c r="S19" s="372">
        <f t="shared" si="15"/>
        <v>1235449693</v>
      </c>
      <c r="T19" s="372">
        <f t="shared" si="15"/>
        <v>738699927</v>
      </c>
      <c r="U19" s="372">
        <f t="shared" si="15"/>
        <v>0</v>
      </c>
      <c r="V19" s="372">
        <f t="shared" si="15"/>
        <v>0</v>
      </c>
      <c r="W19" s="372">
        <f t="shared" si="15"/>
        <v>0</v>
      </c>
      <c r="X19" s="372">
        <f t="shared" si="15"/>
        <v>0</v>
      </c>
      <c r="Y19" s="372">
        <f t="shared" si="15"/>
        <v>0</v>
      </c>
      <c r="Z19" s="372">
        <f t="shared" si="15"/>
        <v>0</v>
      </c>
      <c r="AA19" s="372">
        <f t="shared" si="15"/>
        <v>0</v>
      </c>
      <c r="AB19" s="372">
        <f t="shared" si="15"/>
        <v>0</v>
      </c>
      <c r="AC19" s="372">
        <f t="shared" si="15"/>
        <v>0</v>
      </c>
    </row>
    <row r="20" spans="1:29" s="373" customFormat="1" ht="12" customHeight="1">
      <c r="A20" s="374" t="s">
        <v>29</v>
      </c>
      <c r="B20" s="375" t="s">
        <v>290</v>
      </c>
      <c r="C20" s="376" t="s">
        <v>30</v>
      </c>
      <c r="D20" s="377"/>
      <c r="E20" s="377">
        <v>0</v>
      </c>
      <c r="F20" s="377">
        <f t="shared" ref="F20:F25" si="16">G20-E20</f>
        <v>0</v>
      </c>
      <c r="G20" s="377">
        <v>0</v>
      </c>
      <c r="H20" s="377"/>
      <c r="I20" s="1044">
        <f t="shared" si="6"/>
        <v>0</v>
      </c>
      <c r="L20" s="377">
        <v>29999999</v>
      </c>
      <c r="M20" s="377"/>
      <c r="N20" s="377"/>
      <c r="O20" s="377">
        <f t="shared" si="14"/>
        <v>0</v>
      </c>
      <c r="P20" s="377"/>
      <c r="Q20" s="377">
        <f t="shared" ref="Q20:Q25" si="17">SUM(T20,W20,Z20,AC20)</f>
        <v>0</v>
      </c>
      <c r="R20" s="377"/>
      <c r="S20" s="377"/>
      <c r="T20" s="377"/>
      <c r="U20" s="377"/>
      <c r="V20" s="377"/>
      <c r="W20" s="377"/>
      <c r="X20" s="377"/>
      <c r="Y20" s="377"/>
      <c r="Z20" s="377"/>
      <c r="AA20" s="377"/>
      <c r="AB20" s="377"/>
      <c r="AC20" s="377"/>
    </row>
    <row r="21" spans="1:29" s="373" customFormat="1" ht="12" customHeight="1">
      <c r="A21" s="378" t="s">
        <v>31</v>
      </c>
      <c r="B21" s="379" t="s">
        <v>291</v>
      </c>
      <c r="C21" s="380" t="s">
        <v>32</v>
      </c>
      <c r="D21" s="381"/>
      <c r="E21" s="381">
        <v>0</v>
      </c>
      <c r="F21" s="381">
        <f t="shared" si="16"/>
        <v>0</v>
      </c>
      <c r="G21" s="381">
        <v>0</v>
      </c>
      <c r="H21" s="381"/>
      <c r="I21" s="1045">
        <f t="shared" si="6"/>
        <v>0</v>
      </c>
      <c r="L21" s="381"/>
      <c r="M21" s="381"/>
      <c r="N21" s="381"/>
      <c r="O21" s="381">
        <f t="shared" si="14"/>
        <v>0</v>
      </c>
      <c r="P21" s="381"/>
      <c r="Q21" s="381">
        <f t="shared" si="17"/>
        <v>0</v>
      </c>
      <c r="R21" s="381"/>
      <c r="S21" s="381"/>
      <c r="T21" s="381"/>
      <c r="U21" s="381"/>
      <c r="V21" s="381"/>
      <c r="W21" s="381"/>
      <c r="X21" s="381"/>
      <c r="Y21" s="381"/>
      <c r="Z21" s="381"/>
      <c r="AA21" s="381"/>
      <c r="AB21" s="381"/>
      <c r="AC21" s="381"/>
    </row>
    <row r="22" spans="1:29" s="373" customFormat="1" ht="12" customHeight="1">
      <c r="A22" s="378" t="s">
        <v>33</v>
      </c>
      <c r="B22" s="379" t="s">
        <v>292</v>
      </c>
      <c r="C22" s="380" t="s">
        <v>34</v>
      </c>
      <c r="D22" s="381"/>
      <c r="E22" s="381">
        <v>0</v>
      </c>
      <c r="F22" s="381">
        <f t="shared" si="16"/>
        <v>0</v>
      </c>
      <c r="G22" s="381">
        <v>0</v>
      </c>
      <c r="H22" s="381"/>
      <c r="I22" s="1045">
        <f t="shared" si="6"/>
        <v>0</v>
      </c>
      <c r="L22" s="381"/>
      <c r="M22" s="381"/>
      <c r="N22" s="381"/>
      <c r="O22" s="381">
        <f t="shared" si="14"/>
        <v>0</v>
      </c>
      <c r="P22" s="381"/>
      <c r="Q22" s="381"/>
      <c r="R22" s="381"/>
      <c r="S22" s="381"/>
      <c r="T22" s="381"/>
      <c r="U22" s="381"/>
      <c r="V22" s="381"/>
      <c r="W22" s="381"/>
      <c r="X22" s="381"/>
      <c r="Y22" s="381"/>
      <c r="Z22" s="381"/>
      <c r="AA22" s="381"/>
      <c r="AB22" s="381"/>
      <c r="AC22" s="381"/>
    </row>
    <row r="23" spans="1:29" s="373" customFormat="1" ht="12" customHeight="1">
      <c r="A23" s="378" t="s">
        <v>35</v>
      </c>
      <c r="B23" s="379" t="s">
        <v>293</v>
      </c>
      <c r="C23" s="380" t="s">
        <v>36</v>
      </c>
      <c r="D23" s="381"/>
      <c r="E23" s="381">
        <v>0</v>
      </c>
      <c r="F23" s="381">
        <f t="shared" si="16"/>
        <v>0</v>
      </c>
      <c r="G23" s="381">
        <v>0</v>
      </c>
      <c r="H23" s="381"/>
      <c r="I23" s="1045">
        <f t="shared" si="6"/>
        <v>0</v>
      </c>
      <c r="L23" s="381"/>
      <c r="M23" s="381"/>
      <c r="N23" s="381"/>
      <c r="O23" s="381">
        <f t="shared" si="14"/>
        <v>0</v>
      </c>
      <c r="P23" s="381"/>
      <c r="Q23" s="381">
        <f t="shared" si="17"/>
        <v>0</v>
      </c>
      <c r="R23" s="381"/>
      <c r="S23" s="381"/>
      <c r="T23" s="381"/>
      <c r="U23" s="381"/>
      <c r="V23" s="381"/>
      <c r="W23" s="381"/>
      <c r="X23" s="381"/>
      <c r="Y23" s="381"/>
      <c r="Z23" s="381"/>
      <c r="AA23" s="381"/>
      <c r="AB23" s="381"/>
      <c r="AC23" s="381"/>
    </row>
    <row r="24" spans="1:29" s="373" customFormat="1" ht="12" customHeight="1">
      <c r="A24" s="378" t="s">
        <v>37</v>
      </c>
      <c r="B24" s="379" t="s">
        <v>294</v>
      </c>
      <c r="C24" s="380" t="s">
        <v>38</v>
      </c>
      <c r="D24" s="381">
        <v>1235449693</v>
      </c>
      <c r="E24" s="381">
        <v>1235449693</v>
      </c>
      <c r="F24" s="381">
        <f t="shared" si="16"/>
        <v>1544480000</v>
      </c>
      <c r="G24" s="381">
        <v>2779929693</v>
      </c>
      <c r="H24" s="381"/>
      <c r="I24" s="1045">
        <f t="shared" si="6"/>
        <v>2779929693</v>
      </c>
      <c r="L24" s="381"/>
      <c r="M24" s="381"/>
      <c r="N24" s="381"/>
      <c r="O24" s="381">
        <f t="shared" si="14"/>
        <v>1235449693</v>
      </c>
      <c r="P24" s="381"/>
      <c r="Q24" s="381">
        <f t="shared" si="17"/>
        <v>738699927</v>
      </c>
      <c r="R24" s="381">
        <v>1235449693</v>
      </c>
      <c r="S24" s="381">
        <v>1235449693</v>
      </c>
      <c r="T24" s="381">
        <v>738699927</v>
      </c>
      <c r="U24" s="381"/>
      <c r="V24" s="381"/>
      <c r="W24" s="381"/>
      <c r="X24" s="381"/>
      <c r="Y24" s="381"/>
      <c r="Z24" s="381"/>
      <c r="AA24" s="381"/>
      <c r="AB24" s="381"/>
      <c r="AC24" s="381"/>
    </row>
    <row r="25" spans="1:29" s="390" customFormat="1" ht="12" customHeight="1" thickBot="1">
      <c r="A25" s="378" t="s">
        <v>1469</v>
      </c>
      <c r="B25" s="379" t="s">
        <v>294</v>
      </c>
      <c r="C25" s="388" t="s">
        <v>1470</v>
      </c>
      <c r="D25" s="389"/>
      <c r="E25" s="389">
        <v>1235449693</v>
      </c>
      <c r="F25" s="389">
        <f t="shared" si="16"/>
        <v>0</v>
      </c>
      <c r="G25" s="381">
        <v>1235449693</v>
      </c>
      <c r="H25" s="381"/>
      <c r="I25" s="1045">
        <f t="shared" si="6"/>
        <v>1235449693</v>
      </c>
      <c r="L25" s="381">
        <v>1933878000</v>
      </c>
      <c r="M25" s="381"/>
      <c r="N25" s="381"/>
      <c r="O25" s="381">
        <f t="shared" si="14"/>
        <v>0</v>
      </c>
      <c r="P25" s="381"/>
      <c r="Q25" s="381">
        <f t="shared" si="17"/>
        <v>0</v>
      </c>
      <c r="R25" s="381"/>
      <c r="S25" s="381"/>
      <c r="T25" s="381"/>
      <c r="U25" s="381"/>
      <c r="V25" s="381"/>
      <c r="W25" s="381"/>
      <c r="X25" s="381"/>
      <c r="Y25" s="381"/>
      <c r="Z25" s="381"/>
      <c r="AA25" s="381"/>
      <c r="AB25" s="381"/>
      <c r="AC25" s="381"/>
    </row>
    <row r="26" spans="1:29" s="373" customFormat="1" ht="12" customHeight="1" thickBot="1">
      <c r="A26" s="369" t="s">
        <v>39</v>
      </c>
      <c r="B26" s="370" t="s">
        <v>295</v>
      </c>
      <c r="C26" s="371" t="s">
        <v>40</v>
      </c>
      <c r="D26" s="391">
        <f>SUM(D27:D33)</f>
        <v>486576291</v>
      </c>
      <c r="E26" s="391">
        <f t="shared" ref="E26:I26" si="18">SUM(E27:E33)</f>
        <v>542038740</v>
      </c>
      <c r="F26" s="391">
        <f t="shared" si="18"/>
        <v>-1239449</v>
      </c>
      <c r="G26" s="391">
        <f t="shared" si="18"/>
        <v>540799291</v>
      </c>
      <c r="H26" s="391">
        <f t="shared" si="18"/>
        <v>25436708</v>
      </c>
      <c r="I26" s="391">
        <f t="shared" si="18"/>
        <v>566235999</v>
      </c>
      <c r="L26" s="391">
        <f>SUM(L27:L33)</f>
        <v>406033103</v>
      </c>
      <c r="M26" s="391"/>
      <c r="N26" s="391"/>
      <c r="O26" s="391">
        <f t="shared" si="14"/>
        <v>542038740</v>
      </c>
      <c r="P26" s="391"/>
      <c r="Q26" s="391">
        <f t="shared" ref="Q26" si="19">SUM(Q27:Q33)</f>
        <v>0</v>
      </c>
      <c r="R26" s="391">
        <f>SUM(R27:R33)</f>
        <v>22771709</v>
      </c>
      <c r="S26" s="391">
        <f t="shared" ref="S26:T26" si="20">SUM(S27:S33)</f>
        <v>542038740</v>
      </c>
      <c r="T26" s="391">
        <f t="shared" si="20"/>
        <v>0</v>
      </c>
      <c r="U26" s="391">
        <f>SUM(U27:U33)</f>
        <v>0</v>
      </c>
      <c r="V26" s="391">
        <f t="shared" ref="V26:W26" si="21">SUM(V27:V33)</f>
        <v>0</v>
      </c>
      <c r="W26" s="391">
        <f t="shared" si="21"/>
        <v>0</v>
      </c>
      <c r="X26" s="391">
        <f>SUM(X27:X33)</f>
        <v>0</v>
      </c>
      <c r="Y26" s="391">
        <f t="shared" ref="Y26:Z26" si="22">SUM(Y27:Y33)</f>
        <v>0</v>
      </c>
      <c r="Z26" s="391">
        <f t="shared" si="22"/>
        <v>0</v>
      </c>
      <c r="AA26" s="391">
        <f>SUM(AA27:AA33)</f>
        <v>0</v>
      </c>
      <c r="AB26" s="391">
        <f t="shared" ref="AB26:AC26" si="23">SUM(AB27:AB33)</f>
        <v>0</v>
      </c>
      <c r="AC26" s="391">
        <f t="shared" si="23"/>
        <v>0</v>
      </c>
    </row>
    <row r="27" spans="1:29" s="373" customFormat="1" ht="12" customHeight="1">
      <c r="A27" s="374" t="s">
        <v>349</v>
      </c>
      <c r="B27" s="375" t="s">
        <v>296</v>
      </c>
      <c r="C27" s="376" t="s">
        <v>455</v>
      </c>
      <c r="D27" s="392"/>
      <c r="E27" s="392">
        <v>33830740</v>
      </c>
      <c r="F27" s="392">
        <f t="shared" ref="F27:F33" si="24">G27-E27</f>
        <v>-1239449</v>
      </c>
      <c r="G27" s="392">
        <v>32591291</v>
      </c>
      <c r="H27" s="392">
        <v>24408709</v>
      </c>
      <c r="I27" s="1049">
        <f t="shared" si="6"/>
        <v>57000000</v>
      </c>
      <c r="L27" s="392"/>
      <c r="M27" s="392"/>
      <c r="N27" s="392"/>
      <c r="O27" s="392">
        <f t="shared" si="14"/>
        <v>33830740</v>
      </c>
      <c r="P27" s="392"/>
      <c r="Q27" s="392">
        <f t="shared" ref="Q27:Q33" si="25">SUM(T27,W27,Z27,AC27)</f>
        <v>0</v>
      </c>
      <c r="R27" s="392">
        <v>22771709</v>
      </c>
      <c r="S27" s="392">
        <v>33830740</v>
      </c>
      <c r="T27" s="392"/>
      <c r="U27" s="392"/>
      <c r="V27" s="392"/>
      <c r="W27" s="392"/>
      <c r="X27" s="392"/>
      <c r="Y27" s="392"/>
      <c r="Z27" s="392"/>
      <c r="AA27" s="392"/>
      <c r="AB27" s="392"/>
      <c r="AC27" s="392"/>
    </row>
    <row r="28" spans="1:29" s="373" customFormat="1" ht="12" customHeight="1">
      <c r="A28" s="374" t="s">
        <v>350</v>
      </c>
      <c r="B28" s="375" t="s">
        <v>496</v>
      </c>
      <c r="C28" s="376" t="s">
        <v>495</v>
      </c>
      <c r="D28" s="392"/>
      <c r="E28" s="392">
        <v>0</v>
      </c>
      <c r="F28" s="392">
        <f t="shared" si="24"/>
        <v>0</v>
      </c>
      <c r="G28" s="392">
        <v>0</v>
      </c>
      <c r="H28" s="392"/>
      <c r="I28" s="1049">
        <f t="shared" si="6"/>
        <v>0</v>
      </c>
      <c r="L28" s="392"/>
      <c r="M28" s="392"/>
      <c r="N28" s="392"/>
      <c r="O28" s="392">
        <f t="shared" si="14"/>
        <v>0</v>
      </c>
      <c r="P28" s="392"/>
      <c r="Q28" s="392">
        <f t="shared" si="25"/>
        <v>0</v>
      </c>
      <c r="R28" s="392"/>
      <c r="S28" s="392"/>
      <c r="T28" s="392"/>
      <c r="U28" s="392"/>
      <c r="V28" s="392"/>
      <c r="W28" s="392"/>
      <c r="X28" s="392"/>
      <c r="Y28" s="392"/>
      <c r="Z28" s="392"/>
      <c r="AA28" s="392"/>
      <c r="AB28" s="392"/>
      <c r="AC28" s="392"/>
    </row>
    <row r="29" spans="1:29" s="373" customFormat="1" ht="12" customHeight="1">
      <c r="A29" s="374" t="s">
        <v>351</v>
      </c>
      <c r="B29" s="379" t="s">
        <v>452</v>
      </c>
      <c r="C29" s="380" t="s">
        <v>456</v>
      </c>
      <c r="D29" s="392">
        <v>486576291</v>
      </c>
      <c r="E29" s="392">
        <v>508208000</v>
      </c>
      <c r="F29" s="392">
        <f t="shared" si="24"/>
        <v>0</v>
      </c>
      <c r="G29" s="392">
        <v>508208000</v>
      </c>
      <c r="H29" s="392">
        <v>369000</v>
      </c>
      <c r="I29" s="1049">
        <f t="shared" si="6"/>
        <v>508577000</v>
      </c>
      <c r="L29" s="392">
        <v>406033103</v>
      </c>
      <c r="M29" s="392"/>
      <c r="N29" s="392"/>
      <c r="O29" s="392">
        <f t="shared" ref="O29:O92" si="26">SUM(S29,V29,Y29,AB29)</f>
        <v>508208000</v>
      </c>
      <c r="P29" s="392"/>
      <c r="Q29" s="392">
        <f t="shared" si="25"/>
        <v>0</v>
      </c>
      <c r="R29" s="392"/>
      <c r="S29" s="392">
        <v>508208000</v>
      </c>
      <c r="T29" s="392"/>
      <c r="U29" s="392"/>
      <c r="V29" s="392"/>
      <c r="W29" s="392"/>
      <c r="X29" s="392"/>
      <c r="Y29" s="392"/>
      <c r="Z29" s="392"/>
      <c r="AA29" s="392"/>
      <c r="AB29" s="392"/>
      <c r="AC29" s="392"/>
    </row>
    <row r="30" spans="1:29" s="373" customFormat="1" ht="12" customHeight="1">
      <c r="A30" s="374" t="s">
        <v>352</v>
      </c>
      <c r="B30" s="379" t="s">
        <v>453</v>
      </c>
      <c r="C30" s="380" t="s">
        <v>457</v>
      </c>
      <c r="D30" s="381"/>
      <c r="E30" s="381">
        <v>0</v>
      </c>
      <c r="F30" s="381">
        <f t="shared" si="24"/>
        <v>0</v>
      </c>
      <c r="G30" s="381">
        <v>0</v>
      </c>
      <c r="H30" s="381"/>
      <c r="I30" s="1045">
        <f t="shared" si="6"/>
        <v>0</v>
      </c>
      <c r="L30" s="381"/>
      <c r="M30" s="381"/>
      <c r="N30" s="381"/>
      <c r="O30" s="381">
        <f t="shared" si="26"/>
        <v>0</v>
      </c>
      <c r="P30" s="381"/>
      <c r="Q30" s="381">
        <f t="shared" si="25"/>
        <v>0</v>
      </c>
      <c r="R30" s="381"/>
      <c r="S30" s="381"/>
      <c r="T30" s="381"/>
      <c r="U30" s="381"/>
      <c r="V30" s="381"/>
      <c r="W30" s="381"/>
      <c r="X30" s="381"/>
      <c r="Y30" s="381"/>
      <c r="Z30" s="381"/>
      <c r="AA30" s="381"/>
      <c r="AB30" s="381"/>
      <c r="AC30" s="381"/>
    </row>
    <row r="31" spans="1:29" s="373" customFormat="1" ht="12" customHeight="1">
      <c r="A31" s="374" t="s">
        <v>353</v>
      </c>
      <c r="B31" s="379" t="s">
        <v>297</v>
      </c>
      <c r="C31" s="380" t="s">
        <v>458</v>
      </c>
      <c r="D31" s="381"/>
      <c r="E31" s="381">
        <v>0</v>
      </c>
      <c r="F31" s="381">
        <f t="shared" si="24"/>
        <v>0</v>
      </c>
      <c r="G31" s="381">
        <v>0</v>
      </c>
      <c r="H31" s="381">
        <v>658999</v>
      </c>
      <c r="I31" s="1045">
        <f t="shared" si="6"/>
        <v>658999</v>
      </c>
      <c r="L31" s="381"/>
      <c r="M31" s="381"/>
      <c r="N31" s="381"/>
      <c r="O31" s="381">
        <f t="shared" si="26"/>
        <v>0</v>
      </c>
      <c r="P31" s="381"/>
      <c r="Q31" s="381">
        <f t="shared" si="25"/>
        <v>0</v>
      </c>
      <c r="R31" s="381"/>
      <c r="S31" s="381"/>
      <c r="T31" s="381"/>
      <c r="U31" s="381"/>
      <c r="V31" s="381"/>
      <c r="W31" s="381"/>
      <c r="X31" s="381"/>
      <c r="Y31" s="381"/>
      <c r="Z31" s="381"/>
      <c r="AA31" s="381"/>
      <c r="AB31" s="381"/>
      <c r="AC31" s="381"/>
    </row>
    <row r="32" spans="1:29" s="373" customFormat="1" ht="12" customHeight="1">
      <c r="A32" s="374" t="s">
        <v>354</v>
      </c>
      <c r="B32" s="383" t="s">
        <v>298</v>
      </c>
      <c r="C32" s="384" t="s">
        <v>459</v>
      </c>
      <c r="D32" s="381"/>
      <c r="E32" s="381">
        <v>0</v>
      </c>
      <c r="F32" s="381">
        <f t="shared" si="24"/>
        <v>0</v>
      </c>
      <c r="G32" s="381">
        <v>0</v>
      </c>
      <c r="H32" s="381"/>
      <c r="I32" s="1045">
        <f t="shared" si="6"/>
        <v>0</v>
      </c>
      <c r="L32" s="381"/>
      <c r="M32" s="381"/>
      <c r="N32" s="381"/>
      <c r="O32" s="381">
        <f t="shared" si="26"/>
        <v>0</v>
      </c>
      <c r="P32" s="381"/>
      <c r="Q32" s="381">
        <f t="shared" si="25"/>
        <v>0</v>
      </c>
      <c r="R32" s="381"/>
      <c r="S32" s="381"/>
      <c r="T32" s="381"/>
      <c r="U32" s="381"/>
      <c r="V32" s="381"/>
      <c r="W32" s="381"/>
      <c r="X32" s="381"/>
      <c r="Y32" s="381"/>
      <c r="Z32" s="381"/>
      <c r="AA32" s="381"/>
      <c r="AB32" s="381"/>
      <c r="AC32" s="381"/>
    </row>
    <row r="33" spans="1:29" s="373" customFormat="1" ht="12" customHeight="1" thickBot="1">
      <c r="A33" s="374" t="s">
        <v>497</v>
      </c>
      <c r="B33" s="383" t="s">
        <v>299</v>
      </c>
      <c r="C33" s="384" t="s">
        <v>454</v>
      </c>
      <c r="D33" s="387"/>
      <c r="E33" s="387">
        <v>0</v>
      </c>
      <c r="F33" s="387">
        <f t="shared" si="24"/>
        <v>0</v>
      </c>
      <c r="G33" s="387">
        <v>0</v>
      </c>
      <c r="H33" s="387"/>
      <c r="I33" s="1046">
        <f t="shared" si="6"/>
        <v>0</v>
      </c>
      <c r="L33" s="387"/>
      <c r="M33" s="387"/>
      <c r="N33" s="387"/>
      <c r="O33" s="387">
        <f t="shared" si="26"/>
        <v>0</v>
      </c>
      <c r="P33" s="387"/>
      <c r="Q33" s="387">
        <f t="shared" si="25"/>
        <v>0</v>
      </c>
      <c r="R33" s="387"/>
      <c r="S33" s="387"/>
      <c r="T33" s="387"/>
      <c r="U33" s="387"/>
      <c r="V33" s="387"/>
      <c r="W33" s="387"/>
      <c r="X33" s="387"/>
      <c r="Y33" s="387"/>
      <c r="Z33" s="387"/>
      <c r="AA33" s="387"/>
      <c r="AB33" s="387"/>
      <c r="AC33" s="387"/>
    </row>
    <row r="34" spans="1:29" s="373" customFormat="1" ht="12" customHeight="1" thickBot="1">
      <c r="A34" s="369" t="s">
        <v>41</v>
      </c>
      <c r="B34" s="370" t="s">
        <v>300</v>
      </c>
      <c r="C34" s="371" t="s">
        <v>42</v>
      </c>
      <c r="D34" s="372">
        <f>SUM(D35:D45)</f>
        <v>21389000</v>
      </c>
      <c r="E34" s="372">
        <f t="shared" ref="E34:I34" si="27">SUM(E35:E45)</f>
        <v>22070800</v>
      </c>
      <c r="F34" s="372">
        <f t="shared" si="27"/>
        <v>1997055</v>
      </c>
      <c r="G34" s="372">
        <f t="shared" si="27"/>
        <v>24067855</v>
      </c>
      <c r="H34" s="372">
        <f t="shared" si="27"/>
        <v>8339000</v>
      </c>
      <c r="I34" s="372">
        <f t="shared" si="27"/>
        <v>32406855</v>
      </c>
      <c r="L34" s="372">
        <f>SUM(L35:L45)</f>
        <v>21389000</v>
      </c>
      <c r="M34" s="372"/>
      <c r="N34" s="372"/>
      <c r="O34" s="372">
        <f>SUM(S34,V34,Y34,AB34)</f>
        <v>21389000</v>
      </c>
      <c r="P34" s="372"/>
      <c r="Q34" s="372">
        <f t="shared" ref="Q34:AC34" si="28">SUM(Q35:Q45)</f>
        <v>15340800</v>
      </c>
      <c r="R34" s="372">
        <f t="shared" si="28"/>
        <v>6320000</v>
      </c>
      <c r="S34" s="372">
        <f t="shared" si="28"/>
        <v>6320000</v>
      </c>
      <c r="T34" s="372">
        <f t="shared" si="28"/>
        <v>8054359</v>
      </c>
      <c r="U34" s="372">
        <f t="shared" si="28"/>
        <v>0</v>
      </c>
      <c r="V34" s="372">
        <f t="shared" si="28"/>
        <v>0</v>
      </c>
      <c r="W34" s="372">
        <f t="shared" si="28"/>
        <v>1</v>
      </c>
      <c r="X34" s="372">
        <f t="shared" si="28"/>
        <v>750000</v>
      </c>
      <c r="Y34" s="372">
        <f t="shared" si="28"/>
        <v>750000</v>
      </c>
      <c r="Z34" s="372">
        <f t="shared" si="28"/>
        <v>436230</v>
      </c>
      <c r="AA34" s="372">
        <f t="shared" si="28"/>
        <v>14319000</v>
      </c>
      <c r="AB34" s="372">
        <f t="shared" si="28"/>
        <v>14319000</v>
      </c>
      <c r="AC34" s="372">
        <f t="shared" si="28"/>
        <v>1235531</v>
      </c>
    </row>
    <row r="35" spans="1:29" s="373" customFormat="1" ht="12" customHeight="1">
      <c r="A35" s="374" t="s">
        <v>43</v>
      </c>
      <c r="B35" s="375" t="s">
        <v>301</v>
      </c>
      <c r="C35" s="376" t="s">
        <v>44</v>
      </c>
      <c r="D35" s="377">
        <v>0</v>
      </c>
      <c r="E35" s="377">
        <v>349000</v>
      </c>
      <c r="F35" s="377">
        <f t="shared" ref="F35:F45" si="29">G35-E35</f>
        <v>0</v>
      </c>
      <c r="G35" s="377">
        <v>349000</v>
      </c>
      <c r="H35" s="377">
        <v>0</v>
      </c>
      <c r="I35" s="1044">
        <f t="shared" si="6"/>
        <v>349000</v>
      </c>
      <c r="L35" s="377">
        <f>'3. sz. mell'!CL5+'4. sz. mell'!I6+'5.sz.mell.'!I32</f>
        <v>0</v>
      </c>
      <c r="M35" s="377">
        <f>'3. sz. mell'!CM5+'4. sz. mell'!J6+'5.sz.mell.'!J32</f>
        <v>0</v>
      </c>
      <c r="N35" s="377">
        <f>'3. sz. mell'!CN5+'4. sz. mell'!K6+'5.sz.mell.'!K32</f>
        <v>349000</v>
      </c>
      <c r="O35" s="377">
        <f>'3. sz. mell'!CO5+'4. sz. mell'!L6+'5.sz.mell.'!L32</f>
        <v>349000</v>
      </c>
      <c r="P35" s="377">
        <f>'3. sz. mell'!CP5+'4. sz. mell'!M6+'5.sz.mell.'!M32</f>
        <v>0</v>
      </c>
      <c r="Q35" s="377">
        <f>'3. sz. mell'!CP5+'4. sz. mell'!N6+'5.sz.mell.'!N32</f>
        <v>0</v>
      </c>
      <c r="R35" s="377"/>
      <c r="S35" s="377"/>
      <c r="T35" s="377"/>
      <c r="U35" s="377"/>
      <c r="V35" s="377"/>
      <c r="W35" s="377"/>
      <c r="X35" s="377">
        <v>349000</v>
      </c>
      <c r="Y35" s="377">
        <v>349000</v>
      </c>
      <c r="Z35" s="377">
        <v>159680</v>
      </c>
      <c r="AA35" s="377"/>
      <c r="AB35" s="377"/>
      <c r="AC35" s="377"/>
    </row>
    <row r="36" spans="1:29" s="373" customFormat="1" ht="12" customHeight="1">
      <c r="A36" s="378" t="s">
        <v>45</v>
      </c>
      <c r="B36" s="379" t="s">
        <v>302</v>
      </c>
      <c r="C36" s="380" t="s">
        <v>46</v>
      </c>
      <c r="D36" s="381">
        <v>0</v>
      </c>
      <c r="E36" s="381">
        <v>12219000</v>
      </c>
      <c r="F36" s="381">
        <f t="shared" si="29"/>
        <v>1848055</v>
      </c>
      <c r="G36" s="381">
        <v>14067055</v>
      </c>
      <c r="H36" s="381">
        <v>3066000</v>
      </c>
      <c r="I36" s="1045">
        <f t="shared" si="6"/>
        <v>17133055</v>
      </c>
      <c r="L36" s="381">
        <f>'3. sz. mell'!CL6+'4. sz. mell'!I7+'5.sz.mell.'!I33</f>
        <v>0</v>
      </c>
      <c r="M36" s="381">
        <f>'3. sz. mell'!CM6+'4. sz. mell'!J7+'5.sz.mell.'!J33</f>
        <v>11819000</v>
      </c>
      <c r="N36" s="381">
        <f>'3. sz. mell'!CN6+'4. sz. mell'!K7+'5.sz.mell.'!K33</f>
        <v>2248055</v>
      </c>
      <c r="O36" s="381">
        <f>'3. sz. mell'!CO6+'4. sz. mell'!L7+'5.sz.mell.'!L33</f>
        <v>14067055</v>
      </c>
      <c r="P36" s="381">
        <f>'3. sz. mell'!CP6+'4. sz. mell'!M7+'5.sz.mell.'!M33</f>
        <v>3066000</v>
      </c>
      <c r="Q36" s="381">
        <f>'3. sz. mell'!CP6+'4. sz. mell'!N7+'5.sz.mell.'!N33</f>
        <v>3066000</v>
      </c>
      <c r="R36" s="381"/>
      <c r="S36" s="381"/>
      <c r="T36" s="381"/>
      <c r="U36" s="381"/>
      <c r="V36" s="381"/>
      <c r="W36" s="381"/>
      <c r="X36" s="381">
        <v>400000</v>
      </c>
      <c r="Y36" s="381">
        <v>400000</v>
      </c>
      <c r="Z36" s="381">
        <v>276550</v>
      </c>
      <c r="AA36" s="381">
        <v>11819000</v>
      </c>
      <c r="AB36" s="381">
        <v>11819000</v>
      </c>
      <c r="AC36" s="381">
        <v>1054543</v>
      </c>
    </row>
    <row r="37" spans="1:29" s="373" customFormat="1" ht="12" customHeight="1">
      <c r="A37" s="378" t="s">
        <v>47</v>
      </c>
      <c r="B37" s="379" t="s">
        <v>303</v>
      </c>
      <c r="C37" s="380" t="s">
        <v>48</v>
      </c>
      <c r="D37" s="381">
        <v>0</v>
      </c>
      <c r="E37" s="381">
        <v>0</v>
      </c>
      <c r="F37" s="381">
        <f t="shared" si="29"/>
        <v>0</v>
      </c>
      <c r="G37" s="381">
        <v>0</v>
      </c>
      <c r="H37" s="381">
        <v>0</v>
      </c>
      <c r="I37" s="1045">
        <f t="shared" si="6"/>
        <v>0</v>
      </c>
      <c r="L37" s="381">
        <f>'3. sz. mell'!CL7+'4. sz. mell'!I8+'5.sz.mell.'!I34</f>
        <v>0</v>
      </c>
      <c r="M37" s="381">
        <f>'3. sz. mell'!CM7+'4. sz. mell'!J8+'5.sz.mell.'!J34</f>
        <v>0</v>
      </c>
      <c r="N37" s="381">
        <f>'3. sz. mell'!CN7+'4. sz. mell'!K8+'5.sz.mell.'!K34</f>
        <v>0</v>
      </c>
      <c r="O37" s="381">
        <f>'3. sz. mell'!CO7+'4. sz. mell'!L8+'5.sz.mell.'!L34</f>
        <v>0</v>
      </c>
      <c r="P37" s="381">
        <f>'3. sz. mell'!CP7+'4. sz. mell'!M8+'5.sz.mell.'!M34</f>
        <v>0</v>
      </c>
      <c r="Q37" s="381">
        <f>'3. sz. mell'!CP7+'4. sz. mell'!N8+'5.sz.mell.'!N34</f>
        <v>0</v>
      </c>
      <c r="R37" s="381"/>
      <c r="S37" s="381"/>
      <c r="T37" s="381"/>
      <c r="U37" s="381"/>
      <c r="V37" s="381"/>
      <c r="W37" s="381"/>
      <c r="X37" s="381"/>
      <c r="Y37" s="381"/>
      <c r="Z37" s="381"/>
      <c r="AA37" s="381"/>
      <c r="AB37" s="381"/>
      <c r="AC37" s="381"/>
    </row>
    <row r="38" spans="1:29" s="373" customFormat="1" ht="12" customHeight="1">
      <c r="A38" s="378" t="s">
        <v>49</v>
      </c>
      <c r="B38" s="379" t="s">
        <v>304</v>
      </c>
      <c r="C38" s="380" t="s">
        <v>50</v>
      </c>
      <c r="D38" s="381">
        <v>2000000</v>
      </c>
      <c r="E38" s="381">
        <v>2681800</v>
      </c>
      <c r="F38" s="381">
        <f t="shared" si="29"/>
        <v>0</v>
      </c>
      <c r="G38" s="381">
        <v>2681800</v>
      </c>
      <c r="H38" s="381">
        <v>0</v>
      </c>
      <c r="I38" s="1045">
        <f t="shared" si="6"/>
        <v>2681800</v>
      </c>
      <c r="L38" s="381">
        <f>'3. sz. mell'!CL8+'4. sz. mell'!I9+'5.sz.mell.'!I35</f>
        <v>2000000</v>
      </c>
      <c r="M38" s="381">
        <f>'3. sz. mell'!CM8+'4. sz. mell'!J9+'5.sz.mell.'!J35</f>
        <v>2681800</v>
      </c>
      <c r="N38" s="381">
        <f>'3. sz. mell'!CN8+'4. sz. mell'!K9+'5.sz.mell.'!K35</f>
        <v>0</v>
      </c>
      <c r="O38" s="381">
        <f>'3. sz. mell'!CO8+'4. sz. mell'!L9+'5.sz.mell.'!L35</f>
        <v>2681800</v>
      </c>
      <c r="P38" s="381">
        <f>'3. sz. mell'!CP8+'4. sz. mell'!M9+'5.sz.mell.'!M35</f>
        <v>0</v>
      </c>
      <c r="Q38" s="381">
        <f>'3. sz. mell'!CP8+'4. sz. mell'!N9+'5.sz.mell.'!N35</f>
        <v>2681800</v>
      </c>
      <c r="R38" s="381"/>
      <c r="S38" s="381"/>
      <c r="T38" s="381">
        <v>2681800</v>
      </c>
      <c r="U38" s="381"/>
      <c r="V38" s="381"/>
      <c r="W38" s="381"/>
      <c r="X38" s="381"/>
      <c r="Y38" s="381"/>
      <c r="Z38" s="381"/>
      <c r="AA38" s="381"/>
      <c r="AB38" s="381"/>
      <c r="AC38" s="381"/>
    </row>
    <row r="39" spans="1:29" s="373" customFormat="1" ht="12" customHeight="1">
      <c r="A39" s="378" t="s">
        <v>51</v>
      </c>
      <c r="B39" s="379" t="s">
        <v>305</v>
      </c>
      <c r="C39" s="380" t="s">
        <v>52</v>
      </c>
      <c r="D39" s="381">
        <v>0</v>
      </c>
      <c r="E39" s="381">
        <v>0</v>
      </c>
      <c r="F39" s="381">
        <f t="shared" si="29"/>
        <v>0</v>
      </c>
      <c r="G39" s="381">
        <v>0</v>
      </c>
      <c r="H39" s="381">
        <v>0</v>
      </c>
      <c r="I39" s="1045">
        <f t="shared" si="6"/>
        <v>0</v>
      </c>
      <c r="L39" s="381">
        <f>'3. sz. mell'!CL9+'4. sz. mell'!I10+'5.sz.mell.'!I36</f>
        <v>0</v>
      </c>
      <c r="M39" s="381">
        <f>'3. sz. mell'!CM9+'4. sz. mell'!J10+'5.sz.mell.'!J36</f>
        <v>0</v>
      </c>
      <c r="N39" s="381">
        <f>'3. sz. mell'!CN9+'4. sz. mell'!K10+'5.sz.mell.'!K36</f>
        <v>0</v>
      </c>
      <c r="O39" s="381">
        <f>'3. sz. mell'!CO9+'4. sz. mell'!L10+'5.sz.mell.'!L36</f>
        <v>0</v>
      </c>
      <c r="P39" s="381">
        <f>'3. sz. mell'!CP9+'4. sz. mell'!M10+'5.sz.mell.'!M36</f>
        <v>0</v>
      </c>
      <c r="Q39" s="381">
        <f>'3. sz. mell'!CP9+'4. sz. mell'!N10+'5.sz.mell.'!N36</f>
        <v>0</v>
      </c>
      <c r="R39" s="381"/>
      <c r="S39" s="381"/>
      <c r="T39" s="381"/>
      <c r="U39" s="381"/>
      <c r="V39" s="381"/>
      <c r="W39" s="381"/>
      <c r="X39" s="381"/>
      <c r="Y39" s="381"/>
      <c r="Z39" s="381"/>
      <c r="AA39" s="381"/>
      <c r="AB39" s="381"/>
      <c r="AC39" s="381"/>
    </row>
    <row r="40" spans="1:29" s="373" customFormat="1" ht="12" customHeight="1">
      <c r="A40" s="378" t="s">
        <v>53</v>
      </c>
      <c r="B40" s="379" t="s">
        <v>306</v>
      </c>
      <c r="C40" s="380" t="s">
        <v>54</v>
      </c>
      <c r="D40" s="381">
        <v>4320000</v>
      </c>
      <c r="E40" s="381">
        <v>6820000</v>
      </c>
      <c r="F40" s="381">
        <f t="shared" si="29"/>
        <v>149000</v>
      </c>
      <c r="G40" s="381">
        <v>6969000</v>
      </c>
      <c r="H40" s="381">
        <v>5273000</v>
      </c>
      <c r="I40" s="1045">
        <f t="shared" si="6"/>
        <v>12242000</v>
      </c>
      <c r="L40" s="381">
        <f>'3. sz. mell'!CL10+'4. sz. mell'!I11+'5.sz.mell.'!I37</f>
        <v>4320000</v>
      </c>
      <c r="M40" s="381">
        <f>'3. sz. mell'!CM10+'4. sz. mell'!J11+'5.sz.mell.'!J37</f>
        <v>6820000</v>
      </c>
      <c r="N40" s="381">
        <f>'3. sz. mell'!CN10+'4. sz. mell'!K11+'5.sz.mell.'!K37</f>
        <v>149000</v>
      </c>
      <c r="O40" s="381">
        <f>'3. sz. mell'!CO10+'4. sz. mell'!L11+'5.sz.mell.'!L37</f>
        <v>6969000</v>
      </c>
      <c r="P40" s="381">
        <f>'3. sz. mell'!CP10+'4. sz. mell'!M11+'5.sz.mell.'!M37</f>
        <v>5273000</v>
      </c>
      <c r="Q40" s="381">
        <f>'3. sz. mell'!CP10+'4. sz. mell'!N11+'5.sz.mell.'!N37</f>
        <v>9593000</v>
      </c>
      <c r="R40" s="381">
        <v>4320000</v>
      </c>
      <c r="S40" s="381">
        <v>4320000</v>
      </c>
      <c r="T40" s="381">
        <v>5372559</v>
      </c>
      <c r="U40" s="381"/>
      <c r="V40" s="381"/>
      <c r="W40" s="381"/>
      <c r="X40" s="381"/>
      <c r="Y40" s="381"/>
      <c r="Z40" s="381"/>
      <c r="AA40" s="381">
        <v>2500000</v>
      </c>
      <c r="AB40" s="381">
        <v>2500000</v>
      </c>
      <c r="AC40" s="381">
        <v>180988</v>
      </c>
    </row>
    <row r="41" spans="1:29" s="373" customFormat="1" ht="12" customHeight="1">
      <c r="A41" s="378" t="s">
        <v>55</v>
      </c>
      <c r="B41" s="379" t="s">
        <v>307</v>
      </c>
      <c r="C41" s="380" t="s">
        <v>56</v>
      </c>
      <c r="D41" s="381">
        <v>0</v>
      </c>
      <c r="E41" s="381">
        <v>0</v>
      </c>
      <c r="F41" s="381">
        <f t="shared" si="29"/>
        <v>0</v>
      </c>
      <c r="G41" s="381">
        <v>0</v>
      </c>
      <c r="H41" s="381">
        <v>0</v>
      </c>
      <c r="I41" s="1045">
        <f t="shared" si="6"/>
        <v>0</v>
      </c>
      <c r="L41" s="381">
        <f>'3. sz. mell'!CL11+'4. sz. mell'!I12+'5.sz.mell.'!I38</f>
        <v>0</v>
      </c>
      <c r="M41" s="381">
        <f>'3. sz. mell'!CM11+'4. sz. mell'!J12+'5.sz.mell.'!J38</f>
        <v>0</v>
      </c>
      <c r="N41" s="381">
        <f>'3. sz. mell'!CN11+'4. sz. mell'!K12+'5.sz.mell.'!K38</f>
        <v>0</v>
      </c>
      <c r="O41" s="381">
        <f>'3. sz. mell'!CO11+'4. sz. mell'!L12+'5.sz.mell.'!L38</f>
        <v>0</v>
      </c>
      <c r="P41" s="381">
        <f>'3. sz. mell'!CP11+'4. sz. mell'!M12+'5.sz.mell.'!M38</f>
        <v>0</v>
      </c>
      <c r="Q41" s="381">
        <f>'3. sz. mell'!CP11+'4. sz. mell'!N12+'5.sz.mell.'!N38</f>
        <v>0</v>
      </c>
      <c r="R41" s="381"/>
      <c r="S41" s="381"/>
      <c r="T41" s="381"/>
      <c r="U41" s="381"/>
      <c r="V41" s="381"/>
      <c r="W41" s="381"/>
      <c r="X41" s="381"/>
      <c r="Y41" s="381"/>
      <c r="Z41" s="381"/>
      <c r="AA41" s="381"/>
      <c r="AB41" s="381"/>
      <c r="AC41" s="381"/>
    </row>
    <row r="42" spans="1:29" s="373" customFormat="1" ht="12" customHeight="1">
      <c r="A42" s="378" t="s">
        <v>57</v>
      </c>
      <c r="B42" s="379" t="s">
        <v>308</v>
      </c>
      <c r="C42" s="380" t="s">
        <v>58</v>
      </c>
      <c r="D42" s="381">
        <v>0</v>
      </c>
      <c r="E42" s="381">
        <v>1000</v>
      </c>
      <c r="F42" s="381">
        <f t="shared" si="29"/>
        <v>0</v>
      </c>
      <c r="G42" s="381">
        <v>1000</v>
      </c>
      <c r="H42" s="381">
        <v>0</v>
      </c>
      <c r="I42" s="1045">
        <f t="shared" si="6"/>
        <v>1000</v>
      </c>
      <c r="L42" s="381">
        <f>'3. sz. mell'!CL12+'4. sz. mell'!I13+'5.sz.mell.'!I39</f>
        <v>0</v>
      </c>
      <c r="M42" s="381">
        <f>'3. sz. mell'!CM12+'4. sz. mell'!J13+'5.sz.mell.'!J39</f>
        <v>0</v>
      </c>
      <c r="N42" s="381">
        <f>'3. sz. mell'!CN12+'4. sz. mell'!K13+'5.sz.mell.'!K39</f>
        <v>1000</v>
      </c>
      <c r="O42" s="381">
        <f>'3. sz. mell'!CO12+'4. sz. mell'!L13+'5.sz.mell.'!L39</f>
        <v>1000</v>
      </c>
      <c r="P42" s="381">
        <f>'3. sz. mell'!CP12+'4. sz. mell'!M13+'5.sz.mell.'!M39</f>
        <v>0</v>
      </c>
      <c r="Q42" s="381">
        <f>'3. sz. mell'!CP12+'4. sz. mell'!N13+'5.sz.mell.'!N39</f>
        <v>0</v>
      </c>
      <c r="R42" s="381"/>
      <c r="S42" s="381"/>
      <c r="T42" s="381"/>
      <c r="U42" s="381"/>
      <c r="V42" s="381"/>
      <c r="W42" s="381">
        <v>1</v>
      </c>
      <c r="X42" s="381">
        <v>1000</v>
      </c>
      <c r="Y42" s="381">
        <v>1000</v>
      </c>
      <c r="Z42" s="381"/>
      <c r="AA42" s="381"/>
      <c r="AB42" s="381"/>
      <c r="AC42" s="381"/>
    </row>
    <row r="43" spans="1:29" s="373" customFormat="1" ht="12" customHeight="1">
      <c r="A43" s="378" t="s">
        <v>59</v>
      </c>
      <c r="B43" s="379" t="s">
        <v>309</v>
      </c>
      <c r="C43" s="380" t="s">
        <v>60</v>
      </c>
      <c r="D43" s="396"/>
      <c r="E43" s="396">
        <v>0</v>
      </c>
      <c r="F43" s="396">
        <f t="shared" si="29"/>
        <v>0</v>
      </c>
      <c r="G43" s="396">
        <v>0</v>
      </c>
      <c r="H43" s="396">
        <v>0</v>
      </c>
      <c r="I43" s="1050">
        <f t="shared" si="6"/>
        <v>0</v>
      </c>
      <c r="L43" s="381">
        <f>'3. sz. mell'!CL13+'4. sz. mell'!I14+'5.sz.mell.'!I40</f>
        <v>0</v>
      </c>
      <c r="M43" s="381">
        <f>'3. sz. mell'!CM13+'4. sz. mell'!J14+'5.sz.mell.'!J40</f>
        <v>0</v>
      </c>
      <c r="N43" s="381">
        <f>'3. sz. mell'!CN13+'4. sz. mell'!K14+'5.sz.mell.'!K40</f>
        <v>0</v>
      </c>
      <c r="O43" s="381">
        <f>'3. sz. mell'!CO13+'4. sz. mell'!L14+'5.sz.mell.'!L40</f>
        <v>0</v>
      </c>
      <c r="P43" s="381">
        <f>'3. sz. mell'!CP13+'4. sz. mell'!M14+'5.sz.mell.'!M40</f>
        <v>0</v>
      </c>
      <c r="Q43" s="381">
        <f>'3. sz. mell'!CP13+'4. sz. mell'!N14+'5.sz.mell.'!N40</f>
        <v>0</v>
      </c>
      <c r="R43" s="381">
        <v>2000000</v>
      </c>
      <c r="S43" s="381">
        <v>2000000</v>
      </c>
      <c r="T43" s="381"/>
      <c r="U43" s="381"/>
      <c r="V43" s="381"/>
      <c r="W43" s="381"/>
      <c r="X43" s="381"/>
      <c r="Y43" s="381"/>
      <c r="Z43" s="381"/>
      <c r="AA43" s="381"/>
      <c r="AB43" s="381"/>
      <c r="AC43" s="381"/>
    </row>
    <row r="44" spans="1:29" s="373" customFormat="1" ht="12" customHeight="1">
      <c r="A44" s="382" t="s">
        <v>61</v>
      </c>
      <c r="B44" s="379" t="s">
        <v>310</v>
      </c>
      <c r="C44" s="393" t="s">
        <v>1471</v>
      </c>
      <c r="D44" s="394"/>
      <c r="E44" s="394">
        <v>0</v>
      </c>
      <c r="F44" s="394">
        <f t="shared" si="29"/>
        <v>0</v>
      </c>
      <c r="G44" s="394">
        <v>0</v>
      </c>
      <c r="H44" s="394">
        <v>0</v>
      </c>
      <c r="I44" s="1051">
        <f t="shared" si="6"/>
        <v>0</v>
      </c>
      <c r="L44" s="396">
        <f>'3. sz. mell'!CL14+'4. sz. mell'!I15+'5.sz.mell.'!I41</f>
        <v>0</v>
      </c>
      <c r="M44" s="396">
        <f>'3. sz. mell'!CM14+'4. sz. mell'!J15+'5.sz.mell.'!J41</f>
        <v>0</v>
      </c>
      <c r="N44" s="396">
        <f>'3. sz. mell'!CN14+'4. sz. mell'!K15+'5.sz.mell.'!K41</f>
        <v>0</v>
      </c>
      <c r="O44" s="396">
        <f>'3. sz. mell'!CO14+'4. sz. mell'!L15+'5.sz.mell.'!L41</f>
        <v>0</v>
      </c>
      <c r="P44" s="396">
        <f>'3. sz. mell'!CP14+'4. sz. mell'!M15+'5.sz.mell.'!M41</f>
        <v>0</v>
      </c>
      <c r="Q44" s="396">
        <f>'3. sz. mell'!CP14+'4. sz. mell'!N15+'5.sz.mell.'!N41</f>
        <v>0</v>
      </c>
      <c r="R44" s="396"/>
      <c r="S44" s="396"/>
      <c r="T44" s="396"/>
      <c r="U44" s="396"/>
      <c r="V44" s="396"/>
      <c r="W44" s="396"/>
      <c r="X44" s="396"/>
      <c r="Y44" s="396"/>
      <c r="Z44" s="396"/>
      <c r="AA44" s="396"/>
      <c r="AB44" s="396"/>
      <c r="AC44" s="396"/>
    </row>
    <row r="45" spans="1:29" s="373" customFormat="1" ht="12" customHeight="1" thickBot="1">
      <c r="A45" s="382" t="s">
        <v>1472</v>
      </c>
      <c r="B45" s="379" t="s">
        <v>1473</v>
      </c>
      <c r="C45" s="384" t="s">
        <v>62</v>
      </c>
      <c r="D45" s="394">
        <v>15069000</v>
      </c>
      <c r="E45" s="394">
        <v>0</v>
      </c>
      <c r="F45" s="394">
        <f t="shared" si="29"/>
        <v>0</v>
      </c>
      <c r="G45" s="394">
        <v>0</v>
      </c>
      <c r="H45" s="394">
        <v>0</v>
      </c>
      <c r="I45" s="1051">
        <f t="shared" si="6"/>
        <v>0</v>
      </c>
      <c r="L45" s="394">
        <f>'3. sz. mell'!CL15+'4. sz. mell'!I16+'5.sz.mell.'!I42</f>
        <v>15069000</v>
      </c>
      <c r="M45" s="394">
        <f>'3. sz. mell'!CM15+'4. sz. mell'!J16+'5.sz.mell.'!J42</f>
        <v>1989449</v>
      </c>
      <c r="N45" s="394">
        <f>'3. sz. mell'!CN15+'4. sz. mell'!K16+'5.sz.mell.'!K42</f>
        <v>-1989449</v>
      </c>
      <c r="O45" s="394">
        <f>'3. sz. mell'!CO15+'4. sz. mell'!L16+'5.sz.mell.'!L42</f>
        <v>0</v>
      </c>
      <c r="P45" s="394">
        <f>'3. sz. mell'!CP15+'4. sz. mell'!M16+'5.sz.mell.'!M42</f>
        <v>0</v>
      </c>
      <c r="Q45" s="394">
        <f>'3. sz. mell'!CP15+'4. sz. mell'!N16+'5.sz.mell.'!N42</f>
        <v>0</v>
      </c>
      <c r="R45" s="394"/>
      <c r="S45" s="394"/>
      <c r="T45" s="394"/>
      <c r="U45" s="394"/>
      <c r="V45" s="394"/>
      <c r="W45" s="394"/>
      <c r="X45" s="394"/>
      <c r="Y45" s="394"/>
      <c r="Z45" s="394"/>
      <c r="AA45" s="394"/>
      <c r="AB45" s="394"/>
      <c r="AC45" s="394"/>
    </row>
    <row r="46" spans="1:29" s="373" customFormat="1" ht="12" customHeight="1" thickBot="1">
      <c r="A46" s="369" t="s">
        <v>63</v>
      </c>
      <c r="B46" s="370" t="s">
        <v>311</v>
      </c>
      <c r="C46" s="371" t="s">
        <v>64</v>
      </c>
      <c r="D46" s="372">
        <f>SUM(D47:D51)</f>
        <v>16000000</v>
      </c>
      <c r="E46" s="372">
        <f t="shared" ref="E46:I46" si="30">SUM(E47:E51)</f>
        <v>38419000</v>
      </c>
      <c r="F46" s="372">
        <f t="shared" si="30"/>
        <v>0</v>
      </c>
      <c r="G46" s="372">
        <f t="shared" si="30"/>
        <v>38419000</v>
      </c>
      <c r="H46" s="372">
        <f t="shared" si="30"/>
        <v>19789000</v>
      </c>
      <c r="I46" s="372">
        <f t="shared" si="30"/>
        <v>58208000</v>
      </c>
      <c r="L46" s="372">
        <f>SUM(L47:L51)</f>
        <v>22000000</v>
      </c>
      <c r="M46" s="372"/>
      <c r="N46" s="372"/>
      <c r="O46" s="372">
        <f t="shared" si="26"/>
        <v>16000000</v>
      </c>
      <c r="P46" s="372"/>
      <c r="Q46" s="372">
        <f t="shared" ref="Q46" si="31">SUM(Q47:Q51)</f>
        <v>27898364</v>
      </c>
      <c r="R46" s="372">
        <f>SUM(R47:R51)</f>
        <v>16000000</v>
      </c>
      <c r="S46" s="372">
        <f t="shared" ref="S46:T46" si="32">SUM(S47:S51)</f>
        <v>16000000</v>
      </c>
      <c r="T46" s="372">
        <f t="shared" si="32"/>
        <v>27898364</v>
      </c>
      <c r="U46" s="372">
        <f>SUM(U47:U51)</f>
        <v>0</v>
      </c>
      <c r="V46" s="372">
        <f t="shared" ref="V46:W46" si="33">SUM(V47:V51)</f>
        <v>0</v>
      </c>
      <c r="W46" s="372">
        <f t="shared" si="33"/>
        <v>0</v>
      </c>
      <c r="X46" s="372">
        <f>SUM(X47:X51)</f>
        <v>0</v>
      </c>
      <c r="Y46" s="372">
        <f t="shared" ref="Y46:Z46" si="34">SUM(Y47:Y51)</f>
        <v>0</v>
      </c>
      <c r="Z46" s="372">
        <f t="shared" si="34"/>
        <v>0</v>
      </c>
      <c r="AA46" s="372">
        <f>SUM(AA47:AA51)</f>
        <v>0</v>
      </c>
      <c r="AB46" s="372">
        <f t="shared" ref="AB46:AC46" si="35">SUM(AB47:AB51)</f>
        <v>0</v>
      </c>
      <c r="AC46" s="372">
        <f t="shared" si="35"/>
        <v>0</v>
      </c>
    </row>
    <row r="47" spans="1:29" s="373" customFormat="1" ht="12" customHeight="1">
      <c r="A47" s="374" t="s">
        <v>65</v>
      </c>
      <c r="B47" s="375" t="s">
        <v>312</v>
      </c>
      <c r="C47" s="376" t="s">
        <v>66</v>
      </c>
      <c r="D47" s="395"/>
      <c r="E47" s="395">
        <v>0</v>
      </c>
      <c r="F47" s="395">
        <f t="shared" ref="F47:F51" si="36">G47-E47</f>
        <v>0</v>
      </c>
      <c r="G47" s="395">
        <v>0</v>
      </c>
      <c r="H47" s="395">
        <v>0</v>
      </c>
      <c r="I47" s="1052">
        <f t="shared" si="6"/>
        <v>0</v>
      </c>
      <c r="L47" s="395"/>
      <c r="M47" s="395"/>
      <c r="N47" s="395"/>
      <c r="O47" s="395">
        <f t="shared" si="26"/>
        <v>0</v>
      </c>
      <c r="P47" s="395"/>
      <c r="Q47" s="395">
        <f t="shared" ref="Q47:Q51" si="37">SUM(T47,W47,Z47,AC47)</f>
        <v>0</v>
      </c>
      <c r="R47" s="395"/>
      <c r="S47" s="395"/>
      <c r="T47" s="395"/>
      <c r="U47" s="395"/>
      <c r="V47" s="395"/>
      <c r="W47" s="395"/>
      <c r="X47" s="395"/>
      <c r="Y47" s="395"/>
      <c r="Z47" s="395"/>
      <c r="AA47" s="395"/>
      <c r="AB47" s="395"/>
      <c r="AC47" s="395"/>
    </row>
    <row r="48" spans="1:29" s="373" customFormat="1" ht="12" customHeight="1">
      <c r="A48" s="378" t="s">
        <v>67</v>
      </c>
      <c r="B48" s="379" t="s">
        <v>313</v>
      </c>
      <c r="C48" s="380" t="s">
        <v>68</v>
      </c>
      <c r="D48" s="396">
        <v>16000000</v>
      </c>
      <c r="E48" s="396">
        <v>38419000</v>
      </c>
      <c r="F48" s="396">
        <f t="shared" si="36"/>
        <v>0</v>
      </c>
      <c r="G48" s="396">
        <v>38419000</v>
      </c>
      <c r="H48" s="396">
        <v>19789000</v>
      </c>
      <c r="I48" s="1050">
        <f t="shared" si="6"/>
        <v>58208000</v>
      </c>
      <c r="L48" s="396">
        <v>22000000</v>
      </c>
      <c r="M48" s="396"/>
      <c r="N48" s="396"/>
      <c r="O48" s="396">
        <f t="shared" si="26"/>
        <v>16000000</v>
      </c>
      <c r="P48" s="396"/>
      <c r="Q48" s="396">
        <f t="shared" si="37"/>
        <v>27898364</v>
      </c>
      <c r="R48" s="396">
        <v>16000000</v>
      </c>
      <c r="S48" s="396">
        <v>16000000</v>
      </c>
      <c r="T48" s="396">
        <v>27898364</v>
      </c>
      <c r="U48" s="396"/>
      <c r="V48" s="396"/>
      <c r="W48" s="396"/>
      <c r="X48" s="396"/>
      <c r="Y48" s="396"/>
      <c r="Z48" s="396"/>
      <c r="AA48" s="396"/>
      <c r="AB48" s="396"/>
      <c r="AC48" s="396"/>
    </row>
    <row r="49" spans="1:29" s="373" customFormat="1" ht="12" customHeight="1">
      <c r="A49" s="378" t="s">
        <v>69</v>
      </c>
      <c r="B49" s="379" t="s">
        <v>314</v>
      </c>
      <c r="C49" s="380" t="s">
        <v>70</v>
      </c>
      <c r="D49" s="396"/>
      <c r="E49" s="396">
        <v>0</v>
      </c>
      <c r="F49" s="396">
        <f t="shared" si="36"/>
        <v>0</v>
      </c>
      <c r="G49" s="396">
        <v>0</v>
      </c>
      <c r="H49" s="396">
        <v>0</v>
      </c>
      <c r="I49" s="1050">
        <f t="shared" si="6"/>
        <v>0</v>
      </c>
      <c r="L49" s="396"/>
      <c r="M49" s="396"/>
      <c r="N49" s="396"/>
      <c r="O49" s="396">
        <f t="shared" si="26"/>
        <v>0</v>
      </c>
      <c r="P49" s="396"/>
      <c r="Q49" s="396">
        <f t="shared" si="37"/>
        <v>0</v>
      </c>
      <c r="R49" s="396"/>
      <c r="S49" s="396"/>
      <c r="T49" s="396"/>
      <c r="U49" s="396"/>
      <c r="V49" s="396"/>
      <c r="W49" s="396"/>
      <c r="X49" s="396"/>
      <c r="Y49" s="396"/>
      <c r="Z49" s="396"/>
      <c r="AA49" s="396"/>
      <c r="AB49" s="396"/>
      <c r="AC49" s="396"/>
    </row>
    <row r="50" spans="1:29" s="373" customFormat="1" ht="12" customHeight="1">
      <c r="A50" s="378" t="s">
        <v>71</v>
      </c>
      <c r="B50" s="379" t="s">
        <v>315</v>
      </c>
      <c r="C50" s="380" t="s">
        <v>72</v>
      </c>
      <c r="D50" s="396"/>
      <c r="E50" s="396">
        <v>0</v>
      </c>
      <c r="F50" s="396">
        <f t="shared" si="36"/>
        <v>0</v>
      </c>
      <c r="G50" s="396">
        <v>0</v>
      </c>
      <c r="H50" s="396">
        <v>0</v>
      </c>
      <c r="I50" s="1050">
        <f t="shared" si="6"/>
        <v>0</v>
      </c>
      <c r="L50" s="396"/>
      <c r="M50" s="396"/>
      <c r="N50" s="396"/>
      <c r="O50" s="396">
        <f t="shared" si="26"/>
        <v>0</v>
      </c>
      <c r="P50" s="396"/>
      <c r="Q50" s="396">
        <f t="shared" si="37"/>
        <v>0</v>
      </c>
      <c r="R50" s="396"/>
      <c r="S50" s="396"/>
      <c r="T50" s="396"/>
      <c r="U50" s="396"/>
      <c r="V50" s="396"/>
      <c r="W50" s="396"/>
      <c r="X50" s="396"/>
      <c r="Y50" s="396"/>
      <c r="Z50" s="396"/>
      <c r="AA50" s="396"/>
      <c r="AB50" s="396"/>
      <c r="AC50" s="396"/>
    </row>
    <row r="51" spans="1:29" s="373" customFormat="1" ht="12" customHeight="1" thickBot="1">
      <c r="A51" s="382" t="s">
        <v>73</v>
      </c>
      <c r="B51" s="379" t="s">
        <v>316</v>
      </c>
      <c r="C51" s="384" t="s">
        <v>74</v>
      </c>
      <c r="D51" s="394"/>
      <c r="E51" s="394">
        <v>0</v>
      </c>
      <c r="F51" s="394">
        <f t="shared" si="36"/>
        <v>0</v>
      </c>
      <c r="G51" s="394">
        <v>0</v>
      </c>
      <c r="H51" s="394">
        <v>0</v>
      </c>
      <c r="I51" s="1051">
        <f t="shared" si="6"/>
        <v>0</v>
      </c>
      <c r="L51" s="394"/>
      <c r="M51" s="394"/>
      <c r="N51" s="394"/>
      <c r="O51" s="394">
        <f t="shared" si="26"/>
        <v>0</v>
      </c>
      <c r="P51" s="394"/>
      <c r="Q51" s="394">
        <f t="shared" si="37"/>
        <v>0</v>
      </c>
      <c r="R51" s="394"/>
      <c r="S51" s="394"/>
      <c r="T51" s="394"/>
      <c r="U51" s="394"/>
      <c r="V51" s="394"/>
      <c r="W51" s="394"/>
      <c r="X51" s="394"/>
      <c r="Y51" s="394"/>
      <c r="Z51" s="394"/>
      <c r="AA51" s="394"/>
      <c r="AB51" s="394"/>
      <c r="AC51" s="394"/>
    </row>
    <row r="52" spans="1:29" s="373" customFormat="1" ht="12" customHeight="1" thickBot="1">
      <c r="A52" s="369" t="s">
        <v>75</v>
      </c>
      <c r="B52" s="370" t="s">
        <v>317</v>
      </c>
      <c r="C52" s="371" t="s">
        <v>76</v>
      </c>
      <c r="D52" s="372">
        <f>SUM(D53:D57)</f>
        <v>0</v>
      </c>
      <c r="E52" s="372">
        <f t="shared" ref="E52:I52" si="38">SUM(E53:E57)</f>
        <v>0</v>
      </c>
      <c r="F52" s="372">
        <f t="shared" si="38"/>
        <v>0</v>
      </c>
      <c r="G52" s="372">
        <f t="shared" si="38"/>
        <v>0</v>
      </c>
      <c r="H52" s="372">
        <f t="shared" si="38"/>
        <v>0</v>
      </c>
      <c r="I52" s="372">
        <f t="shared" si="38"/>
        <v>0</v>
      </c>
      <c r="L52" s="372">
        <f>SUM(L54:L58)</f>
        <v>0</v>
      </c>
      <c r="M52" s="372"/>
      <c r="N52" s="372"/>
      <c r="O52" s="372">
        <f t="shared" si="26"/>
        <v>0</v>
      </c>
      <c r="P52" s="372"/>
      <c r="Q52" s="372">
        <f t="shared" ref="Q52:AC52" si="39">SUM(Q54:Q58)</f>
        <v>3000000</v>
      </c>
      <c r="R52" s="372">
        <f t="shared" si="39"/>
        <v>0</v>
      </c>
      <c r="S52" s="372">
        <f t="shared" si="39"/>
        <v>0</v>
      </c>
      <c r="T52" s="372">
        <f t="shared" si="39"/>
        <v>3000000</v>
      </c>
      <c r="U52" s="372">
        <f t="shared" si="39"/>
        <v>0</v>
      </c>
      <c r="V52" s="372">
        <f t="shared" si="39"/>
        <v>0</v>
      </c>
      <c r="W52" s="372">
        <f t="shared" si="39"/>
        <v>0</v>
      </c>
      <c r="X52" s="372">
        <f t="shared" si="39"/>
        <v>0</v>
      </c>
      <c r="Y52" s="372">
        <f t="shared" si="39"/>
        <v>0</v>
      </c>
      <c r="Z52" s="372">
        <f t="shared" si="39"/>
        <v>0</v>
      </c>
      <c r="AA52" s="372">
        <f t="shared" si="39"/>
        <v>0</v>
      </c>
      <c r="AB52" s="372">
        <f t="shared" si="39"/>
        <v>0</v>
      </c>
      <c r="AC52" s="372">
        <f t="shared" si="39"/>
        <v>0</v>
      </c>
    </row>
    <row r="53" spans="1:29" s="373" customFormat="1" ht="12" customHeight="1">
      <c r="A53" s="374" t="s">
        <v>464</v>
      </c>
      <c r="B53" s="375" t="s">
        <v>318</v>
      </c>
      <c r="C53" s="376" t="s">
        <v>461</v>
      </c>
      <c r="D53" s="377"/>
      <c r="E53" s="377">
        <v>0</v>
      </c>
      <c r="F53" s="377">
        <f t="shared" ref="F53:F58" si="40">G53-E53</f>
        <v>0</v>
      </c>
      <c r="G53" s="377">
        <v>0</v>
      </c>
      <c r="H53" s="377">
        <v>0</v>
      </c>
      <c r="I53" s="1044">
        <f t="shared" si="6"/>
        <v>0</v>
      </c>
      <c r="L53" s="559"/>
      <c r="M53" s="559"/>
      <c r="N53" s="559"/>
      <c r="O53" s="559">
        <f t="shared" si="26"/>
        <v>0</v>
      </c>
      <c r="P53" s="559"/>
      <c r="Q53" s="559"/>
      <c r="R53" s="559"/>
      <c r="S53" s="559"/>
      <c r="T53" s="559"/>
      <c r="U53" s="559"/>
      <c r="V53" s="559"/>
      <c r="W53" s="559"/>
      <c r="X53" s="559"/>
      <c r="Y53" s="559"/>
      <c r="Z53" s="559"/>
      <c r="AA53" s="559"/>
      <c r="AB53" s="559"/>
      <c r="AC53" s="559"/>
    </row>
    <row r="54" spans="1:29" s="373" customFormat="1" ht="12" customHeight="1">
      <c r="A54" s="374" t="s">
        <v>465</v>
      </c>
      <c r="B54" s="379" t="s">
        <v>319</v>
      </c>
      <c r="C54" s="380" t="s">
        <v>462</v>
      </c>
      <c r="D54" s="377"/>
      <c r="E54" s="377">
        <v>0</v>
      </c>
      <c r="F54" s="377">
        <f t="shared" si="40"/>
        <v>0</v>
      </c>
      <c r="G54" s="377">
        <v>0</v>
      </c>
      <c r="H54" s="377">
        <v>0</v>
      </c>
      <c r="I54" s="1044">
        <f t="shared" si="6"/>
        <v>0</v>
      </c>
      <c r="L54" s="377"/>
      <c r="M54" s="377"/>
      <c r="N54" s="377"/>
      <c r="O54" s="377">
        <f t="shared" si="26"/>
        <v>0</v>
      </c>
      <c r="P54" s="377"/>
      <c r="Q54" s="377">
        <f t="shared" ref="Q54:Q58" si="41">SUM(T54,W54,Z54,AC54)</f>
        <v>0</v>
      </c>
      <c r="R54" s="377"/>
      <c r="S54" s="377"/>
      <c r="T54" s="377"/>
      <c r="U54" s="377"/>
      <c r="V54" s="377"/>
      <c r="W54" s="377"/>
      <c r="X54" s="377"/>
      <c r="Y54" s="377"/>
      <c r="Z54" s="377"/>
      <c r="AA54" s="377"/>
      <c r="AB54" s="377"/>
      <c r="AC54" s="377"/>
    </row>
    <row r="55" spans="1:29" s="373" customFormat="1" ht="13.5" customHeight="1">
      <c r="A55" s="374" t="s">
        <v>466</v>
      </c>
      <c r="B55" s="379" t="s">
        <v>320</v>
      </c>
      <c r="C55" s="380" t="s">
        <v>490</v>
      </c>
      <c r="D55" s="377"/>
      <c r="E55" s="377">
        <v>0</v>
      </c>
      <c r="F55" s="377">
        <f t="shared" si="40"/>
        <v>0</v>
      </c>
      <c r="G55" s="377">
        <v>0</v>
      </c>
      <c r="H55" s="377">
        <v>0</v>
      </c>
      <c r="I55" s="1044">
        <f t="shared" si="6"/>
        <v>0</v>
      </c>
      <c r="L55" s="377"/>
      <c r="M55" s="377"/>
      <c r="N55" s="377"/>
      <c r="O55" s="377">
        <f t="shared" si="26"/>
        <v>0</v>
      </c>
      <c r="P55" s="377"/>
      <c r="Q55" s="377">
        <f t="shared" si="41"/>
        <v>0</v>
      </c>
      <c r="R55" s="377"/>
      <c r="S55" s="377"/>
      <c r="T55" s="377"/>
      <c r="U55" s="377"/>
      <c r="V55" s="377"/>
      <c r="W55" s="377"/>
      <c r="X55" s="377"/>
      <c r="Y55" s="377"/>
      <c r="Z55" s="377"/>
      <c r="AA55" s="377"/>
      <c r="AB55" s="377"/>
      <c r="AC55" s="377"/>
    </row>
    <row r="56" spans="1:29" s="373" customFormat="1" ht="12" customHeight="1">
      <c r="A56" s="382" t="s">
        <v>467</v>
      </c>
      <c r="B56" s="383" t="s">
        <v>463</v>
      </c>
      <c r="C56" s="384" t="s">
        <v>469</v>
      </c>
      <c r="D56" s="387"/>
      <c r="E56" s="387">
        <v>0</v>
      </c>
      <c r="F56" s="387">
        <f t="shared" si="40"/>
        <v>0</v>
      </c>
      <c r="G56" s="387">
        <v>0</v>
      </c>
      <c r="H56" s="387">
        <v>0</v>
      </c>
      <c r="I56" s="1046">
        <f t="shared" si="6"/>
        <v>0</v>
      </c>
      <c r="L56" s="377"/>
      <c r="M56" s="377"/>
      <c r="N56" s="377"/>
      <c r="O56" s="377">
        <f t="shared" si="26"/>
        <v>0</v>
      </c>
      <c r="P56" s="377"/>
      <c r="Q56" s="377">
        <f t="shared" si="41"/>
        <v>0</v>
      </c>
      <c r="R56" s="377"/>
      <c r="S56" s="377"/>
      <c r="T56" s="377"/>
      <c r="U56" s="377"/>
      <c r="V56" s="377"/>
      <c r="W56" s="377"/>
      <c r="X56" s="377"/>
      <c r="Y56" s="377"/>
      <c r="Z56" s="377"/>
      <c r="AA56" s="377"/>
      <c r="AB56" s="377"/>
      <c r="AC56" s="377"/>
    </row>
    <row r="57" spans="1:29" s="373" customFormat="1" ht="12" customHeight="1">
      <c r="A57" s="382" t="s">
        <v>468</v>
      </c>
      <c r="B57" s="383" t="s">
        <v>460</v>
      </c>
      <c r="C57" s="384" t="s">
        <v>470</v>
      </c>
      <c r="D57" s="387"/>
      <c r="E57" s="387">
        <v>0</v>
      </c>
      <c r="F57" s="387">
        <f t="shared" si="40"/>
        <v>0</v>
      </c>
      <c r="G57" s="387">
        <v>0</v>
      </c>
      <c r="H57" s="387"/>
      <c r="I57" s="1046">
        <f t="shared" si="6"/>
        <v>0</v>
      </c>
      <c r="L57" s="387"/>
      <c r="M57" s="387"/>
      <c r="N57" s="387"/>
      <c r="O57" s="387">
        <f t="shared" si="26"/>
        <v>0</v>
      </c>
      <c r="P57" s="387"/>
      <c r="Q57" s="387">
        <f t="shared" si="41"/>
        <v>3000000</v>
      </c>
      <c r="R57" s="387"/>
      <c r="S57" s="387"/>
      <c r="T57" s="387">
        <v>3000000</v>
      </c>
      <c r="U57" s="387"/>
      <c r="V57" s="387"/>
      <c r="W57" s="387"/>
      <c r="X57" s="387"/>
      <c r="Y57" s="387"/>
      <c r="Z57" s="387"/>
      <c r="AA57" s="387"/>
      <c r="AB57" s="387"/>
      <c r="AC57" s="387"/>
    </row>
    <row r="58" spans="1:29" s="373" customFormat="1" ht="12" customHeight="1" thickBot="1">
      <c r="A58" s="382" t="s">
        <v>1474</v>
      </c>
      <c r="B58" s="383" t="s">
        <v>460</v>
      </c>
      <c r="C58" s="386" t="s">
        <v>1475</v>
      </c>
      <c r="D58" s="387"/>
      <c r="E58" s="387">
        <v>0</v>
      </c>
      <c r="F58" s="387">
        <f t="shared" si="40"/>
        <v>0</v>
      </c>
      <c r="G58" s="387">
        <v>0</v>
      </c>
      <c r="H58" s="387">
        <v>0</v>
      </c>
      <c r="I58" s="1046">
        <f t="shared" si="6"/>
        <v>0</v>
      </c>
      <c r="L58" s="387"/>
      <c r="M58" s="387"/>
      <c r="N58" s="387"/>
      <c r="O58" s="387">
        <f t="shared" si="26"/>
        <v>0</v>
      </c>
      <c r="P58" s="387"/>
      <c r="Q58" s="387">
        <f t="shared" si="41"/>
        <v>0</v>
      </c>
      <c r="R58" s="387"/>
      <c r="S58" s="387"/>
      <c r="T58" s="387"/>
      <c r="U58" s="387"/>
      <c r="V58" s="387"/>
      <c r="W58" s="387"/>
      <c r="X58" s="387"/>
      <c r="Y58" s="387"/>
      <c r="Z58" s="387"/>
      <c r="AA58" s="387"/>
      <c r="AB58" s="387"/>
      <c r="AC58" s="387"/>
    </row>
    <row r="59" spans="1:29" s="373" customFormat="1" ht="12" customHeight="1" thickBot="1">
      <c r="A59" s="369" t="s">
        <v>81</v>
      </c>
      <c r="B59" s="370" t="s">
        <v>321</v>
      </c>
      <c r="C59" s="385" t="s">
        <v>82</v>
      </c>
      <c r="D59" s="372">
        <f>SUM(D60:D60)</f>
        <v>0</v>
      </c>
      <c r="E59" s="372">
        <f t="shared" ref="E59:I59" si="42">SUM(E60:E60)</f>
        <v>0</v>
      </c>
      <c r="F59" s="372">
        <f t="shared" si="42"/>
        <v>0</v>
      </c>
      <c r="G59" s="372">
        <f t="shared" si="42"/>
        <v>0</v>
      </c>
      <c r="H59" s="372">
        <f t="shared" si="42"/>
        <v>0</v>
      </c>
      <c r="I59" s="372">
        <f t="shared" si="42"/>
        <v>0</v>
      </c>
      <c r="L59" s="372">
        <f>SUM(L61:L65)</f>
        <v>0</v>
      </c>
      <c r="M59" s="372"/>
      <c r="N59" s="372"/>
      <c r="O59" s="372">
        <f t="shared" si="26"/>
        <v>0</v>
      </c>
      <c r="P59" s="372"/>
      <c r="Q59" s="372">
        <f t="shared" ref="Q59" si="43">SUM(Q61:Q65)</f>
        <v>0</v>
      </c>
      <c r="R59" s="372">
        <f>SUM(R61:R65)</f>
        <v>0</v>
      </c>
      <c r="S59" s="372">
        <f t="shared" ref="S59:T59" si="44">SUM(S61:S65)</f>
        <v>0</v>
      </c>
      <c r="T59" s="372">
        <f t="shared" si="44"/>
        <v>0</v>
      </c>
      <c r="U59" s="372">
        <f>SUM(U61:U65)</f>
        <v>0</v>
      </c>
      <c r="V59" s="372">
        <f t="shared" ref="V59:W59" si="45">SUM(V61:V65)</f>
        <v>0</v>
      </c>
      <c r="W59" s="372">
        <f t="shared" si="45"/>
        <v>0</v>
      </c>
      <c r="X59" s="372">
        <f>SUM(X61:X65)</f>
        <v>0</v>
      </c>
      <c r="Y59" s="372">
        <f t="shared" ref="Y59:Z59" si="46">SUM(Y61:Y65)</f>
        <v>0</v>
      </c>
      <c r="Z59" s="372">
        <f t="shared" si="46"/>
        <v>0</v>
      </c>
      <c r="AA59" s="372">
        <f>SUM(AA61:AA65)</f>
        <v>0</v>
      </c>
      <c r="AB59" s="372">
        <f t="shared" ref="AB59:AC59" si="47">SUM(AB61:AB65)</f>
        <v>0</v>
      </c>
      <c r="AC59" s="372">
        <f t="shared" si="47"/>
        <v>0</v>
      </c>
    </row>
    <row r="60" spans="1:29" s="373" customFormat="1" ht="12" customHeight="1">
      <c r="A60" s="374" t="s">
        <v>476</v>
      </c>
      <c r="B60" s="375" t="s">
        <v>322</v>
      </c>
      <c r="C60" s="376" t="s">
        <v>471</v>
      </c>
      <c r="D60" s="396"/>
      <c r="E60" s="396">
        <v>0</v>
      </c>
      <c r="F60" s="396">
        <f t="shared" ref="F60:F65" si="48">G60-E60</f>
        <v>0</v>
      </c>
      <c r="G60" s="396">
        <v>0</v>
      </c>
      <c r="H60" s="396">
        <v>0</v>
      </c>
      <c r="I60" s="1050">
        <f t="shared" si="6"/>
        <v>0</v>
      </c>
      <c r="L60" s="559"/>
      <c r="M60" s="559"/>
      <c r="N60" s="559"/>
      <c r="O60" s="559">
        <f>SUM(S60,V60,Y60,AB60)</f>
        <v>0</v>
      </c>
      <c r="P60" s="559"/>
      <c r="Q60" s="559"/>
      <c r="R60" s="559"/>
      <c r="S60" s="559"/>
      <c r="T60" s="559"/>
      <c r="U60" s="559"/>
      <c r="V60" s="559"/>
      <c r="W60" s="559"/>
      <c r="X60" s="559"/>
      <c r="Y60" s="559"/>
      <c r="Z60" s="559"/>
      <c r="AA60" s="559"/>
      <c r="AB60" s="559"/>
      <c r="AC60" s="559"/>
    </row>
    <row r="61" spans="1:29" s="373" customFormat="1" ht="12" customHeight="1">
      <c r="A61" s="374" t="s">
        <v>477</v>
      </c>
      <c r="B61" s="375" t="s">
        <v>323</v>
      </c>
      <c r="C61" s="380" t="s">
        <v>472</v>
      </c>
      <c r="D61" s="396"/>
      <c r="E61" s="396">
        <v>0</v>
      </c>
      <c r="F61" s="396">
        <f t="shared" si="48"/>
        <v>0</v>
      </c>
      <c r="G61" s="396">
        <v>0</v>
      </c>
      <c r="H61" s="396">
        <v>0</v>
      </c>
      <c r="I61" s="1050">
        <f t="shared" si="6"/>
        <v>0</v>
      </c>
      <c r="L61" s="396"/>
      <c r="M61" s="396"/>
      <c r="N61" s="396"/>
      <c r="O61" s="396">
        <f t="shared" si="26"/>
        <v>0</v>
      </c>
      <c r="P61" s="396"/>
      <c r="Q61" s="396">
        <f t="shared" ref="Q61:Q65" si="49">SUM(T61,W61,Z61,AC61)</f>
        <v>0</v>
      </c>
      <c r="R61" s="396"/>
      <c r="S61" s="396">
        <v>0</v>
      </c>
      <c r="T61" s="396">
        <v>0</v>
      </c>
      <c r="U61" s="396"/>
      <c r="V61" s="396">
        <v>0</v>
      </c>
      <c r="W61" s="396">
        <v>0</v>
      </c>
      <c r="X61" s="396"/>
      <c r="Y61" s="396">
        <v>0</v>
      </c>
      <c r="Z61" s="396">
        <v>0</v>
      </c>
      <c r="AA61" s="396"/>
      <c r="AB61" s="396">
        <v>0</v>
      </c>
      <c r="AC61" s="396">
        <v>0</v>
      </c>
    </row>
    <row r="62" spans="1:29" s="373" customFormat="1" ht="11.25" customHeight="1">
      <c r="A62" s="374" t="s">
        <v>478</v>
      </c>
      <c r="B62" s="375" t="s">
        <v>324</v>
      </c>
      <c r="C62" s="380" t="s">
        <v>491</v>
      </c>
      <c r="D62" s="396"/>
      <c r="E62" s="396">
        <v>0</v>
      </c>
      <c r="F62" s="396">
        <f t="shared" si="48"/>
        <v>0</v>
      </c>
      <c r="G62" s="396">
        <v>0</v>
      </c>
      <c r="H62" s="396">
        <v>0</v>
      </c>
      <c r="I62" s="1050">
        <f t="shared" si="6"/>
        <v>0</v>
      </c>
      <c r="L62" s="396"/>
      <c r="M62" s="396"/>
      <c r="N62" s="396"/>
      <c r="O62" s="396">
        <f t="shared" si="26"/>
        <v>0</v>
      </c>
      <c r="P62" s="396"/>
      <c r="Q62" s="396">
        <f t="shared" si="49"/>
        <v>0</v>
      </c>
      <c r="R62" s="396"/>
      <c r="S62" s="396">
        <v>0</v>
      </c>
      <c r="T62" s="396">
        <v>0</v>
      </c>
      <c r="U62" s="396"/>
      <c r="V62" s="396">
        <v>0</v>
      </c>
      <c r="W62" s="396">
        <v>0</v>
      </c>
      <c r="X62" s="396"/>
      <c r="Y62" s="396">
        <v>0</v>
      </c>
      <c r="Z62" s="396">
        <v>0</v>
      </c>
      <c r="AA62" s="396"/>
      <c r="AB62" s="396">
        <v>0</v>
      </c>
      <c r="AC62" s="396">
        <v>0</v>
      </c>
    </row>
    <row r="63" spans="1:29" s="373" customFormat="1" ht="12" customHeight="1">
      <c r="A63" s="374" t="s">
        <v>479</v>
      </c>
      <c r="B63" s="397" t="s">
        <v>474</v>
      </c>
      <c r="C63" s="384" t="s">
        <v>473</v>
      </c>
      <c r="D63" s="396"/>
      <c r="E63" s="396">
        <v>0</v>
      </c>
      <c r="F63" s="396">
        <f t="shared" si="48"/>
        <v>0</v>
      </c>
      <c r="G63" s="396">
        <v>0</v>
      </c>
      <c r="H63" s="396"/>
      <c r="I63" s="1050">
        <f t="shared" si="6"/>
        <v>0</v>
      </c>
      <c r="L63" s="396"/>
      <c r="M63" s="396"/>
      <c r="N63" s="396"/>
      <c r="O63" s="396">
        <f t="shared" si="26"/>
        <v>0</v>
      </c>
      <c r="P63" s="396"/>
      <c r="Q63" s="396">
        <f t="shared" si="49"/>
        <v>0</v>
      </c>
      <c r="R63" s="396"/>
      <c r="S63" s="396">
        <v>0</v>
      </c>
      <c r="T63" s="396">
        <v>0</v>
      </c>
      <c r="U63" s="396"/>
      <c r="V63" s="396">
        <v>0</v>
      </c>
      <c r="W63" s="396">
        <v>0</v>
      </c>
      <c r="X63" s="396"/>
      <c r="Y63" s="396">
        <v>0</v>
      </c>
      <c r="Z63" s="396">
        <v>0</v>
      </c>
      <c r="AA63" s="396"/>
      <c r="AB63" s="396">
        <v>0</v>
      </c>
      <c r="AC63" s="396">
        <v>0</v>
      </c>
    </row>
    <row r="64" spans="1:29" s="373" customFormat="1" ht="12" customHeight="1">
      <c r="A64" s="374" t="s">
        <v>480</v>
      </c>
      <c r="B64" s="383" t="s">
        <v>481</v>
      </c>
      <c r="C64" s="384" t="s">
        <v>475</v>
      </c>
      <c r="D64" s="396"/>
      <c r="E64" s="396">
        <v>0</v>
      </c>
      <c r="F64" s="396">
        <f t="shared" si="48"/>
        <v>0</v>
      </c>
      <c r="G64" s="396">
        <v>0</v>
      </c>
      <c r="H64" s="396">
        <v>0</v>
      </c>
      <c r="I64" s="1050">
        <f t="shared" si="6"/>
        <v>0</v>
      </c>
      <c r="L64" s="396"/>
      <c r="M64" s="396"/>
      <c r="N64" s="396"/>
      <c r="O64" s="396">
        <f t="shared" si="26"/>
        <v>0</v>
      </c>
      <c r="P64" s="396"/>
      <c r="Q64" s="396">
        <f t="shared" si="49"/>
        <v>0</v>
      </c>
      <c r="R64" s="396"/>
      <c r="S64" s="396">
        <v>0</v>
      </c>
      <c r="T64" s="396">
        <v>0</v>
      </c>
      <c r="U64" s="396"/>
      <c r="V64" s="396">
        <v>0</v>
      </c>
      <c r="W64" s="396">
        <v>0</v>
      </c>
      <c r="X64" s="396"/>
      <c r="Y64" s="396">
        <v>0</v>
      </c>
      <c r="Z64" s="396">
        <v>0</v>
      </c>
      <c r="AA64" s="396"/>
      <c r="AB64" s="396">
        <v>0</v>
      </c>
      <c r="AC64" s="396">
        <v>0</v>
      </c>
    </row>
    <row r="65" spans="1:29" s="373" customFormat="1" ht="12" customHeight="1" thickBot="1">
      <c r="A65" s="374" t="s">
        <v>1476</v>
      </c>
      <c r="B65" s="383" t="s">
        <v>481</v>
      </c>
      <c r="C65" s="386" t="s">
        <v>1477</v>
      </c>
      <c r="D65" s="396"/>
      <c r="E65" s="396">
        <v>0</v>
      </c>
      <c r="F65" s="396">
        <f t="shared" si="48"/>
        <v>0</v>
      </c>
      <c r="G65" s="396">
        <v>0</v>
      </c>
      <c r="H65" s="396">
        <v>0</v>
      </c>
      <c r="I65" s="1050">
        <f t="shared" si="6"/>
        <v>0</v>
      </c>
      <c r="L65" s="396"/>
      <c r="M65" s="396"/>
      <c r="N65" s="396"/>
      <c r="O65" s="396">
        <f t="shared" si="26"/>
        <v>0</v>
      </c>
      <c r="P65" s="396"/>
      <c r="Q65" s="396">
        <f t="shared" si="49"/>
        <v>0</v>
      </c>
      <c r="R65" s="396"/>
      <c r="S65" s="396"/>
      <c r="T65" s="396"/>
      <c r="U65" s="396"/>
      <c r="V65" s="396"/>
      <c r="W65" s="396"/>
      <c r="X65" s="396"/>
      <c r="Y65" s="396"/>
      <c r="Z65" s="396"/>
      <c r="AA65" s="396"/>
      <c r="AB65" s="396"/>
      <c r="AC65" s="396"/>
    </row>
    <row r="66" spans="1:29" s="373" customFormat="1" ht="12" customHeight="1" thickBot="1">
      <c r="A66" s="369" t="s">
        <v>83</v>
      </c>
      <c r="B66" s="370"/>
      <c r="C66" s="371" t="s">
        <v>84</v>
      </c>
      <c r="D66" s="391">
        <f>+D5+D12+D19+D26+D34+D46+D52+D59</f>
        <v>1787674984</v>
      </c>
      <c r="E66" s="391">
        <f t="shared" ref="E66:I66" si="50">+E5+E12+E19+E26+E34+E46+E52+E59</f>
        <v>1867612957</v>
      </c>
      <c r="F66" s="391">
        <f t="shared" si="50"/>
        <v>1572363363</v>
      </c>
      <c r="G66" s="391">
        <f t="shared" si="50"/>
        <v>3439976320</v>
      </c>
      <c r="H66" s="391">
        <f t="shared" si="50"/>
        <v>55585708</v>
      </c>
      <c r="I66" s="391">
        <f t="shared" si="50"/>
        <v>3495562028</v>
      </c>
      <c r="L66" s="391">
        <f>+L5+L12+L19+L26+L34+L46+L52+L59</f>
        <v>3677009795</v>
      </c>
      <c r="M66" s="391"/>
      <c r="N66" s="391"/>
      <c r="O66" s="391">
        <f t="shared" si="26"/>
        <v>1859640157</v>
      </c>
      <c r="P66" s="391"/>
      <c r="Q66" s="391">
        <f t="shared" ref="Q66:AC66" si="51">+Q5+Q12+Q19+Q26+Q34+Q46+Q52+Q59</f>
        <v>3621762246</v>
      </c>
      <c r="R66" s="391">
        <f t="shared" si="51"/>
        <v>1310797402</v>
      </c>
      <c r="S66" s="391">
        <f t="shared" si="51"/>
        <v>1831439157</v>
      </c>
      <c r="T66" s="391">
        <f t="shared" si="51"/>
        <v>809756718</v>
      </c>
      <c r="U66" s="391">
        <f t="shared" si="51"/>
        <v>13132000</v>
      </c>
      <c r="V66" s="391">
        <f t="shared" si="51"/>
        <v>13132000</v>
      </c>
      <c r="W66" s="391">
        <f t="shared" si="51"/>
        <v>1</v>
      </c>
      <c r="X66" s="391">
        <f t="shared" si="51"/>
        <v>750000</v>
      </c>
      <c r="Y66" s="391">
        <f t="shared" si="51"/>
        <v>750000</v>
      </c>
      <c r="Z66" s="391">
        <f t="shared" si="51"/>
        <v>1135305</v>
      </c>
      <c r="AA66" s="391">
        <f t="shared" si="51"/>
        <v>14319000</v>
      </c>
      <c r="AB66" s="391">
        <f t="shared" si="51"/>
        <v>14319000</v>
      </c>
      <c r="AC66" s="391">
        <f t="shared" si="51"/>
        <v>1235531</v>
      </c>
    </row>
    <row r="67" spans="1:29" s="373" customFormat="1" ht="12" customHeight="1" thickBot="1">
      <c r="A67" s="398" t="s">
        <v>85</v>
      </c>
      <c r="B67" s="370" t="s">
        <v>326</v>
      </c>
      <c r="C67" s="385" t="s">
        <v>86</v>
      </c>
      <c r="D67" s="372">
        <f>SUM(D68:D70)</f>
        <v>183000000</v>
      </c>
      <c r="E67" s="372">
        <f t="shared" ref="E67:I67" si="52">SUM(E68:E70)</f>
        <v>183000000</v>
      </c>
      <c r="F67" s="372">
        <f t="shared" si="52"/>
        <v>0</v>
      </c>
      <c r="G67" s="372">
        <f t="shared" si="52"/>
        <v>183000000</v>
      </c>
      <c r="H67" s="372">
        <f t="shared" si="52"/>
        <v>0</v>
      </c>
      <c r="I67" s="372">
        <f t="shared" si="52"/>
        <v>183000000</v>
      </c>
      <c r="L67" s="372">
        <f>SUM(L68:L70)</f>
        <v>0</v>
      </c>
      <c r="M67" s="372"/>
      <c r="N67" s="372"/>
      <c r="O67" s="372">
        <f t="shared" si="26"/>
        <v>183000000</v>
      </c>
      <c r="P67" s="372"/>
      <c r="Q67" s="372">
        <f t="shared" ref="Q67:AC67" si="53">SUM(Q68:Q70)</f>
        <v>134981711</v>
      </c>
      <c r="R67" s="372">
        <f t="shared" si="53"/>
        <v>183000000</v>
      </c>
      <c r="S67" s="372">
        <f t="shared" si="53"/>
        <v>183000000</v>
      </c>
      <c r="T67" s="372">
        <f t="shared" si="53"/>
        <v>134981711</v>
      </c>
      <c r="U67" s="372">
        <f t="shared" si="53"/>
        <v>0</v>
      </c>
      <c r="V67" s="372">
        <f t="shared" si="53"/>
        <v>0</v>
      </c>
      <c r="W67" s="372">
        <f t="shared" si="53"/>
        <v>0</v>
      </c>
      <c r="X67" s="372">
        <f t="shared" si="53"/>
        <v>0</v>
      </c>
      <c r="Y67" s="372">
        <f t="shared" si="53"/>
        <v>0</v>
      </c>
      <c r="Z67" s="372">
        <f t="shared" si="53"/>
        <v>0</v>
      </c>
      <c r="AA67" s="372">
        <f t="shared" si="53"/>
        <v>0</v>
      </c>
      <c r="AB67" s="372">
        <f t="shared" si="53"/>
        <v>0</v>
      </c>
      <c r="AC67" s="372">
        <f t="shared" si="53"/>
        <v>0</v>
      </c>
    </row>
    <row r="68" spans="1:29" s="373" customFormat="1" ht="12" customHeight="1">
      <c r="A68" s="374" t="s">
        <v>87</v>
      </c>
      <c r="B68" s="375" t="s">
        <v>327</v>
      </c>
      <c r="C68" s="376" t="s">
        <v>88</v>
      </c>
      <c r="D68" s="396">
        <v>183000000</v>
      </c>
      <c r="E68" s="396">
        <v>183000000</v>
      </c>
      <c r="F68" s="396">
        <f t="shared" ref="F68:F70" si="54">G68-E68</f>
        <v>0</v>
      </c>
      <c r="G68" s="396">
        <v>183000000</v>
      </c>
      <c r="H68" s="396"/>
      <c r="I68" s="1050">
        <f t="shared" si="6"/>
        <v>183000000</v>
      </c>
      <c r="L68" s="396"/>
      <c r="M68" s="396"/>
      <c r="N68" s="396"/>
      <c r="O68" s="396">
        <f t="shared" si="26"/>
        <v>183000000</v>
      </c>
      <c r="P68" s="396"/>
      <c r="Q68" s="396">
        <f t="shared" ref="Q68:Q70" si="55">SUM(T68,W68,Z68,AC68)</f>
        <v>134981711</v>
      </c>
      <c r="R68" s="396">
        <v>183000000</v>
      </c>
      <c r="S68" s="396">
        <v>183000000</v>
      </c>
      <c r="T68" s="396">
        <v>134981711</v>
      </c>
      <c r="U68" s="396"/>
      <c r="V68" s="396">
        <v>0</v>
      </c>
      <c r="W68" s="396">
        <v>0</v>
      </c>
      <c r="X68" s="396"/>
      <c r="Y68" s="396">
        <v>0</v>
      </c>
      <c r="Z68" s="396">
        <v>0</v>
      </c>
      <c r="AA68" s="396"/>
      <c r="AB68" s="396">
        <v>0</v>
      </c>
      <c r="AC68" s="396">
        <v>0</v>
      </c>
    </row>
    <row r="69" spans="1:29" s="373" customFormat="1" ht="12" customHeight="1">
      <c r="A69" s="378" t="s">
        <v>89</v>
      </c>
      <c r="B69" s="375" t="s">
        <v>328</v>
      </c>
      <c r="C69" s="380" t="s">
        <v>90</v>
      </c>
      <c r="D69" s="396"/>
      <c r="E69" s="396">
        <v>0</v>
      </c>
      <c r="F69" s="396">
        <f t="shared" si="54"/>
        <v>0</v>
      </c>
      <c r="G69" s="396">
        <v>0</v>
      </c>
      <c r="H69" s="396"/>
      <c r="I69" s="1050">
        <f t="shared" ref="I69:I89" si="56">SUM(G69:H69)</f>
        <v>0</v>
      </c>
      <c r="L69" s="396"/>
      <c r="M69" s="396"/>
      <c r="N69" s="396"/>
      <c r="O69" s="396">
        <f t="shared" si="26"/>
        <v>0</v>
      </c>
      <c r="P69" s="396"/>
      <c r="Q69" s="396">
        <f t="shared" si="55"/>
        <v>0</v>
      </c>
      <c r="R69" s="396"/>
      <c r="S69" s="396">
        <v>0</v>
      </c>
      <c r="T69" s="396">
        <v>0</v>
      </c>
      <c r="U69" s="396"/>
      <c r="V69" s="396">
        <v>0</v>
      </c>
      <c r="W69" s="396">
        <v>0</v>
      </c>
      <c r="X69" s="396"/>
      <c r="Y69" s="396">
        <v>0</v>
      </c>
      <c r="Z69" s="396">
        <v>0</v>
      </c>
      <c r="AA69" s="396"/>
      <c r="AB69" s="396">
        <v>0</v>
      </c>
      <c r="AC69" s="396">
        <v>0</v>
      </c>
    </row>
    <row r="70" spans="1:29" s="373" customFormat="1" ht="12" customHeight="1" thickBot="1">
      <c r="A70" s="382" t="s">
        <v>91</v>
      </c>
      <c r="B70" s="375" t="s">
        <v>329</v>
      </c>
      <c r="C70" s="399" t="s">
        <v>92</v>
      </c>
      <c r="D70" s="396"/>
      <c r="E70" s="396">
        <v>0</v>
      </c>
      <c r="F70" s="396">
        <f t="shared" si="54"/>
        <v>0</v>
      </c>
      <c r="G70" s="396">
        <v>0</v>
      </c>
      <c r="H70" s="396"/>
      <c r="I70" s="1050">
        <f t="shared" si="56"/>
        <v>0</v>
      </c>
      <c r="L70" s="396"/>
      <c r="M70" s="396"/>
      <c r="N70" s="396"/>
      <c r="O70" s="396">
        <f t="shared" si="26"/>
        <v>0</v>
      </c>
      <c r="P70" s="396"/>
      <c r="Q70" s="396">
        <f t="shared" si="55"/>
        <v>0</v>
      </c>
      <c r="R70" s="396"/>
      <c r="S70" s="396">
        <v>0</v>
      </c>
      <c r="T70" s="396">
        <v>0</v>
      </c>
      <c r="U70" s="396"/>
      <c r="V70" s="396">
        <v>0</v>
      </c>
      <c r="W70" s="396">
        <v>0</v>
      </c>
      <c r="X70" s="396"/>
      <c r="Y70" s="396">
        <v>0</v>
      </c>
      <c r="Z70" s="396">
        <v>0</v>
      </c>
      <c r="AA70" s="396"/>
      <c r="AB70" s="396">
        <v>0</v>
      </c>
      <c r="AC70" s="396">
        <v>0</v>
      </c>
    </row>
    <row r="71" spans="1:29" s="373" customFormat="1" ht="12" customHeight="1" thickBot="1">
      <c r="A71" s="398" t="s">
        <v>93</v>
      </c>
      <c r="B71" s="370" t="s">
        <v>330</v>
      </c>
      <c r="C71" s="385" t="s">
        <v>94</v>
      </c>
      <c r="D71" s="372">
        <f>SUM(D72:D75)</f>
        <v>0</v>
      </c>
      <c r="E71" s="372">
        <v>0</v>
      </c>
      <c r="F71" s="372">
        <f t="shared" ref="F71" si="57">SUM(F72:F75)</f>
        <v>0</v>
      </c>
      <c r="G71" s="372">
        <v>0</v>
      </c>
      <c r="H71" s="372">
        <f t="shared" ref="H71" si="58">SUM(H72:H75)</f>
        <v>0</v>
      </c>
      <c r="I71" s="1043">
        <f t="shared" si="56"/>
        <v>0</v>
      </c>
      <c r="L71" s="372">
        <f>SUM(L72:L75)</f>
        <v>0</v>
      </c>
      <c r="M71" s="372"/>
      <c r="N71" s="372"/>
      <c r="O71" s="372">
        <f t="shared" si="26"/>
        <v>0</v>
      </c>
      <c r="P71" s="372"/>
      <c r="Q71" s="372">
        <v>0</v>
      </c>
      <c r="R71" s="372">
        <f>SUM(R72:R75)</f>
        <v>0</v>
      </c>
      <c r="S71" s="372">
        <v>0</v>
      </c>
      <c r="T71" s="372">
        <v>0</v>
      </c>
      <c r="U71" s="372">
        <f>SUM(U72:U75)</f>
        <v>0</v>
      </c>
      <c r="V71" s="372">
        <v>0</v>
      </c>
      <c r="W71" s="372">
        <v>0</v>
      </c>
      <c r="X71" s="372">
        <f>SUM(X72:X75)</f>
        <v>0</v>
      </c>
      <c r="Y71" s="372">
        <v>0</v>
      </c>
      <c r="Z71" s="372">
        <v>0</v>
      </c>
      <c r="AA71" s="372">
        <f>SUM(AA72:AA75)</f>
        <v>0</v>
      </c>
      <c r="AB71" s="372">
        <v>0</v>
      </c>
      <c r="AC71" s="372">
        <v>0</v>
      </c>
    </row>
    <row r="72" spans="1:29" s="373" customFormat="1" ht="12" customHeight="1">
      <c r="A72" s="374" t="s">
        <v>95</v>
      </c>
      <c r="B72" s="375" t="s">
        <v>331</v>
      </c>
      <c r="C72" s="376" t="s">
        <v>96</v>
      </c>
      <c r="D72" s="396"/>
      <c r="E72" s="396">
        <v>0</v>
      </c>
      <c r="F72" s="396">
        <f t="shared" ref="F72:F75" si="59">G72-E72</f>
        <v>0</v>
      </c>
      <c r="G72" s="396">
        <v>0</v>
      </c>
      <c r="H72" s="396"/>
      <c r="I72" s="1050">
        <f t="shared" si="56"/>
        <v>0</v>
      </c>
      <c r="L72" s="396"/>
      <c r="M72" s="396"/>
      <c r="N72" s="396"/>
      <c r="O72" s="396">
        <f t="shared" si="26"/>
        <v>0</v>
      </c>
      <c r="P72" s="396"/>
      <c r="Q72" s="396">
        <f t="shared" ref="Q72:Q75" si="60">SUM(T72,W72,Z72,AC72)</f>
        <v>0</v>
      </c>
      <c r="R72" s="396"/>
      <c r="S72" s="396">
        <v>0</v>
      </c>
      <c r="T72" s="396">
        <v>0</v>
      </c>
      <c r="U72" s="396"/>
      <c r="V72" s="396">
        <v>0</v>
      </c>
      <c r="W72" s="396">
        <v>0</v>
      </c>
      <c r="X72" s="396"/>
      <c r="Y72" s="396">
        <v>0</v>
      </c>
      <c r="Z72" s="396">
        <v>0</v>
      </c>
      <c r="AA72" s="396"/>
      <c r="AB72" s="396">
        <v>0</v>
      </c>
      <c r="AC72" s="396">
        <v>0</v>
      </c>
    </row>
    <row r="73" spans="1:29" s="373" customFormat="1" ht="12" customHeight="1">
      <c r="A73" s="378" t="s">
        <v>97</v>
      </c>
      <c r="B73" s="375" t="s">
        <v>332</v>
      </c>
      <c r="C73" s="380" t="s">
        <v>98</v>
      </c>
      <c r="D73" s="396"/>
      <c r="E73" s="396">
        <v>0</v>
      </c>
      <c r="F73" s="396">
        <f t="shared" si="59"/>
        <v>0</v>
      </c>
      <c r="G73" s="396">
        <v>0</v>
      </c>
      <c r="H73" s="396"/>
      <c r="I73" s="1050">
        <f t="shared" si="56"/>
        <v>0</v>
      </c>
      <c r="L73" s="396"/>
      <c r="M73" s="396"/>
      <c r="N73" s="396"/>
      <c r="O73" s="396">
        <f t="shared" si="26"/>
        <v>0</v>
      </c>
      <c r="P73" s="396"/>
      <c r="Q73" s="396">
        <f t="shared" si="60"/>
        <v>0</v>
      </c>
      <c r="R73" s="396"/>
      <c r="S73" s="396">
        <v>0</v>
      </c>
      <c r="T73" s="396">
        <v>0</v>
      </c>
      <c r="U73" s="396"/>
      <c r="V73" s="396">
        <v>0</v>
      </c>
      <c r="W73" s="396">
        <v>0</v>
      </c>
      <c r="X73" s="396"/>
      <c r="Y73" s="396">
        <v>0</v>
      </c>
      <c r="Z73" s="396">
        <v>0</v>
      </c>
      <c r="AA73" s="396"/>
      <c r="AB73" s="396">
        <v>0</v>
      </c>
      <c r="AC73" s="396">
        <v>0</v>
      </c>
    </row>
    <row r="74" spans="1:29" s="373" customFormat="1" ht="12" customHeight="1">
      <c r="A74" s="378" t="s">
        <v>99</v>
      </c>
      <c r="B74" s="375" t="s">
        <v>333</v>
      </c>
      <c r="C74" s="380" t="s">
        <v>100</v>
      </c>
      <c r="D74" s="396"/>
      <c r="E74" s="396">
        <v>0</v>
      </c>
      <c r="F74" s="396">
        <f t="shared" si="59"/>
        <v>0</v>
      </c>
      <c r="G74" s="396">
        <v>0</v>
      </c>
      <c r="H74" s="396"/>
      <c r="I74" s="1050">
        <f t="shared" si="56"/>
        <v>0</v>
      </c>
      <c r="L74" s="396"/>
      <c r="M74" s="396"/>
      <c r="N74" s="396"/>
      <c r="O74" s="396">
        <f t="shared" si="26"/>
        <v>0</v>
      </c>
      <c r="P74" s="396"/>
      <c r="Q74" s="396">
        <f t="shared" si="60"/>
        <v>0</v>
      </c>
      <c r="R74" s="396"/>
      <c r="S74" s="396">
        <v>0</v>
      </c>
      <c r="T74" s="396">
        <v>0</v>
      </c>
      <c r="U74" s="396"/>
      <c r="V74" s="396">
        <v>0</v>
      </c>
      <c r="W74" s="396">
        <v>0</v>
      </c>
      <c r="X74" s="396"/>
      <c r="Y74" s="396">
        <v>0</v>
      </c>
      <c r="Z74" s="396">
        <v>0</v>
      </c>
      <c r="AA74" s="396"/>
      <c r="AB74" s="396">
        <v>0</v>
      </c>
      <c r="AC74" s="396">
        <v>0</v>
      </c>
    </row>
    <row r="75" spans="1:29" s="373" customFormat="1" ht="12" customHeight="1" thickBot="1">
      <c r="A75" s="382" t="s">
        <v>101</v>
      </c>
      <c r="B75" s="375" t="s">
        <v>334</v>
      </c>
      <c r="C75" s="384" t="s">
        <v>102</v>
      </c>
      <c r="D75" s="396"/>
      <c r="E75" s="396">
        <v>0</v>
      </c>
      <c r="F75" s="396">
        <f t="shared" si="59"/>
        <v>0</v>
      </c>
      <c r="G75" s="396">
        <v>0</v>
      </c>
      <c r="H75" s="396"/>
      <c r="I75" s="1050">
        <f t="shared" si="56"/>
        <v>0</v>
      </c>
      <c r="L75" s="396"/>
      <c r="M75" s="396"/>
      <c r="N75" s="396"/>
      <c r="O75" s="396">
        <f t="shared" si="26"/>
        <v>0</v>
      </c>
      <c r="P75" s="396"/>
      <c r="Q75" s="396">
        <f t="shared" si="60"/>
        <v>0</v>
      </c>
      <c r="R75" s="396"/>
      <c r="S75" s="396">
        <v>0</v>
      </c>
      <c r="T75" s="396">
        <v>0</v>
      </c>
      <c r="U75" s="396"/>
      <c r="V75" s="396">
        <v>0</v>
      </c>
      <c r="W75" s="396">
        <v>0</v>
      </c>
      <c r="X75" s="396"/>
      <c r="Y75" s="396">
        <v>0</v>
      </c>
      <c r="Z75" s="396">
        <v>0</v>
      </c>
      <c r="AA75" s="396"/>
      <c r="AB75" s="396">
        <v>0</v>
      </c>
      <c r="AC75" s="396">
        <v>0</v>
      </c>
    </row>
    <row r="76" spans="1:29" s="373" customFormat="1" ht="12" customHeight="1" thickBot="1">
      <c r="A76" s="398" t="s">
        <v>103</v>
      </c>
      <c r="B76" s="370" t="s">
        <v>335</v>
      </c>
      <c r="C76" s="385" t="s">
        <v>104</v>
      </c>
      <c r="D76" s="372">
        <f>SUM(D77:D78)</f>
        <v>1026674827</v>
      </c>
      <c r="E76" s="372">
        <f t="shared" ref="E76:I76" si="61">SUM(E77:E78)</f>
        <v>1026674827</v>
      </c>
      <c r="F76" s="372">
        <f t="shared" si="61"/>
        <v>0</v>
      </c>
      <c r="G76" s="372">
        <f t="shared" si="61"/>
        <v>1026674827</v>
      </c>
      <c r="H76" s="372">
        <f t="shared" si="61"/>
        <v>0</v>
      </c>
      <c r="I76" s="372">
        <f t="shared" si="61"/>
        <v>1026674827</v>
      </c>
      <c r="L76" s="372">
        <f>SUM(L77:L78)</f>
        <v>1471015811.9999998</v>
      </c>
      <c r="M76" s="372"/>
      <c r="N76" s="372"/>
      <c r="O76" s="372">
        <f t="shared" si="26"/>
        <v>1026674827</v>
      </c>
      <c r="P76" s="372"/>
      <c r="Q76" s="372">
        <f t="shared" ref="Q76" si="62">SUM(Q77:Q78)</f>
        <v>1026674827</v>
      </c>
      <c r="R76" s="372">
        <f>SUM(R77:R78)</f>
        <v>1024554187</v>
      </c>
      <c r="S76" s="372">
        <f t="shared" ref="S76:T76" si="63">SUM(S77:S78)</f>
        <v>1024554187</v>
      </c>
      <c r="T76" s="372">
        <f t="shared" si="63"/>
        <v>1024554187</v>
      </c>
      <c r="U76" s="372">
        <f>SUM(U77:U78)</f>
        <v>791917</v>
      </c>
      <c r="V76" s="372">
        <f t="shared" ref="V76:W76" si="64">SUM(V77:V78)</f>
        <v>791917</v>
      </c>
      <c r="W76" s="372">
        <f t="shared" si="64"/>
        <v>791917</v>
      </c>
      <c r="X76" s="372">
        <f>SUM(X77:X78)</f>
        <v>1328723</v>
      </c>
      <c r="Y76" s="372">
        <f t="shared" ref="Y76:Z76" si="65">SUM(Y77:Y78)</f>
        <v>1328723</v>
      </c>
      <c r="Z76" s="372">
        <f t="shared" si="65"/>
        <v>1328723</v>
      </c>
      <c r="AA76" s="372">
        <f>SUM(AA77:AA78)</f>
        <v>0</v>
      </c>
      <c r="AB76" s="372">
        <f t="shared" ref="AB76:AC76" si="66">SUM(AB77:AB78)</f>
        <v>0</v>
      </c>
      <c r="AC76" s="372">
        <f t="shared" si="66"/>
        <v>0</v>
      </c>
    </row>
    <row r="77" spans="1:29" s="373" customFormat="1" ht="12" customHeight="1">
      <c r="A77" s="374" t="s">
        <v>105</v>
      </c>
      <c r="B77" s="375" t="s">
        <v>336</v>
      </c>
      <c r="C77" s="376" t="s">
        <v>106</v>
      </c>
      <c r="D77" s="396">
        <v>1026674827</v>
      </c>
      <c r="E77" s="396">
        <v>1026674827</v>
      </c>
      <c r="F77" s="396">
        <f t="shared" ref="F77:F78" si="67">G77-E77</f>
        <v>0</v>
      </c>
      <c r="G77" s="396">
        <v>1026674827</v>
      </c>
      <c r="H77" s="396"/>
      <c r="I77" s="1050">
        <f t="shared" si="56"/>
        <v>1026674827</v>
      </c>
      <c r="L77" s="396">
        <v>1471015811.9999998</v>
      </c>
      <c r="M77" s="396"/>
      <c r="N77" s="396"/>
      <c r="O77" s="396">
        <f t="shared" si="26"/>
        <v>1026674827</v>
      </c>
      <c r="P77" s="396"/>
      <c r="Q77" s="396">
        <f t="shared" ref="Q77:Q78" si="68">SUM(T77,W77,Z77,AC77)</f>
        <v>1026674827</v>
      </c>
      <c r="R77" s="396">
        <v>1024554187</v>
      </c>
      <c r="S77" s="396">
        <v>1024554187</v>
      </c>
      <c r="T77" s="396">
        <v>1024554187</v>
      </c>
      <c r="U77" s="396">
        <v>791917</v>
      </c>
      <c r="V77" s="396">
        <v>791917</v>
      </c>
      <c r="W77" s="396">
        <v>791917</v>
      </c>
      <c r="X77" s="396">
        <v>1328723</v>
      </c>
      <c r="Y77" s="396">
        <v>1328723</v>
      </c>
      <c r="Z77" s="396">
        <v>1328723</v>
      </c>
      <c r="AA77" s="396"/>
      <c r="AB77" s="396"/>
      <c r="AC77" s="396"/>
    </row>
    <row r="78" spans="1:29" s="373" customFormat="1" ht="12" customHeight="1" thickBot="1">
      <c r="A78" s="382" t="s">
        <v>107</v>
      </c>
      <c r="B78" s="375" t="s">
        <v>337</v>
      </c>
      <c r="C78" s="384" t="s">
        <v>108</v>
      </c>
      <c r="D78" s="396"/>
      <c r="E78" s="396">
        <v>0</v>
      </c>
      <c r="F78" s="396">
        <f t="shared" si="67"/>
        <v>0</v>
      </c>
      <c r="G78" s="396">
        <v>0</v>
      </c>
      <c r="H78" s="396"/>
      <c r="I78" s="1050">
        <f t="shared" si="56"/>
        <v>0</v>
      </c>
      <c r="L78" s="396"/>
      <c r="M78" s="396"/>
      <c r="N78" s="396"/>
      <c r="O78" s="396">
        <f t="shared" si="26"/>
        <v>0</v>
      </c>
      <c r="P78" s="396"/>
      <c r="Q78" s="396">
        <f t="shared" si="68"/>
        <v>0</v>
      </c>
      <c r="R78" s="396"/>
      <c r="S78" s="396"/>
      <c r="T78" s="396"/>
      <c r="U78" s="396"/>
      <c r="V78" s="396"/>
      <c r="W78" s="396"/>
      <c r="X78" s="396"/>
      <c r="Y78" s="396"/>
      <c r="Z78" s="396"/>
      <c r="AA78" s="396"/>
      <c r="AB78" s="396"/>
      <c r="AC78" s="396"/>
    </row>
    <row r="79" spans="1:29" s="373" customFormat="1" ht="12" customHeight="1" thickBot="1">
      <c r="A79" s="398" t="s">
        <v>109</v>
      </c>
      <c r="B79" s="370"/>
      <c r="C79" s="385" t="s">
        <v>110</v>
      </c>
      <c r="D79" s="372">
        <f>SUM(D80:D82)</f>
        <v>0</v>
      </c>
      <c r="E79" s="372">
        <f t="shared" ref="E79:I79" si="69">SUM(E80:E82)</f>
        <v>0</v>
      </c>
      <c r="F79" s="372">
        <f t="shared" si="69"/>
        <v>0</v>
      </c>
      <c r="G79" s="372">
        <f t="shared" si="69"/>
        <v>0</v>
      </c>
      <c r="H79" s="372">
        <f t="shared" si="69"/>
        <v>0</v>
      </c>
      <c r="I79" s="372">
        <f t="shared" si="69"/>
        <v>0</v>
      </c>
      <c r="L79" s="372">
        <f t="shared" ref="L79:AC79" si="70">SUM(L80:L82)</f>
        <v>0</v>
      </c>
      <c r="M79" s="372"/>
      <c r="N79" s="372"/>
      <c r="O79" s="372">
        <f t="shared" si="26"/>
        <v>0</v>
      </c>
      <c r="P79" s="372"/>
      <c r="Q79" s="372">
        <f t="shared" si="70"/>
        <v>0</v>
      </c>
      <c r="R79" s="372">
        <f t="shared" si="70"/>
        <v>0</v>
      </c>
      <c r="S79" s="372">
        <f t="shared" si="70"/>
        <v>0</v>
      </c>
      <c r="T79" s="372">
        <f t="shared" si="70"/>
        <v>0</v>
      </c>
      <c r="U79" s="372">
        <f t="shared" si="70"/>
        <v>0</v>
      </c>
      <c r="V79" s="372">
        <f t="shared" si="70"/>
        <v>0</v>
      </c>
      <c r="W79" s="372">
        <f t="shared" si="70"/>
        <v>0</v>
      </c>
      <c r="X79" s="372">
        <f t="shared" si="70"/>
        <v>0</v>
      </c>
      <c r="Y79" s="372">
        <f t="shared" si="70"/>
        <v>0</v>
      </c>
      <c r="Z79" s="372">
        <f t="shared" si="70"/>
        <v>0</v>
      </c>
      <c r="AA79" s="372">
        <f t="shared" si="70"/>
        <v>0</v>
      </c>
      <c r="AB79" s="372">
        <f t="shared" si="70"/>
        <v>0</v>
      </c>
      <c r="AC79" s="372">
        <f t="shared" si="70"/>
        <v>0</v>
      </c>
    </row>
    <row r="80" spans="1:29" s="373" customFormat="1" ht="12" customHeight="1">
      <c r="A80" s="374" t="s">
        <v>483</v>
      </c>
      <c r="B80" s="375" t="s">
        <v>338</v>
      </c>
      <c r="C80" s="376" t="s">
        <v>111</v>
      </c>
      <c r="D80" s="396"/>
      <c r="E80" s="396">
        <v>0</v>
      </c>
      <c r="F80" s="396">
        <f t="shared" ref="F80:F82" si="71">G80-E80</f>
        <v>0</v>
      </c>
      <c r="G80" s="396">
        <v>0</v>
      </c>
      <c r="H80" s="396"/>
      <c r="I80" s="1050">
        <f t="shared" si="56"/>
        <v>0</v>
      </c>
      <c r="L80" s="396"/>
      <c r="M80" s="396"/>
      <c r="N80" s="396"/>
      <c r="O80" s="396">
        <f t="shared" si="26"/>
        <v>0</v>
      </c>
      <c r="P80" s="396"/>
      <c r="Q80" s="396">
        <f t="shared" ref="Q80:Q82" si="72">SUM(T80,W80,Z80,AC80)</f>
        <v>0</v>
      </c>
      <c r="R80" s="396"/>
      <c r="S80" s="396"/>
      <c r="T80" s="396"/>
      <c r="U80" s="396"/>
      <c r="V80" s="396"/>
      <c r="W80" s="396"/>
      <c r="X80" s="396"/>
      <c r="Y80" s="396"/>
      <c r="Z80" s="396"/>
      <c r="AA80" s="396"/>
      <c r="AB80" s="396"/>
      <c r="AC80" s="396"/>
    </row>
    <row r="81" spans="1:29" s="373" customFormat="1" ht="12" customHeight="1">
      <c r="A81" s="378" t="s">
        <v>484</v>
      </c>
      <c r="B81" s="379" t="s">
        <v>339</v>
      </c>
      <c r="C81" s="380" t="s">
        <v>112</v>
      </c>
      <c r="D81" s="396"/>
      <c r="E81" s="396">
        <v>0</v>
      </c>
      <c r="F81" s="396">
        <f t="shared" si="71"/>
        <v>0</v>
      </c>
      <c r="G81" s="396">
        <v>0</v>
      </c>
      <c r="H81" s="396"/>
      <c r="I81" s="1050">
        <f t="shared" si="56"/>
        <v>0</v>
      </c>
      <c r="L81" s="396"/>
      <c r="M81" s="396"/>
      <c r="N81" s="396"/>
      <c r="O81" s="396">
        <f t="shared" si="26"/>
        <v>0</v>
      </c>
      <c r="P81" s="396"/>
      <c r="Q81" s="396">
        <f t="shared" si="72"/>
        <v>0</v>
      </c>
      <c r="R81" s="396"/>
      <c r="S81" s="396"/>
      <c r="T81" s="396"/>
      <c r="U81" s="396"/>
      <c r="V81" s="396"/>
      <c r="W81" s="396"/>
      <c r="X81" s="396"/>
      <c r="Y81" s="396"/>
      <c r="Z81" s="396"/>
      <c r="AA81" s="396"/>
      <c r="AB81" s="396"/>
      <c r="AC81" s="396"/>
    </row>
    <row r="82" spans="1:29" s="373" customFormat="1" ht="12" customHeight="1" thickBot="1">
      <c r="A82" s="382" t="s">
        <v>485</v>
      </c>
      <c r="B82" s="383" t="s">
        <v>482</v>
      </c>
      <c r="C82" s="384" t="s">
        <v>646</v>
      </c>
      <c r="D82" s="396"/>
      <c r="E82" s="396">
        <v>0</v>
      </c>
      <c r="F82" s="396">
        <f t="shared" si="71"/>
        <v>0</v>
      </c>
      <c r="G82" s="396">
        <v>0</v>
      </c>
      <c r="H82" s="396"/>
      <c r="I82" s="1050">
        <f t="shared" si="56"/>
        <v>0</v>
      </c>
      <c r="L82" s="396"/>
      <c r="M82" s="396"/>
      <c r="N82" s="396"/>
      <c r="O82" s="396">
        <f t="shared" si="26"/>
        <v>0</v>
      </c>
      <c r="P82" s="396"/>
      <c r="Q82" s="396">
        <f t="shared" si="72"/>
        <v>0</v>
      </c>
      <c r="R82" s="396"/>
      <c r="S82" s="396"/>
      <c r="T82" s="396"/>
      <c r="U82" s="396"/>
      <c r="V82" s="396"/>
      <c r="W82" s="396"/>
      <c r="X82" s="396"/>
      <c r="Y82" s="396"/>
      <c r="Z82" s="396"/>
      <c r="AA82" s="396"/>
      <c r="AB82" s="396"/>
      <c r="AC82" s="396"/>
    </row>
    <row r="83" spans="1:29" s="373" customFormat="1" ht="12" customHeight="1" thickBot="1">
      <c r="A83" s="398" t="s">
        <v>113</v>
      </c>
      <c r="B83" s="370" t="s">
        <v>340</v>
      </c>
      <c r="C83" s="385" t="s">
        <v>114</v>
      </c>
      <c r="D83" s="372">
        <f>SUM(D84:D87)</f>
        <v>0</v>
      </c>
      <c r="E83" s="372">
        <f t="shared" ref="E83:I83" si="73">SUM(E84:E87)</f>
        <v>0</v>
      </c>
      <c r="F83" s="372">
        <f t="shared" si="73"/>
        <v>0</v>
      </c>
      <c r="G83" s="372">
        <f t="shared" si="73"/>
        <v>0</v>
      </c>
      <c r="H83" s="372">
        <f t="shared" si="73"/>
        <v>0</v>
      </c>
      <c r="I83" s="372">
        <f t="shared" si="73"/>
        <v>0</v>
      </c>
      <c r="L83" s="372">
        <f t="shared" ref="L83:AC83" si="74">SUM(L84:L87)</f>
        <v>0</v>
      </c>
      <c r="M83" s="372"/>
      <c r="N83" s="372"/>
      <c r="O83" s="372">
        <f t="shared" si="26"/>
        <v>0</v>
      </c>
      <c r="P83" s="372"/>
      <c r="Q83" s="372">
        <f t="shared" si="74"/>
        <v>0</v>
      </c>
      <c r="R83" s="372">
        <f t="shared" si="74"/>
        <v>0</v>
      </c>
      <c r="S83" s="372">
        <f t="shared" si="74"/>
        <v>0</v>
      </c>
      <c r="T83" s="372">
        <f t="shared" si="74"/>
        <v>0</v>
      </c>
      <c r="U83" s="372">
        <f t="shared" si="74"/>
        <v>0</v>
      </c>
      <c r="V83" s="372">
        <f t="shared" si="74"/>
        <v>0</v>
      </c>
      <c r="W83" s="372">
        <f t="shared" si="74"/>
        <v>0</v>
      </c>
      <c r="X83" s="372">
        <f t="shared" si="74"/>
        <v>0</v>
      </c>
      <c r="Y83" s="372">
        <f t="shared" si="74"/>
        <v>0</v>
      </c>
      <c r="Z83" s="372">
        <f t="shared" si="74"/>
        <v>0</v>
      </c>
      <c r="AA83" s="372">
        <f t="shared" si="74"/>
        <v>0</v>
      </c>
      <c r="AB83" s="372">
        <f t="shared" si="74"/>
        <v>0</v>
      </c>
      <c r="AC83" s="372">
        <f t="shared" si="74"/>
        <v>0</v>
      </c>
    </row>
    <row r="84" spans="1:29" s="373" customFormat="1" ht="12" customHeight="1">
      <c r="A84" s="400" t="s">
        <v>486</v>
      </c>
      <c r="B84" s="375" t="s">
        <v>341</v>
      </c>
      <c r="C84" s="376" t="s">
        <v>647</v>
      </c>
      <c r="D84" s="396"/>
      <c r="E84" s="396">
        <v>0</v>
      </c>
      <c r="F84" s="396">
        <f t="shared" ref="F84:F87" si="75">G84-E84</f>
        <v>0</v>
      </c>
      <c r="G84" s="396">
        <v>0</v>
      </c>
      <c r="H84" s="396"/>
      <c r="I84" s="1050">
        <f t="shared" si="56"/>
        <v>0</v>
      </c>
      <c r="L84" s="396"/>
      <c r="M84" s="396"/>
      <c r="N84" s="396"/>
      <c r="O84" s="396">
        <f t="shared" si="26"/>
        <v>0</v>
      </c>
      <c r="P84" s="396"/>
      <c r="Q84" s="396">
        <f t="shared" ref="Q84:Q87" si="76">SUM(T84,W84,Z84,AC84)</f>
        <v>0</v>
      </c>
      <c r="R84" s="396"/>
      <c r="S84" s="396"/>
      <c r="T84" s="396"/>
      <c r="U84" s="396"/>
      <c r="V84" s="396"/>
      <c r="W84" s="396"/>
      <c r="X84" s="396"/>
      <c r="Y84" s="396"/>
      <c r="Z84" s="396"/>
      <c r="AA84" s="396"/>
      <c r="AB84" s="396"/>
      <c r="AC84" s="396"/>
    </row>
    <row r="85" spans="1:29" s="373" customFormat="1" ht="12" customHeight="1">
      <c r="A85" s="401" t="s">
        <v>487</v>
      </c>
      <c r="B85" s="375" t="s">
        <v>342</v>
      </c>
      <c r="C85" s="380" t="s">
        <v>648</v>
      </c>
      <c r="D85" s="396"/>
      <c r="E85" s="396">
        <v>0</v>
      </c>
      <c r="F85" s="396">
        <f t="shared" si="75"/>
        <v>0</v>
      </c>
      <c r="G85" s="396">
        <v>0</v>
      </c>
      <c r="H85" s="396"/>
      <c r="I85" s="1050">
        <f t="shared" si="56"/>
        <v>0</v>
      </c>
      <c r="L85" s="396"/>
      <c r="M85" s="396"/>
      <c r="N85" s="396"/>
      <c r="O85" s="396">
        <f t="shared" si="26"/>
        <v>0</v>
      </c>
      <c r="P85" s="396"/>
      <c r="Q85" s="396">
        <f t="shared" si="76"/>
        <v>0</v>
      </c>
      <c r="R85" s="396"/>
      <c r="S85" s="396"/>
      <c r="T85" s="396"/>
      <c r="U85" s="396"/>
      <c r="V85" s="396"/>
      <c r="W85" s="396"/>
      <c r="X85" s="396"/>
      <c r="Y85" s="396"/>
      <c r="Z85" s="396"/>
      <c r="AA85" s="396"/>
      <c r="AB85" s="396"/>
      <c r="AC85" s="396"/>
    </row>
    <row r="86" spans="1:29" s="373" customFormat="1" ht="12" customHeight="1">
      <c r="A86" s="401" t="s">
        <v>488</v>
      </c>
      <c r="B86" s="375" t="s">
        <v>343</v>
      </c>
      <c r="C86" s="380" t="s">
        <v>649</v>
      </c>
      <c r="D86" s="396"/>
      <c r="E86" s="396">
        <v>0</v>
      </c>
      <c r="F86" s="396">
        <f t="shared" si="75"/>
        <v>0</v>
      </c>
      <c r="G86" s="396">
        <v>0</v>
      </c>
      <c r="H86" s="396"/>
      <c r="I86" s="1050">
        <f t="shared" si="56"/>
        <v>0</v>
      </c>
      <c r="L86" s="396"/>
      <c r="M86" s="396"/>
      <c r="N86" s="396"/>
      <c r="O86" s="396">
        <f t="shared" si="26"/>
        <v>0</v>
      </c>
      <c r="P86" s="396"/>
      <c r="Q86" s="396">
        <f t="shared" si="76"/>
        <v>0</v>
      </c>
      <c r="R86" s="396"/>
      <c r="S86" s="396"/>
      <c r="T86" s="396"/>
      <c r="U86" s="396"/>
      <c r="V86" s="396"/>
      <c r="W86" s="396"/>
      <c r="X86" s="396"/>
      <c r="Y86" s="396"/>
      <c r="Z86" s="396"/>
      <c r="AA86" s="396"/>
      <c r="AB86" s="396"/>
      <c r="AC86" s="396"/>
    </row>
    <row r="87" spans="1:29" s="373" customFormat="1" ht="13.5" thickBot="1">
      <c r="A87" s="402" t="s">
        <v>489</v>
      </c>
      <c r="B87" s="375" t="s">
        <v>344</v>
      </c>
      <c r="C87" s="384" t="s">
        <v>650</v>
      </c>
      <c r="D87" s="396"/>
      <c r="E87" s="396">
        <v>0</v>
      </c>
      <c r="F87" s="396">
        <f t="shared" si="75"/>
        <v>0</v>
      </c>
      <c r="G87" s="396">
        <v>0</v>
      </c>
      <c r="H87" s="396"/>
      <c r="I87" s="1050">
        <f t="shared" si="56"/>
        <v>0</v>
      </c>
      <c r="L87" s="396"/>
      <c r="M87" s="396"/>
      <c r="N87" s="396"/>
      <c r="O87" s="396">
        <f t="shared" si="26"/>
        <v>0</v>
      </c>
      <c r="P87" s="396"/>
      <c r="Q87" s="396">
        <f t="shared" si="76"/>
        <v>0</v>
      </c>
      <c r="R87" s="396"/>
      <c r="S87" s="396"/>
      <c r="T87" s="396"/>
      <c r="U87" s="396"/>
      <c r="V87" s="396"/>
      <c r="W87" s="396"/>
      <c r="X87" s="396"/>
      <c r="Y87" s="396"/>
      <c r="Z87" s="396"/>
      <c r="AA87" s="396"/>
      <c r="AB87" s="396"/>
      <c r="AC87" s="396"/>
    </row>
    <row r="88" spans="1:29" s="373" customFormat="1" ht="13.5" customHeight="1" thickBot="1">
      <c r="A88" s="398" t="s">
        <v>115</v>
      </c>
      <c r="B88" s="370" t="s">
        <v>345</v>
      </c>
      <c r="C88" s="385" t="s">
        <v>116</v>
      </c>
      <c r="D88" s="403"/>
      <c r="E88" s="403">
        <v>0</v>
      </c>
      <c r="F88" s="403"/>
      <c r="G88" s="403">
        <v>0</v>
      </c>
      <c r="H88" s="403"/>
      <c r="I88" s="1053">
        <f t="shared" si="56"/>
        <v>0</v>
      </c>
      <c r="L88" s="403"/>
      <c r="M88" s="403"/>
      <c r="N88" s="403"/>
      <c r="O88" s="403">
        <f t="shared" si="26"/>
        <v>0</v>
      </c>
      <c r="P88" s="403"/>
      <c r="Q88" s="403"/>
      <c r="R88" s="403"/>
      <c r="S88" s="403"/>
      <c r="T88" s="403"/>
      <c r="U88" s="403"/>
      <c r="V88" s="403"/>
      <c r="W88" s="403"/>
      <c r="X88" s="403"/>
      <c r="Y88" s="403"/>
      <c r="Z88" s="403"/>
      <c r="AA88" s="403"/>
      <c r="AB88" s="403"/>
      <c r="AC88" s="403"/>
    </row>
    <row r="89" spans="1:29" s="373" customFormat="1" ht="13.5" customHeight="1" thickBot="1">
      <c r="A89" s="404" t="s">
        <v>175</v>
      </c>
      <c r="B89" s="370"/>
      <c r="C89" s="385" t="s">
        <v>672</v>
      </c>
      <c r="D89" s="403"/>
      <c r="E89" s="403">
        <v>0</v>
      </c>
      <c r="F89" s="403"/>
      <c r="G89" s="403">
        <v>0</v>
      </c>
      <c r="H89" s="403"/>
      <c r="I89" s="1053">
        <f t="shared" si="56"/>
        <v>0</v>
      </c>
      <c r="L89" s="403"/>
      <c r="M89" s="403"/>
      <c r="N89" s="403"/>
      <c r="O89" s="403">
        <f t="shared" si="26"/>
        <v>0</v>
      </c>
      <c r="P89" s="403"/>
      <c r="Q89" s="403"/>
      <c r="R89" s="403"/>
      <c r="S89" s="403"/>
      <c r="T89" s="403"/>
      <c r="U89" s="403"/>
      <c r="V89" s="403"/>
      <c r="W89" s="403"/>
      <c r="X89" s="403"/>
      <c r="Y89" s="403"/>
      <c r="Z89" s="403"/>
      <c r="AA89" s="403"/>
      <c r="AB89" s="403"/>
      <c r="AC89" s="403"/>
    </row>
    <row r="90" spans="1:29" s="373" customFormat="1" ht="15.75" customHeight="1" thickBot="1">
      <c r="A90" s="404" t="s">
        <v>178</v>
      </c>
      <c r="B90" s="370" t="s">
        <v>325</v>
      </c>
      <c r="C90" s="405" t="s">
        <v>117</v>
      </c>
      <c r="D90" s="391">
        <f>+D67+D71+D76+D79+D83+D88</f>
        <v>1209674827</v>
      </c>
      <c r="E90" s="391">
        <f t="shared" ref="E90:I90" si="77">+E67+E71+E76+E79+E83+E88</f>
        <v>1209674827</v>
      </c>
      <c r="F90" s="391">
        <f t="shared" si="77"/>
        <v>0</v>
      </c>
      <c r="G90" s="391">
        <f t="shared" si="77"/>
        <v>1209674827</v>
      </c>
      <c r="H90" s="391">
        <f t="shared" si="77"/>
        <v>0</v>
      </c>
      <c r="I90" s="391">
        <f t="shared" si="77"/>
        <v>1209674827</v>
      </c>
      <c r="L90" s="391">
        <f t="shared" ref="L90:AC90" si="78">+L67+L71+L76+L79+L83+L88</f>
        <v>1471015811.9999998</v>
      </c>
      <c r="M90" s="391"/>
      <c r="N90" s="391"/>
      <c r="O90" s="391">
        <f t="shared" si="26"/>
        <v>1209674827</v>
      </c>
      <c r="P90" s="391"/>
      <c r="Q90" s="391">
        <f t="shared" si="78"/>
        <v>1161656538</v>
      </c>
      <c r="R90" s="391">
        <f t="shared" si="78"/>
        <v>1207554187</v>
      </c>
      <c r="S90" s="391">
        <f t="shared" si="78"/>
        <v>1207554187</v>
      </c>
      <c r="T90" s="391">
        <f t="shared" si="78"/>
        <v>1159535898</v>
      </c>
      <c r="U90" s="391">
        <f t="shared" si="78"/>
        <v>791917</v>
      </c>
      <c r="V90" s="391">
        <f t="shared" si="78"/>
        <v>791917</v>
      </c>
      <c r="W90" s="391">
        <f t="shared" si="78"/>
        <v>791917</v>
      </c>
      <c r="X90" s="391">
        <f t="shared" si="78"/>
        <v>1328723</v>
      </c>
      <c r="Y90" s="391">
        <f t="shared" si="78"/>
        <v>1328723</v>
      </c>
      <c r="Z90" s="391">
        <f t="shared" si="78"/>
        <v>1328723</v>
      </c>
      <c r="AA90" s="391">
        <f t="shared" si="78"/>
        <v>0</v>
      </c>
      <c r="AB90" s="391">
        <f t="shared" si="78"/>
        <v>0</v>
      </c>
      <c r="AC90" s="391">
        <f t="shared" si="78"/>
        <v>0</v>
      </c>
    </row>
    <row r="91" spans="1:29" s="373" customFormat="1" ht="16.5" customHeight="1" thickBot="1">
      <c r="A91" s="404" t="s">
        <v>181</v>
      </c>
      <c r="B91" s="406"/>
      <c r="C91" s="407" t="s">
        <v>118</v>
      </c>
      <c r="D91" s="391">
        <f>+D66+D90</f>
        <v>2997349811</v>
      </c>
      <c r="E91" s="391">
        <f t="shared" ref="E91:I91" si="79">+E66+E90</f>
        <v>3077287784</v>
      </c>
      <c r="F91" s="391">
        <f t="shared" si="79"/>
        <v>1572363363</v>
      </c>
      <c r="G91" s="391">
        <f t="shared" si="79"/>
        <v>4649651147</v>
      </c>
      <c r="H91" s="391">
        <f t="shared" si="79"/>
        <v>55585708</v>
      </c>
      <c r="I91" s="391">
        <f t="shared" si="79"/>
        <v>4705236855</v>
      </c>
      <c r="L91" s="391">
        <f t="shared" ref="L91:AC91" si="80">+L66+L90</f>
        <v>5148025607</v>
      </c>
      <c r="M91" s="391"/>
      <c r="N91" s="391">
        <f t="shared" si="80"/>
        <v>0</v>
      </c>
      <c r="O91" s="391">
        <f t="shared" si="80"/>
        <v>3069314984</v>
      </c>
      <c r="P91" s="391">
        <f t="shared" si="80"/>
        <v>0</v>
      </c>
      <c r="Q91" s="391">
        <f t="shared" si="80"/>
        <v>4783418784</v>
      </c>
      <c r="R91" s="391">
        <f t="shared" si="80"/>
        <v>2518351589</v>
      </c>
      <c r="S91" s="391">
        <f t="shared" si="80"/>
        <v>3038993344</v>
      </c>
      <c r="T91" s="391">
        <f t="shared" si="80"/>
        <v>1969292616</v>
      </c>
      <c r="U91" s="391">
        <f t="shared" si="80"/>
        <v>13923917</v>
      </c>
      <c r="V91" s="391">
        <f t="shared" si="80"/>
        <v>13923917</v>
      </c>
      <c r="W91" s="391">
        <f t="shared" si="80"/>
        <v>791918</v>
      </c>
      <c r="X91" s="391">
        <f t="shared" si="80"/>
        <v>2078723</v>
      </c>
      <c r="Y91" s="391">
        <f t="shared" si="80"/>
        <v>2078723</v>
      </c>
      <c r="Z91" s="391">
        <f t="shared" si="80"/>
        <v>2464028</v>
      </c>
      <c r="AA91" s="391">
        <f t="shared" si="80"/>
        <v>14319000</v>
      </c>
      <c r="AB91" s="391">
        <f t="shared" si="80"/>
        <v>14319000</v>
      </c>
      <c r="AC91" s="391">
        <f t="shared" si="80"/>
        <v>1235531</v>
      </c>
    </row>
    <row r="92" spans="1:29" s="373" customFormat="1">
      <c r="A92" s="408"/>
      <c r="B92" s="409"/>
      <c r="C92" s="410"/>
      <c r="D92" s="411"/>
      <c r="E92" s="411"/>
      <c r="F92" s="411"/>
      <c r="G92" s="411"/>
      <c r="H92" s="411"/>
      <c r="I92" s="1054"/>
      <c r="L92" s="411"/>
      <c r="M92" s="411"/>
      <c r="N92" s="411"/>
      <c r="O92" s="411">
        <f t="shared" si="26"/>
        <v>0</v>
      </c>
      <c r="P92" s="411"/>
      <c r="Q92" s="411"/>
      <c r="R92" s="411"/>
      <c r="S92" s="411"/>
      <c r="T92" s="411"/>
      <c r="U92" s="411"/>
      <c r="V92" s="411"/>
      <c r="W92" s="411"/>
      <c r="X92" s="411"/>
      <c r="Y92" s="411"/>
      <c r="Z92" s="411"/>
      <c r="AA92" s="411"/>
      <c r="AB92" s="411"/>
      <c r="AC92" s="411"/>
    </row>
    <row r="93" spans="1:29" ht="16.5" customHeight="1">
      <c r="A93" s="1111" t="s">
        <v>119</v>
      </c>
      <c r="B93" s="1111"/>
      <c r="C93" s="1111"/>
      <c r="D93" s="1111"/>
      <c r="E93" s="1111"/>
      <c r="F93" s="1111"/>
      <c r="G93" s="1111"/>
      <c r="H93" s="1082"/>
      <c r="I93" s="1082"/>
      <c r="L93" s="359"/>
      <c r="M93" s="359"/>
      <c r="N93" s="359"/>
      <c r="O93" s="359">
        <f t="shared" ref="O93:O96" si="81">SUM(S93,V93,Y93,AB93)</f>
        <v>0</v>
      </c>
      <c r="P93" s="359"/>
      <c r="Q93" s="359"/>
      <c r="R93" s="359"/>
      <c r="S93" s="359"/>
      <c r="T93" s="359"/>
      <c r="U93" s="359"/>
      <c r="V93" s="359"/>
      <c r="W93" s="359"/>
      <c r="X93" s="359"/>
      <c r="Y93" s="359"/>
      <c r="Z93" s="359"/>
      <c r="AA93" s="359"/>
      <c r="AB93" s="359"/>
      <c r="AC93" s="359"/>
    </row>
    <row r="94" spans="1:29" ht="16.5" customHeight="1" thickBot="1">
      <c r="A94" s="1109" t="s">
        <v>120</v>
      </c>
      <c r="B94" s="1109"/>
      <c r="C94" s="1109"/>
      <c r="D94" s="360"/>
      <c r="E94" s="360"/>
      <c r="F94" s="360"/>
      <c r="G94" s="360"/>
      <c r="H94" s="360"/>
      <c r="I94" s="1042" t="s">
        <v>676</v>
      </c>
      <c r="L94" s="360" t="s">
        <v>676</v>
      </c>
      <c r="M94" s="360"/>
      <c r="N94" s="360"/>
      <c r="O94" s="360">
        <f t="shared" si="81"/>
        <v>0</v>
      </c>
      <c r="P94" s="360"/>
      <c r="Q94" s="360"/>
      <c r="R94" s="360" t="s">
        <v>676</v>
      </c>
      <c r="S94" s="360"/>
      <c r="T94" s="360"/>
      <c r="U94" s="360" t="s">
        <v>676</v>
      </c>
      <c r="V94" s="360"/>
      <c r="W94" s="360"/>
      <c r="X94" s="360" t="s">
        <v>676</v>
      </c>
      <c r="Y94" s="360"/>
      <c r="Z94" s="360"/>
      <c r="AA94" s="360" t="s">
        <v>676</v>
      </c>
      <c r="AB94" s="360"/>
      <c r="AC94" s="360"/>
    </row>
    <row r="95" spans="1:29" ht="60.75" thickBot="1">
      <c r="A95" s="361" t="s">
        <v>2</v>
      </c>
      <c r="B95" s="362" t="s">
        <v>251</v>
      </c>
      <c r="C95" s="363" t="s">
        <v>121</v>
      </c>
      <c r="D95" s="364" t="s">
        <v>1466</v>
      </c>
      <c r="E95" s="1078" t="s">
        <v>2186</v>
      </c>
      <c r="F95" s="572" t="s">
        <v>2182</v>
      </c>
      <c r="G95" s="572" t="s">
        <v>710</v>
      </c>
      <c r="H95" s="572" t="s">
        <v>2183</v>
      </c>
      <c r="I95" s="572" t="s">
        <v>710</v>
      </c>
      <c r="L95" s="364" t="s">
        <v>1578</v>
      </c>
      <c r="M95" s="364"/>
      <c r="N95" s="364"/>
      <c r="O95" s="364">
        <f t="shared" si="81"/>
        <v>0</v>
      </c>
      <c r="P95" s="364"/>
      <c r="Q95" s="364" t="s">
        <v>711</v>
      </c>
      <c r="R95" s="364" t="s">
        <v>1575</v>
      </c>
      <c r="S95" s="364" t="s">
        <v>710</v>
      </c>
      <c r="T95" s="364" t="s">
        <v>711</v>
      </c>
      <c r="U95" s="364" t="s">
        <v>1576</v>
      </c>
      <c r="V95" s="364" t="s">
        <v>710</v>
      </c>
      <c r="W95" s="364" t="s">
        <v>711</v>
      </c>
      <c r="X95" s="364" t="s">
        <v>1577</v>
      </c>
      <c r="Y95" s="364" t="s">
        <v>710</v>
      </c>
      <c r="Z95" s="364" t="s">
        <v>711</v>
      </c>
      <c r="AA95" s="364" t="s">
        <v>1579</v>
      </c>
      <c r="AB95" s="364" t="s">
        <v>710</v>
      </c>
      <c r="AC95" s="364" t="s">
        <v>711</v>
      </c>
    </row>
    <row r="96" spans="1:29" s="368" customFormat="1" ht="12" customHeight="1" thickBot="1">
      <c r="A96" s="412">
        <v>1</v>
      </c>
      <c r="B96" s="412">
        <v>2</v>
      </c>
      <c r="C96" s="413">
        <v>2</v>
      </c>
      <c r="D96" s="367">
        <v>3</v>
      </c>
      <c r="E96" s="367">
        <v>7</v>
      </c>
      <c r="F96" s="367">
        <v>4</v>
      </c>
      <c r="G96" s="367">
        <v>7</v>
      </c>
      <c r="H96" s="367">
        <v>6</v>
      </c>
      <c r="I96" s="367">
        <v>7</v>
      </c>
      <c r="L96" s="414">
        <v>3</v>
      </c>
      <c r="M96" s="414"/>
      <c r="N96" s="414"/>
      <c r="O96" s="414">
        <f t="shared" si="81"/>
        <v>12</v>
      </c>
      <c r="P96" s="414"/>
      <c r="Q96" s="414">
        <v>3</v>
      </c>
      <c r="R96" s="414">
        <v>3</v>
      </c>
      <c r="S96" s="414">
        <v>3</v>
      </c>
      <c r="T96" s="414">
        <v>3</v>
      </c>
      <c r="U96" s="414">
        <v>3</v>
      </c>
      <c r="V96" s="414">
        <v>3</v>
      </c>
      <c r="W96" s="414">
        <v>3</v>
      </c>
      <c r="X96" s="414">
        <v>3</v>
      </c>
      <c r="Y96" s="414">
        <v>3</v>
      </c>
      <c r="Z96" s="414">
        <v>3</v>
      </c>
      <c r="AA96" s="414">
        <v>3</v>
      </c>
      <c r="AB96" s="414">
        <v>3</v>
      </c>
      <c r="AC96" s="414">
        <v>3</v>
      </c>
    </row>
    <row r="97" spans="1:29" ht="12" customHeight="1" thickBot="1">
      <c r="A97" s="415" t="s">
        <v>4</v>
      </c>
      <c r="B97" s="416"/>
      <c r="C97" s="417" t="s">
        <v>122</v>
      </c>
      <c r="D97" s="418">
        <f>SUM(D98:D102)</f>
        <v>404423102</v>
      </c>
      <c r="E97" s="418">
        <f t="shared" ref="E97:I97" si="82">SUM(E98:E102)</f>
        <v>543453028</v>
      </c>
      <c r="F97" s="418">
        <f t="shared" si="82"/>
        <v>3569916</v>
      </c>
      <c r="G97" s="418">
        <f t="shared" si="82"/>
        <v>547022944</v>
      </c>
      <c r="H97" s="418">
        <f t="shared" si="82"/>
        <v>6711132</v>
      </c>
      <c r="I97" s="418">
        <f t="shared" si="82"/>
        <v>553734076</v>
      </c>
      <c r="L97" s="418">
        <f>SUM(L98:L102)</f>
        <v>404423102</v>
      </c>
      <c r="M97" s="418">
        <f t="shared" ref="M97:Q97" si="83">SUM(M98:M102)</f>
        <v>543453028</v>
      </c>
      <c r="N97" s="418">
        <f t="shared" si="83"/>
        <v>3569916</v>
      </c>
      <c r="O97" s="418">
        <f t="shared" si="83"/>
        <v>547022944</v>
      </c>
      <c r="P97" s="418">
        <f t="shared" si="83"/>
        <v>6711132</v>
      </c>
      <c r="Q97" s="418">
        <f t="shared" si="83"/>
        <v>553734076</v>
      </c>
      <c r="R97" s="418">
        <f>SUM(R98:R102)</f>
        <v>406574462</v>
      </c>
      <c r="S97" s="418">
        <f t="shared" ref="S97:T97" si="84">SUM(S98:S102)</f>
        <v>475629111</v>
      </c>
      <c r="T97" s="418">
        <f t="shared" si="84"/>
        <v>170167702</v>
      </c>
      <c r="U97" s="418">
        <f>SUM(U98:U102)</f>
        <v>18184917</v>
      </c>
      <c r="V97" s="418">
        <f t="shared" ref="V97:W97" si="85">SUM(V98:V102)</f>
        <v>18885546</v>
      </c>
      <c r="W97" s="418">
        <f t="shared" si="85"/>
        <v>2477680</v>
      </c>
      <c r="X97" s="418">
        <f>SUM(X98:X102)</f>
        <v>19627723</v>
      </c>
      <c r="Y97" s="418">
        <f t="shared" ref="Y97:Z97" si="86">SUM(Y98:Y102)</f>
        <v>20301818</v>
      </c>
      <c r="Z97" s="418">
        <f t="shared" si="86"/>
        <v>9442044</v>
      </c>
      <c r="AA97" s="418">
        <f>SUM(AA98:AA102)</f>
        <v>15308000</v>
      </c>
      <c r="AB97" s="418">
        <f t="shared" ref="AB97:AC97" si="87">SUM(AB98:AB102)</f>
        <v>15498449</v>
      </c>
      <c r="AC97" s="418">
        <f t="shared" si="87"/>
        <v>3554267</v>
      </c>
    </row>
    <row r="98" spans="1:29" ht="12" customHeight="1">
      <c r="A98" s="419" t="s">
        <v>6</v>
      </c>
      <c r="B98" s="420" t="s">
        <v>252</v>
      </c>
      <c r="C98" s="421" t="s">
        <v>123</v>
      </c>
      <c r="D98" s="422">
        <v>49308000</v>
      </c>
      <c r="E98" s="422">
        <v>52228956</v>
      </c>
      <c r="F98" s="422">
        <f t="shared" ref="F98:F102" si="88">G98-E98</f>
        <v>4329390</v>
      </c>
      <c r="G98" s="422">
        <v>56558346</v>
      </c>
      <c r="H98" s="422"/>
      <c r="I98" s="1055">
        <f t="shared" ref="I98:I138" si="89">SUM(G98:H98)</f>
        <v>56558346</v>
      </c>
      <c r="L98" s="422">
        <f>'3. sz. mell'!CL49+'4. sz. mell'!I50+'5.sz.mell.'!I90</f>
        <v>49308000</v>
      </c>
      <c r="M98" s="422">
        <f>'3. sz. mell'!CM49+'4. sz. mell'!J50+'5.sz.mell.'!J90</f>
        <v>52228956</v>
      </c>
      <c r="N98" s="422">
        <f>'3. sz. mell'!CN49+'4. sz. mell'!K50+'5.sz.mell.'!K90</f>
        <v>4329390</v>
      </c>
      <c r="O98" s="422">
        <f>'3. sz. mell'!CO49+'4. sz. mell'!L50+'5.sz.mell.'!L90</f>
        <v>56558346</v>
      </c>
      <c r="P98" s="422">
        <f>'3. sz. mell'!CP49+'4. sz. mell'!M50+'5.sz.mell.'!M90</f>
        <v>0</v>
      </c>
      <c r="Q98" s="422">
        <f>'3. sz. mell'!CQ49+'4. sz. mell'!N50+'5.sz.mell.'!N90</f>
        <v>56558346</v>
      </c>
      <c r="R98" s="422">
        <v>18735000</v>
      </c>
      <c r="S98" s="422">
        <v>18991000</v>
      </c>
      <c r="T98" s="422">
        <v>10846622</v>
      </c>
      <c r="U98" s="422">
        <v>14699000</v>
      </c>
      <c r="V98" s="422">
        <v>15285300</v>
      </c>
      <c r="W98" s="422">
        <v>2078792</v>
      </c>
      <c r="X98" s="422">
        <v>12334000</v>
      </c>
      <c r="Y98" s="422">
        <v>13578656</v>
      </c>
      <c r="Z98" s="422">
        <v>6265561</v>
      </c>
      <c r="AA98" s="422">
        <v>4374000</v>
      </c>
      <c r="AB98" s="422">
        <v>4374000</v>
      </c>
      <c r="AC98" s="422">
        <v>2015134</v>
      </c>
    </row>
    <row r="99" spans="1:29" ht="12" customHeight="1">
      <c r="A99" s="378" t="s">
        <v>8</v>
      </c>
      <c r="B99" s="379" t="s">
        <v>253</v>
      </c>
      <c r="C99" s="423" t="s">
        <v>124</v>
      </c>
      <c r="D99" s="381">
        <v>9406000</v>
      </c>
      <c r="E99" s="381">
        <v>9787829</v>
      </c>
      <c r="F99" s="381">
        <f t="shared" si="88"/>
        <v>649729</v>
      </c>
      <c r="G99" s="381">
        <v>10437558</v>
      </c>
      <c r="H99" s="381"/>
      <c r="I99" s="1045">
        <f t="shared" si="89"/>
        <v>10437558</v>
      </c>
      <c r="L99" s="381">
        <f>'3. sz. mell'!CL50+'4. sz. mell'!I51+'5.sz.mell.'!I91</f>
        <v>9406000</v>
      </c>
      <c r="M99" s="381">
        <f>'3. sz. mell'!CM50+'4. sz. mell'!J51+'5.sz.mell.'!J91</f>
        <v>9787829</v>
      </c>
      <c r="N99" s="381">
        <f>'3. sz. mell'!CN50+'4. sz. mell'!K51+'5.sz.mell.'!K91</f>
        <v>649729</v>
      </c>
      <c r="O99" s="381">
        <f>'3. sz. mell'!CO50+'4. sz. mell'!L51+'5.sz.mell.'!L91</f>
        <v>10437558</v>
      </c>
      <c r="P99" s="381">
        <f>'3. sz. mell'!CP50+'4. sz. mell'!M51+'5.sz.mell.'!M91</f>
        <v>0</v>
      </c>
      <c r="Q99" s="381">
        <f>'3. sz. mell'!CQ50+'4. sz. mell'!N51+'5.sz.mell.'!N91</f>
        <v>10437558</v>
      </c>
      <c r="R99" s="381">
        <v>3625000</v>
      </c>
      <c r="S99" s="381">
        <v>3670063</v>
      </c>
      <c r="T99" s="381">
        <v>1790978</v>
      </c>
      <c r="U99" s="381">
        <v>2664000</v>
      </c>
      <c r="V99" s="381">
        <v>2778329</v>
      </c>
      <c r="W99" s="381">
        <v>392538</v>
      </c>
      <c r="X99" s="381">
        <v>2427000</v>
      </c>
      <c r="Y99" s="381">
        <v>2656437</v>
      </c>
      <c r="Z99" s="381">
        <v>1210879</v>
      </c>
      <c r="AA99" s="381">
        <v>799000</v>
      </c>
      <c r="AB99" s="381">
        <v>799000</v>
      </c>
      <c r="AC99" s="381">
        <v>394580</v>
      </c>
    </row>
    <row r="100" spans="1:29" ht="12" customHeight="1">
      <c r="A100" s="378" t="s">
        <v>10</v>
      </c>
      <c r="B100" s="379" t="s">
        <v>254</v>
      </c>
      <c r="C100" s="423" t="s">
        <v>125</v>
      </c>
      <c r="D100" s="387">
        <v>129057379</v>
      </c>
      <c r="E100" s="387">
        <v>138943798</v>
      </c>
      <c r="F100" s="387">
        <f t="shared" si="88"/>
        <v>2441897</v>
      </c>
      <c r="G100" s="387">
        <v>141385695</v>
      </c>
      <c r="H100" s="387">
        <v>-7957000</v>
      </c>
      <c r="I100" s="1046">
        <f t="shared" si="89"/>
        <v>133428695</v>
      </c>
      <c r="L100" s="387">
        <f>'3. sz. mell'!CL51+'4. sz. mell'!I52+'5.sz.mell.'!I92</f>
        <v>129057379</v>
      </c>
      <c r="M100" s="387">
        <f>'3. sz. mell'!CM51+'4. sz. mell'!J52+'5.sz.mell.'!J92</f>
        <v>138943798</v>
      </c>
      <c r="N100" s="387">
        <f>'3. sz. mell'!CN51+'4. sz. mell'!K52+'5.sz.mell.'!K92</f>
        <v>2441897</v>
      </c>
      <c r="O100" s="387">
        <f>'3. sz. mell'!CO51+'4. sz. mell'!L52+'5.sz.mell.'!L92</f>
        <v>141385695</v>
      </c>
      <c r="P100" s="387">
        <f>'3. sz. mell'!CP51+'4. sz. mell'!M52+'5.sz.mell.'!M92</f>
        <v>-7957000</v>
      </c>
      <c r="Q100" s="387">
        <f>'3. sz. mell'!CQ51+'4. sz. mell'!N52+'5.sz.mell.'!N92</f>
        <v>133428695</v>
      </c>
      <c r="R100" s="387">
        <v>114696462</v>
      </c>
      <c r="S100" s="387">
        <v>125457603</v>
      </c>
      <c r="T100" s="387">
        <v>34257507</v>
      </c>
      <c r="U100" s="387">
        <v>821917</v>
      </c>
      <c r="V100" s="387">
        <v>821917</v>
      </c>
      <c r="W100" s="387">
        <v>6350</v>
      </c>
      <c r="X100" s="387">
        <v>3540000</v>
      </c>
      <c r="Y100" s="387">
        <v>4066725</v>
      </c>
      <c r="Z100" s="387">
        <v>1965604</v>
      </c>
      <c r="AA100" s="387">
        <v>10135000</v>
      </c>
      <c r="AB100" s="387">
        <v>10325449</v>
      </c>
      <c r="AC100" s="387">
        <v>1144553</v>
      </c>
    </row>
    <row r="101" spans="1:29" ht="12" customHeight="1">
      <c r="A101" s="378" t="s">
        <v>11</v>
      </c>
      <c r="B101" s="379" t="s">
        <v>255</v>
      </c>
      <c r="C101" s="424" t="s">
        <v>126</v>
      </c>
      <c r="D101" s="387">
        <v>19044000</v>
      </c>
      <c r="E101" s="387">
        <v>16656000</v>
      </c>
      <c r="F101" s="387">
        <f t="shared" si="88"/>
        <v>-851100</v>
      </c>
      <c r="G101" s="387">
        <v>15804900</v>
      </c>
      <c r="H101" s="387">
        <v>0</v>
      </c>
      <c r="I101" s="1046">
        <f t="shared" si="89"/>
        <v>15804900</v>
      </c>
      <c r="L101" s="387">
        <f>'3. sz. mell'!CL52+'4. sz. mell'!I53+'5.sz.mell.'!I93</f>
        <v>19044000</v>
      </c>
      <c r="M101" s="387">
        <f>'3. sz. mell'!CM52+'4. sz. mell'!J53+'5.sz.mell.'!J93</f>
        <v>16656000</v>
      </c>
      <c r="N101" s="387">
        <f>'3. sz. mell'!CN52+'4. sz. mell'!K53+'5.sz.mell.'!K93</f>
        <v>-851100</v>
      </c>
      <c r="O101" s="387">
        <f>'3. sz. mell'!CO52+'4. sz. mell'!L53+'5.sz.mell.'!L93</f>
        <v>15804900</v>
      </c>
      <c r="P101" s="387">
        <f>'3. sz. mell'!CP52+'4. sz. mell'!M53+'5.sz.mell.'!M93</f>
        <v>0</v>
      </c>
      <c r="Q101" s="387">
        <f>'3. sz. mell'!CQ52+'4. sz. mell'!N53+'5.sz.mell.'!N93</f>
        <v>15804900</v>
      </c>
      <c r="R101" s="387">
        <v>19044000</v>
      </c>
      <c r="S101" s="387">
        <v>16656000</v>
      </c>
      <c r="T101" s="387">
        <v>6831835</v>
      </c>
      <c r="U101" s="387"/>
      <c r="V101" s="387"/>
      <c r="W101" s="387"/>
      <c r="X101" s="387"/>
      <c r="Y101" s="387"/>
      <c r="Z101" s="387"/>
      <c r="AA101" s="387"/>
      <c r="AB101" s="387"/>
      <c r="AC101" s="387"/>
    </row>
    <row r="102" spans="1:29" ht="12" customHeight="1" thickBot="1">
      <c r="A102" s="378" t="s">
        <v>127</v>
      </c>
      <c r="B102" s="425" t="s">
        <v>256</v>
      </c>
      <c r="C102" s="426" t="s">
        <v>128</v>
      </c>
      <c r="D102" s="387">
        <v>197607723</v>
      </c>
      <c r="E102" s="387">
        <v>325836445</v>
      </c>
      <c r="F102" s="387">
        <f t="shared" si="88"/>
        <v>-3000000</v>
      </c>
      <c r="G102" s="387">
        <v>322836445</v>
      </c>
      <c r="H102" s="387">
        <v>14668132</v>
      </c>
      <c r="I102" s="1046">
        <f t="shared" si="89"/>
        <v>337504577</v>
      </c>
      <c r="L102" s="387">
        <f>'3. sz. mell'!CL53+'4. sz. mell'!I54+'5.sz.mell.'!I94</f>
        <v>197607723</v>
      </c>
      <c r="M102" s="387">
        <f>'3. sz. mell'!CM53+'4. sz. mell'!J54+'5.sz.mell.'!J94</f>
        <v>325836445</v>
      </c>
      <c r="N102" s="387">
        <f>'3. sz. mell'!CN53+'4. sz. mell'!K54+'5.sz.mell.'!K94</f>
        <v>-3000000</v>
      </c>
      <c r="O102" s="387">
        <f>'3. sz. mell'!CO53+'4. sz. mell'!L54+'5.sz.mell.'!L94</f>
        <v>322836445</v>
      </c>
      <c r="P102" s="387">
        <f>'3. sz. mell'!CP53+'4. sz. mell'!M54+'5.sz.mell.'!M94</f>
        <v>14668132</v>
      </c>
      <c r="Q102" s="387">
        <f>'3. sz. mell'!CQ53+'4. sz. mell'!N54+'5.sz.mell.'!N94</f>
        <v>337504577</v>
      </c>
      <c r="R102" s="387">
        <v>250474000</v>
      </c>
      <c r="S102" s="387">
        <v>310854445</v>
      </c>
      <c r="T102" s="387">
        <v>116440760</v>
      </c>
      <c r="U102" s="387"/>
      <c r="V102" s="387"/>
      <c r="W102" s="387"/>
      <c r="X102" s="387">
        <v>1326723</v>
      </c>
      <c r="Y102" s="387"/>
      <c r="Z102" s="387"/>
      <c r="AA102" s="387"/>
      <c r="AB102" s="387"/>
      <c r="AC102" s="387"/>
    </row>
    <row r="103" spans="1:29" ht="12" customHeight="1" thickBot="1">
      <c r="A103" s="369" t="s">
        <v>15</v>
      </c>
      <c r="B103" s="370" t="s">
        <v>1465</v>
      </c>
      <c r="C103" s="427" t="s">
        <v>651</v>
      </c>
      <c r="D103" s="372">
        <f>+D104+D106+D105</f>
        <v>113202928</v>
      </c>
      <c r="E103" s="372">
        <f t="shared" ref="E103:I103" si="90">+E104+E106+E105</f>
        <v>52549368</v>
      </c>
      <c r="F103" s="372">
        <f t="shared" si="90"/>
        <v>1550667</v>
      </c>
      <c r="G103" s="372">
        <f t="shared" si="90"/>
        <v>54100035</v>
      </c>
      <c r="H103" s="372">
        <f t="shared" si="90"/>
        <v>-17742424</v>
      </c>
      <c r="I103" s="372">
        <f t="shared" si="90"/>
        <v>36357611</v>
      </c>
      <c r="L103" s="372">
        <f>+L104+L106+L105</f>
        <v>0</v>
      </c>
      <c r="M103" s="372">
        <f t="shared" ref="M103:Q103" si="91">+M104+M106+M105</f>
        <v>0</v>
      </c>
      <c r="N103" s="372">
        <f t="shared" si="91"/>
        <v>0</v>
      </c>
      <c r="O103" s="372">
        <f t="shared" si="91"/>
        <v>0</v>
      </c>
      <c r="P103" s="372">
        <f t="shared" si="91"/>
        <v>0</v>
      </c>
      <c r="Q103" s="372">
        <f t="shared" si="91"/>
        <v>0</v>
      </c>
      <c r="R103" s="372">
        <f>+R104+R106+R105</f>
        <v>113202928</v>
      </c>
      <c r="S103" s="372">
        <f t="shared" ref="S103:T103" si="92">+S104+S106+S105</f>
        <v>46871229</v>
      </c>
      <c r="T103" s="372">
        <f t="shared" si="92"/>
        <v>0</v>
      </c>
      <c r="U103" s="372">
        <f>+U104+U106+U105</f>
        <v>0</v>
      </c>
      <c r="V103" s="372">
        <f t="shared" ref="V103:W103" si="93">+V104+V106+V105</f>
        <v>0</v>
      </c>
      <c r="W103" s="372">
        <f t="shared" si="93"/>
        <v>0</v>
      </c>
      <c r="X103" s="372">
        <f>+X104+X106+X105</f>
        <v>0</v>
      </c>
      <c r="Y103" s="372">
        <f t="shared" ref="Y103:Z103" si="94">+Y104+Y106+Y105</f>
        <v>0</v>
      </c>
      <c r="Z103" s="372">
        <f t="shared" si="94"/>
        <v>0</v>
      </c>
      <c r="AA103" s="372">
        <f>+AA104+AA106+AA105</f>
        <v>0</v>
      </c>
      <c r="AB103" s="372">
        <f t="shared" ref="AB103:AC103" si="95">+AB104+AB106+AB105</f>
        <v>0</v>
      </c>
      <c r="AC103" s="372">
        <f t="shared" si="95"/>
        <v>0</v>
      </c>
    </row>
    <row r="104" spans="1:29" ht="12" customHeight="1">
      <c r="A104" s="374" t="s">
        <v>346</v>
      </c>
      <c r="B104" s="375" t="s">
        <v>1465</v>
      </c>
      <c r="C104" s="428" t="s">
        <v>134</v>
      </c>
      <c r="D104" s="377"/>
      <c r="E104" s="377">
        <v>7078139</v>
      </c>
      <c r="F104" s="377">
        <f t="shared" ref="F104:F106" si="96">G104-E104</f>
        <v>5327000</v>
      </c>
      <c r="G104" s="377">
        <v>12405139</v>
      </c>
      <c r="H104" s="377">
        <v>-12405139</v>
      </c>
      <c r="I104" s="1044">
        <f t="shared" si="89"/>
        <v>0</v>
      </c>
      <c r="L104" s="377"/>
      <c r="M104" s="377"/>
      <c r="N104" s="377"/>
      <c r="O104" s="377"/>
      <c r="P104" s="377"/>
      <c r="Q104" s="377"/>
      <c r="R104" s="377"/>
      <c r="S104" s="377"/>
      <c r="T104" s="377"/>
      <c r="U104" s="377"/>
      <c r="V104" s="377"/>
      <c r="W104" s="377"/>
      <c r="X104" s="377"/>
      <c r="Y104" s="377"/>
      <c r="Z104" s="377"/>
      <c r="AA104" s="377"/>
      <c r="AB104" s="377"/>
      <c r="AC104" s="377"/>
    </row>
    <row r="105" spans="1:29" ht="12" customHeight="1">
      <c r="A105" s="374" t="s">
        <v>347</v>
      </c>
      <c r="B105" s="397" t="s">
        <v>1465</v>
      </c>
      <c r="C105" s="429" t="s">
        <v>493</v>
      </c>
      <c r="D105" s="430">
        <v>103202928</v>
      </c>
      <c r="E105" s="430">
        <v>37241229</v>
      </c>
      <c r="F105" s="430">
        <f t="shared" si="96"/>
        <v>-5176333</v>
      </c>
      <c r="G105" s="430">
        <v>32064896</v>
      </c>
      <c r="H105" s="430"/>
      <c r="I105" s="1056">
        <f t="shared" si="89"/>
        <v>32064896</v>
      </c>
      <c r="L105" s="430"/>
      <c r="M105" s="430"/>
      <c r="N105" s="430"/>
      <c r="O105" s="430"/>
      <c r="P105" s="430"/>
      <c r="Q105" s="430"/>
      <c r="R105" s="430">
        <v>103202928</v>
      </c>
      <c r="S105" s="430">
        <v>37241229</v>
      </c>
      <c r="T105" s="430"/>
      <c r="U105" s="430"/>
      <c r="V105" s="430"/>
      <c r="W105" s="430"/>
      <c r="X105" s="430"/>
      <c r="Y105" s="430"/>
      <c r="Z105" s="430"/>
      <c r="AA105" s="430"/>
      <c r="AB105" s="430"/>
      <c r="AC105" s="430"/>
    </row>
    <row r="106" spans="1:29" ht="12" customHeight="1" thickBot="1">
      <c r="A106" s="374" t="s">
        <v>348</v>
      </c>
      <c r="B106" s="383" t="s">
        <v>1465</v>
      </c>
      <c r="C106" s="431" t="s">
        <v>492</v>
      </c>
      <c r="D106" s="387">
        <v>10000000</v>
      </c>
      <c r="E106" s="387">
        <v>8230000</v>
      </c>
      <c r="F106" s="387">
        <f t="shared" si="96"/>
        <v>1400000</v>
      </c>
      <c r="G106" s="387">
        <v>9630000</v>
      </c>
      <c r="H106" s="387">
        <v>-5337285</v>
      </c>
      <c r="I106" s="1046">
        <f t="shared" si="89"/>
        <v>4292715</v>
      </c>
      <c r="L106" s="387"/>
      <c r="M106" s="387"/>
      <c r="N106" s="387"/>
      <c r="O106" s="387"/>
      <c r="P106" s="387"/>
      <c r="Q106" s="387"/>
      <c r="R106" s="387">
        <v>10000000</v>
      </c>
      <c r="S106" s="387">
        <v>9630000</v>
      </c>
      <c r="T106" s="387"/>
      <c r="U106" s="387"/>
      <c r="V106" s="387"/>
      <c r="W106" s="387"/>
      <c r="X106" s="387"/>
      <c r="Y106" s="387"/>
      <c r="Z106" s="387"/>
      <c r="AA106" s="387"/>
      <c r="AB106" s="387"/>
      <c r="AC106" s="387"/>
    </row>
    <row r="107" spans="1:29" ht="12" customHeight="1" thickBot="1">
      <c r="A107" s="369" t="s">
        <v>27</v>
      </c>
      <c r="B107" s="370"/>
      <c r="C107" s="432" t="s">
        <v>654</v>
      </c>
      <c r="D107" s="372">
        <f>+D108+D110+D112</f>
        <v>2463994781</v>
      </c>
      <c r="E107" s="372">
        <f t="shared" ref="E107:I107" si="97">+E108+E110+E112</f>
        <v>2465556388</v>
      </c>
      <c r="F107" s="372">
        <f t="shared" si="97"/>
        <v>1567242780</v>
      </c>
      <c r="G107" s="372">
        <f>+G108+G110+G112</f>
        <v>4032799168</v>
      </c>
      <c r="H107" s="372">
        <f t="shared" si="97"/>
        <v>66617000</v>
      </c>
      <c r="I107" s="372">
        <f t="shared" si="97"/>
        <v>4099416168</v>
      </c>
      <c r="L107" s="372">
        <f t="shared" ref="L107" si="98">+L108+L110+L112</f>
        <v>2463994781</v>
      </c>
      <c r="M107" s="372">
        <f t="shared" ref="M107:Q107" si="99">+M108+M110+M112</f>
        <v>2465556388</v>
      </c>
      <c r="N107" s="372">
        <f t="shared" si="99"/>
        <v>1567242780</v>
      </c>
      <c r="O107" s="372">
        <f t="shared" si="99"/>
        <v>4032799168</v>
      </c>
      <c r="P107" s="372">
        <f t="shared" si="99"/>
        <v>66617000</v>
      </c>
      <c r="Q107" s="372">
        <f t="shared" si="99"/>
        <v>4099416168</v>
      </c>
      <c r="R107" s="372">
        <f>+R108+R110+R112</f>
        <v>2463684781</v>
      </c>
      <c r="S107" s="372">
        <f t="shared" ref="S107:T107" si="100">+S108+S110+S112</f>
        <v>2460961831</v>
      </c>
      <c r="T107" s="372">
        <f t="shared" si="100"/>
        <v>565409964</v>
      </c>
      <c r="U107" s="372">
        <f>+U108+U110+U112</f>
        <v>0</v>
      </c>
      <c r="V107" s="372">
        <f t="shared" ref="V107:W107" si="101">+V108+V110+V112</f>
        <v>0</v>
      </c>
      <c r="W107" s="372">
        <f t="shared" si="101"/>
        <v>0</v>
      </c>
      <c r="X107" s="372">
        <f>+X108+X110+X112</f>
        <v>250000</v>
      </c>
      <c r="Y107" s="372">
        <f t="shared" ref="Y107:Z107" si="102">+Y108+Y110+Y112</f>
        <v>250000</v>
      </c>
      <c r="Z107" s="372">
        <f t="shared" si="102"/>
        <v>27499</v>
      </c>
      <c r="AA107" s="372">
        <f>+AA108+AA110+AA112</f>
        <v>60000</v>
      </c>
      <c r="AB107" s="372">
        <f t="shared" ref="AB107:AC107" si="103">+AB108+AB110+AB112</f>
        <v>60000</v>
      </c>
      <c r="AC107" s="372">
        <f t="shared" si="103"/>
        <v>54000</v>
      </c>
    </row>
    <row r="108" spans="1:29" ht="12" customHeight="1">
      <c r="A108" s="374" t="s">
        <v>623</v>
      </c>
      <c r="B108" s="375" t="s">
        <v>257</v>
      </c>
      <c r="C108" s="423" t="s">
        <v>129</v>
      </c>
      <c r="D108" s="377">
        <v>2293420088</v>
      </c>
      <c r="E108" s="377">
        <v>2295190088</v>
      </c>
      <c r="F108" s="377">
        <f t="shared" ref="F108:F112" si="104">G108-E108</f>
        <v>39032760</v>
      </c>
      <c r="G108" s="377">
        <v>2334222848</v>
      </c>
      <c r="H108" s="377">
        <v>66617000</v>
      </c>
      <c r="I108" s="1044">
        <f t="shared" si="89"/>
        <v>2400839848</v>
      </c>
      <c r="L108" s="377">
        <f>'3. sz. mell'!CL55+'4. sz. mell'!I56+'5.sz.mell.'!I100</f>
        <v>2293420088</v>
      </c>
      <c r="M108" s="377">
        <f>'3. sz. mell'!CM55+'4. sz. mell'!J56+'5.sz.mell.'!J100</f>
        <v>2295190088</v>
      </c>
      <c r="N108" s="377">
        <f>'3. sz. mell'!CN55+'4. sz. mell'!K56+'5.sz.mell.'!K100</f>
        <v>39032760</v>
      </c>
      <c r="O108" s="377">
        <f>'3. sz. mell'!CO55+'4. sz. mell'!L56+'5.sz.mell.'!L100</f>
        <v>2334222848</v>
      </c>
      <c r="P108" s="377">
        <f>'3. sz. mell'!CP55+'4. sz. mell'!M56+'5.sz.mell.'!M100</f>
        <v>66617000</v>
      </c>
      <c r="Q108" s="377">
        <f>'3. sz. mell'!CQ55+'4. sz. mell'!N56+'5.sz.mell.'!N100</f>
        <v>2400839848</v>
      </c>
      <c r="R108" s="377">
        <v>2293110088</v>
      </c>
      <c r="S108" s="377">
        <v>2293480088</v>
      </c>
      <c r="T108" s="377">
        <v>490044246</v>
      </c>
      <c r="U108" s="377"/>
      <c r="V108" s="377"/>
      <c r="W108" s="377"/>
      <c r="X108" s="377">
        <v>250000</v>
      </c>
      <c r="Y108" s="377">
        <v>250000</v>
      </c>
      <c r="Z108" s="377">
        <v>27499</v>
      </c>
      <c r="AA108" s="377">
        <v>60000</v>
      </c>
      <c r="AB108" s="377">
        <v>60000</v>
      </c>
      <c r="AC108" s="377">
        <v>54000</v>
      </c>
    </row>
    <row r="109" spans="1:29" ht="12" customHeight="1">
      <c r="A109" s="374" t="s">
        <v>624</v>
      </c>
      <c r="B109" s="433" t="s">
        <v>257</v>
      </c>
      <c r="C109" s="431" t="s">
        <v>130</v>
      </c>
      <c r="D109" s="377">
        <v>2063526088</v>
      </c>
      <c r="E109" s="377">
        <v>2063526088</v>
      </c>
      <c r="F109" s="377">
        <f t="shared" si="104"/>
        <v>0</v>
      </c>
      <c r="G109" s="377">
        <v>2063526088</v>
      </c>
      <c r="H109" s="377"/>
      <c r="I109" s="1044">
        <f t="shared" si="89"/>
        <v>2063526088</v>
      </c>
      <c r="L109" s="377">
        <f>'3. sz. mell'!CL56+'4. sz. mell'!I57+'5.sz.mell.'!I101</f>
        <v>0</v>
      </c>
      <c r="M109" s="377">
        <f>'3. sz. mell'!CM56+'4. sz. mell'!J57+'5.sz.mell.'!J101</f>
        <v>0</v>
      </c>
      <c r="N109" s="377">
        <f>'3. sz. mell'!CN56+'4. sz. mell'!K57+'5.sz.mell.'!K101</f>
        <v>0</v>
      </c>
      <c r="O109" s="377">
        <f>'3. sz. mell'!CO56+'4. sz. mell'!L57+'5.sz.mell.'!L101</f>
        <v>0</v>
      </c>
      <c r="P109" s="377">
        <f>'3. sz. mell'!CP56+'4. sz. mell'!M57+'5.sz.mell.'!M101</f>
        <v>0</v>
      </c>
      <c r="Q109" s="377">
        <f>'3. sz. mell'!CQ56+'4. sz. mell'!N57+'5.sz.mell.'!N101</f>
        <v>0</v>
      </c>
      <c r="R109" s="377"/>
      <c r="S109" s="377"/>
      <c r="T109" s="377"/>
      <c r="U109" s="377"/>
      <c r="V109" s="377"/>
      <c r="W109" s="377"/>
      <c r="X109" s="377"/>
      <c r="Y109" s="377"/>
      <c r="Z109" s="377"/>
      <c r="AA109" s="377"/>
      <c r="AB109" s="377"/>
      <c r="AC109" s="377"/>
    </row>
    <row r="110" spans="1:29" ht="12" customHeight="1">
      <c r="A110" s="374" t="s">
        <v>625</v>
      </c>
      <c r="B110" s="433" t="s">
        <v>258</v>
      </c>
      <c r="C110" s="431" t="s">
        <v>131</v>
      </c>
      <c r="D110" s="381">
        <v>169974693</v>
      </c>
      <c r="E110" s="381">
        <v>169766300</v>
      </c>
      <c r="F110" s="381">
        <f t="shared" si="104"/>
        <v>1521210020</v>
      </c>
      <c r="G110" s="381">
        <v>1690976320</v>
      </c>
      <c r="H110" s="381"/>
      <c r="I110" s="1045">
        <f t="shared" si="89"/>
        <v>1690976320</v>
      </c>
      <c r="L110" s="377">
        <f>'3. sz. mell'!CL57+'4. sz. mell'!I58+'5.sz.mell.'!I102</f>
        <v>169974693</v>
      </c>
      <c r="M110" s="377">
        <f>'3. sz. mell'!CM57+'4. sz. mell'!J58+'5.sz.mell.'!J102</f>
        <v>169766300</v>
      </c>
      <c r="N110" s="377">
        <f>'3. sz. mell'!CN57+'4. sz. mell'!K58+'5.sz.mell.'!K102</f>
        <v>1521210020</v>
      </c>
      <c r="O110" s="377">
        <f>'3. sz. mell'!CO57+'4. sz. mell'!L58+'5.sz.mell.'!L102</f>
        <v>1690976320</v>
      </c>
      <c r="P110" s="377">
        <f>'3. sz. mell'!CP57+'4. sz. mell'!M58+'5.sz.mell.'!M102</f>
        <v>0</v>
      </c>
      <c r="Q110" s="377">
        <f>'3. sz. mell'!CQ57+'4. sz. mell'!N58+'5.sz.mell.'!N102</f>
        <v>1690976320</v>
      </c>
      <c r="R110" s="381">
        <v>169974693</v>
      </c>
      <c r="S110" s="381">
        <v>166881743</v>
      </c>
      <c r="T110" s="381">
        <v>72765718</v>
      </c>
      <c r="U110" s="381"/>
      <c r="V110" s="381"/>
      <c r="W110" s="381"/>
      <c r="X110" s="381"/>
      <c r="Y110" s="381"/>
      <c r="Z110" s="381"/>
      <c r="AA110" s="381"/>
      <c r="AB110" s="381"/>
      <c r="AC110" s="381"/>
    </row>
    <row r="111" spans="1:29" ht="12" customHeight="1">
      <c r="A111" s="374" t="s">
        <v>652</v>
      </c>
      <c r="B111" s="433" t="s">
        <v>258</v>
      </c>
      <c r="C111" s="431" t="s">
        <v>132</v>
      </c>
      <c r="D111" s="434">
        <v>29974693</v>
      </c>
      <c r="E111" s="434">
        <v>29974693</v>
      </c>
      <c r="F111" s="434">
        <f t="shared" si="104"/>
        <v>0</v>
      </c>
      <c r="G111" s="434">
        <v>29974693</v>
      </c>
      <c r="H111" s="434"/>
      <c r="I111" s="1057">
        <f t="shared" si="89"/>
        <v>29974693</v>
      </c>
      <c r="L111" s="377">
        <f>'3. sz. mell'!CL58+'4. sz. mell'!I59+'5.sz.mell.'!I103</f>
        <v>0</v>
      </c>
      <c r="M111" s="377">
        <f>'3. sz. mell'!CM58+'4. sz. mell'!J59+'5.sz.mell.'!J103</f>
        <v>0</v>
      </c>
      <c r="N111" s="377">
        <f>'3. sz. mell'!CN58+'4. sz. mell'!K59+'5.sz.mell.'!K103</f>
        <v>0</v>
      </c>
      <c r="O111" s="377">
        <f>'3. sz. mell'!CO58+'4. sz. mell'!L59+'5.sz.mell.'!L103</f>
        <v>0</v>
      </c>
      <c r="P111" s="377">
        <f>'3. sz. mell'!CP58+'4. sz. mell'!M59+'5.sz.mell.'!M103</f>
        <v>0</v>
      </c>
      <c r="Q111" s="377">
        <f>'3. sz. mell'!CQ58+'4. sz. mell'!N59+'5.sz.mell.'!N103</f>
        <v>0</v>
      </c>
      <c r="R111" s="434"/>
      <c r="S111" s="434"/>
      <c r="T111" s="434"/>
      <c r="U111" s="434"/>
      <c r="V111" s="434"/>
      <c r="W111" s="434"/>
      <c r="X111" s="434"/>
      <c r="Y111" s="434"/>
      <c r="Z111" s="434"/>
      <c r="AA111" s="434"/>
      <c r="AB111" s="434"/>
      <c r="AC111" s="434"/>
    </row>
    <row r="112" spans="1:29" ht="12" customHeight="1" thickBot="1">
      <c r="A112" s="374" t="s">
        <v>653</v>
      </c>
      <c r="B112" s="397" t="s">
        <v>259</v>
      </c>
      <c r="C112" s="435" t="s">
        <v>133</v>
      </c>
      <c r="D112" s="434">
        <v>600000</v>
      </c>
      <c r="E112" s="434">
        <v>600000</v>
      </c>
      <c r="F112" s="434">
        <f t="shared" si="104"/>
        <v>7000000</v>
      </c>
      <c r="G112" s="434">
        <v>7600000</v>
      </c>
      <c r="H112" s="434"/>
      <c r="I112" s="1057">
        <f t="shared" si="89"/>
        <v>7600000</v>
      </c>
      <c r="L112" s="377">
        <f>'3. sz. mell'!CL59+'4. sz. mell'!I60+'5.sz.mell.'!I104</f>
        <v>600000</v>
      </c>
      <c r="M112" s="377">
        <f>'3. sz. mell'!CM59+'4. sz. mell'!J60+'5.sz.mell.'!J104</f>
        <v>600000</v>
      </c>
      <c r="N112" s="377">
        <f>'3. sz. mell'!CN59+'4. sz. mell'!K60+'5.sz.mell.'!K104</f>
        <v>7000000</v>
      </c>
      <c r="O112" s="377">
        <f>'3. sz. mell'!CO59+'4. sz. mell'!L60+'5.sz.mell.'!L104</f>
        <v>7600000</v>
      </c>
      <c r="P112" s="377">
        <f>'3. sz. mell'!CP59+'4. sz. mell'!M60+'5.sz.mell.'!M104</f>
        <v>0</v>
      </c>
      <c r="Q112" s="377">
        <f>'3. sz. mell'!CQ59+'4. sz. mell'!N60+'5.sz.mell.'!N104</f>
        <v>7600000</v>
      </c>
      <c r="R112" s="434">
        <v>600000</v>
      </c>
      <c r="S112" s="434">
        <v>600000</v>
      </c>
      <c r="T112" s="434">
        <v>2600000</v>
      </c>
      <c r="U112" s="434"/>
      <c r="V112" s="434"/>
      <c r="W112" s="434"/>
      <c r="X112" s="434"/>
      <c r="Y112" s="434"/>
      <c r="Z112" s="434"/>
      <c r="AA112" s="434"/>
      <c r="AB112" s="434"/>
      <c r="AC112" s="434"/>
    </row>
    <row r="113" spans="1:29" ht="12" customHeight="1" thickBot="1">
      <c r="A113" s="369" t="s">
        <v>135</v>
      </c>
      <c r="B113" s="370"/>
      <c r="C113" s="427" t="s">
        <v>136</v>
      </c>
      <c r="D113" s="372">
        <f>+D97+D107+D103</f>
        <v>2981620811</v>
      </c>
      <c r="E113" s="372">
        <f t="shared" ref="E113:I113" si="105">+E97+E107+E103</f>
        <v>3061558784</v>
      </c>
      <c r="F113" s="372">
        <f t="shared" si="105"/>
        <v>1572363363</v>
      </c>
      <c r="G113" s="372">
        <f t="shared" si="105"/>
        <v>4633922147</v>
      </c>
      <c r="H113" s="372">
        <f t="shared" si="105"/>
        <v>55585708</v>
      </c>
      <c r="I113" s="372">
        <f t="shared" si="105"/>
        <v>4689507855</v>
      </c>
      <c r="L113" s="372">
        <f t="shared" ref="L113" si="106">+L97+L107+L103</f>
        <v>2868417883</v>
      </c>
      <c r="M113" s="372">
        <f t="shared" ref="M113:Q113" si="107">+M97+M107+M103</f>
        <v>3009009416</v>
      </c>
      <c r="N113" s="372">
        <f t="shared" si="107"/>
        <v>1570812696</v>
      </c>
      <c r="O113" s="372">
        <f t="shared" si="107"/>
        <v>4579822112</v>
      </c>
      <c r="P113" s="372">
        <f t="shared" si="107"/>
        <v>73328132</v>
      </c>
      <c r="Q113" s="372">
        <f t="shared" si="107"/>
        <v>4653150244</v>
      </c>
      <c r="R113" s="372">
        <f>+R97+R107+R103</f>
        <v>2983462171</v>
      </c>
      <c r="S113" s="372">
        <f t="shared" ref="S113:T113" si="108">+S97+S107+S103</f>
        <v>2983462171</v>
      </c>
      <c r="T113" s="372">
        <f t="shared" si="108"/>
        <v>735577666</v>
      </c>
      <c r="U113" s="372">
        <f>+U97+U107+U103</f>
        <v>18184917</v>
      </c>
      <c r="V113" s="372">
        <f t="shared" ref="V113:W113" si="109">+V97+V107+V103</f>
        <v>18885546</v>
      </c>
      <c r="W113" s="372">
        <f t="shared" si="109"/>
        <v>2477680</v>
      </c>
      <c r="X113" s="372">
        <f>+X97+X107+X103</f>
        <v>19877723</v>
      </c>
      <c r="Y113" s="372">
        <f t="shared" ref="Y113:Z113" si="110">+Y97+Y107+Y103</f>
        <v>20551818</v>
      </c>
      <c r="Z113" s="372">
        <f t="shared" si="110"/>
        <v>9469543</v>
      </c>
      <c r="AA113" s="372">
        <f>+AA97+AA107+AA103</f>
        <v>15368000</v>
      </c>
      <c r="AB113" s="372">
        <f t="shared" ref="AB113:AC113" si="111">+AB97+AB107+AB103</f>
        <v>15558449</v>
      </c>
      <c r="AC113" s="372">
        <f t="shared" si="111"/>
        <v>3608267</v>
      </c>
    </row>
    <row r="114" spans="1:29" ht="12" customHeight="1" thickBot="1">
      <c r="A114" s="369" t="s">
        <v>41</v>
      </c>
      <c r="B114" s="370"/>
      <c r="C114" s="427" t="s">
        <v>137</v>
      </c>
      <c r="D114" s="372">
        <f>+D115+D116+D117</f>
        <v>15729000</v>
      </c>
      <c r="E114" s="372">
        <f t="shared" ref="E114:I114" si="112">+E115+E116+E117</f>
        <v>15729000</v>
      </c>
      <c r="F114" s="372">
        <f t="shared" si="112"/>
        <v>0</v>
      </c>
      <c r="G114" s="372">
        <f t="shared" si="112"/>
        <v>15729000</v>
      </c>
      <c r="H114" s="372">
        <f t="shared" si="112"/>
        <v>0</v>
      </c>
      <c r="I114" s="372">
        <f t="shared" si="112"/>
        <v>15729000</v>
      </c>
      <c r="L114" s="372">
        <f t="shared" ref="L114" si="113">+L115+L116+L117</f>
        <v>0</v>
      </c>
      <c r="M114" s="372">
        <f t="shared" ref="M114:Q114" si="114">+M115+M116+M117</f>
        <v>0</v>
      </c>
      <c r="N114" s="372">
        <f t="shared" si="114"/>
        <v>0</v>
      </c>
      <c r="O114" s="372">
        <f t="shared" si="114"/>
        <v>0</v>
      </c>
      <c r="P114" s="372">
        <f t="shared" si="114"/>
        <v>0</v>
      </c>
      <c r="Q114" s="372">
        <f t="shared" si="114"/>
        <v>0</v>
      </c>
      <c r="R114" s="372">
        <f>+R115+R116+R117</f>
        <v>15729000</v>
      </c>
      <c r="S114" s="372">
        <f t="shared" ref="S114:T114" si="115">+S115+S116+S117</f>
        <v>15729000</v>
      </c>
      <c r="T114" s="372">
        <f t="shared" si="115"/>
        <v>5322400</v>
      </c>
      <c r="U114" s="372">
        <f>+U115+U116+U117</f>
        <v>0</v>
      </c>
      <c r="V114" s="372">
        <f t="shared" ref="V114:W114" si="116">+V115+V116+V117</f>
        <v>0</v>
      </c>
      <c r="W114" s="372">
        <f t="shared" si="116"/>
        <v>0</v>
      </c>
      <c r="X114" s="372">
        <f>+X115+X116+X117</f>
        <v>0</v>
      </c>
      <c r="Y114" s="372">
        <f t="shared" ref="Y114:Z114" si="117">+Y115+Y116+Y117</f>
        <v>0</v>
      </c>
      <c r="Z114" s="372">
        <f t="shared" si="117"/>
        <v>0</v>
      </c>
      <c r="AA114" s="372">
        <f>+AA115+AA116+AA117</f>
        <v>0</v>
      </c>
      <c r="AB114" s="372">
        <f t="shared" ref="AB114:AC114" si="118">+AB115+AB116+AB117</f>
        <v>0</v>
      </c>
      <c r="AC114" s="372">
        <f t="shared" si="118"/>
        <v>0</v>
      </c>
    </row>
    <row r="115" spans="1:29" ht="12" customHeight="1">
      <c r="A115" s="374" t="s">
        <v>43</v>
      </c>
      <c r="B115" s="375" t="s">
        <v>260</v>
      </c>
      <c r="C115" s="428" t="s">
        <v>138</v>
      </c>
      <c r="D115" s="434">
        <v>15729000</v>
      </c>
      <c r="E115" s="434">
        <v>15729000</v>
      </c>
      <c r="F115" s="434">
        <f t="shared" ref="F115:F117" si="119">G115-E115</f>
        <v>0</v>
      </c>
      <c r="G115" s="434">
        <v>15729000</v>
      </c>
      <c r="H115" s="434"/>
      <c r="I115" s="1057">
        <f t="shared" si="89"/>
        <v>15729000</v>
      </c>
      <c r="L115" s="434"/>
      <c r="M115" s="434"/>
      <c r="N115" s="434"/>
      <c r="O115" s="434"/>
      <c r="P115" s="434"/>
      <c r="Q115" s="434"/>
      <c r="R115" s="434">
        <v>15729000</v>
      </c>
      <c r="S115" s="434">
        <v>15729000</v>
      </c>
      <c r="T115" s="434">
        <v>5322400</v>
      </c>
      <c r="U115" s="434"/>
      <c r="V115" s="434"/>
      <c r="W115" s="434"/>
      <c r="X115" s="434"/>
      <c r="Y115" s="434"/>
      <c r="Z115" s="434"/>
      <c r="AA115" s="434"/>
      <c r="AB115" s="434"/>
      <c r="AC115" s="434"/>
    </row>
    <row r="116" spans="1:29" ht="12" customHeight="1">
      <c r="A116" s="374" t="s">
        <v>45</v>
      </c>
      <c r="B116" s="375" t="s">
        <v>261</v>
      </c>
      <c r="C116" s="428" t="s">
        <v>139</v>
      </c>
      <c r="D116" s="434"/>
      <c r="E116" s="434">
        <v>0</v>
      </c>
      <c r="F116" s="434">
        <f t="shared" si="119"/>
        <v>0</v>
      </c>
      <c r="G116" s="434">
        <v>0</v>
      </c>
      <c r="H116" s="434"/>
      <c r="I116" s="1057">
        <f t="shared" si="89"/>
        <v>0</v>
      </c>
      <c r="L116" s="434"/>
      <c r="M116" s="434"/>
      <c r="N116" s="434"/>
      <c r="O116" s="434"/>
      <c r="P116" s="434"/>
      <c r="Q116" s="434"/>
      <c r="R116" s="434"/>
      <c r="S116" s="434"/>
      <c r="T116" s="434"/>
      <c r="U116" s="434"/>
      <c r="V116" s="434"/>
      <c r="W116" s="434"/>
      <c r="X116" s="434"/>
      <c r="Y116" s="434"/>
      <c r="Z116" s="434"/>
      <c r="AA116" s="434"/>
      <c r="AB116" s="434"/>
      <c r="AC116" s="434"/>
    </row>
    <row r="117" spans="1:29" ht="12" customHeight="1" thickBot="1">
      <c r="A117" s="436" t="s">
        <v>47</v>
      </c>
      <c r="B117" s="397" t="s">
        <v>262</v>
      </c>
      <c r="C117" s="437" t="s">
        <v>140</v>
      </c>
      <c r="D117" s="434"/>
      <c r="E117" s="434">
        <v>0</v>
      </c>
      <c r="F117" s="434">
        <f t="shared" si="119"/>
        <v>0</v>
      </c>
      <c r="G117" s="434">
        <v>0</v>
      </c>
      <c r="H117" s="434"/>
      <c r="I117" s="1057">
        <f t="shared" si="89"/>
        <v>0</v>
      </c>
      <c r="L117" s="434"/>
      <c r="M117" s="434"/>
      <c r="N117" s="434"/>
      <c r="O117" s="434"/>
      <c r="P117" s="434"/>
      <c r="Q117" s="434"/>
      <c r="R117" s="434"/>
      <c r="S117" s="434"/>
      <c r="T117" s="434"/>
      <c r="U117" s="434"/>
      <c r="V117" s="434"/>
      <c r="W117" s="434"/>
      <c r="X117" s="434"/>
      <c r="Y117" s="434"/>
      <c r="Z117" s="434"/>
      <c r="AA117" s="434"/>
      <c r="AB117" s="434"/>
      <c r="AC117" s="434"/>
    </row>
    <row r="118" spans="1:29" ht="12" customHeight="1" thickBot="1">
      <c r="A118" s="369" t="s">
        <v>63</v>
      </c>
      <c r="B118" s="370" t="s">
        <v>263</v>
      </c>
      <c r="C118" s="427" t="s">
        <v>141</v>
      </c>
      <c r="D118" s="372">
        <f>+D119+D122+D123+D124</f>
        <v>0</v>
      </c>
      <c r="E118" s="372">
        <v>0</v>
      </c>
      <c r="F118" s="372">
        <f t="shared" ref="F118" si="120">+F119+F122+F123+F124</f>
        <v>0</v>
      </c>
      <c r="G118" s="372">
        <v>0</v>
      </c>
      <c r="H118" s="372">
        <f t="shared" ref="H118" si="121">+H119+H122+H123+H124</f>
        <v>0</v>
      </c>
      <c r="I118" s="1043">
        <f t="shared" si="89"/>
        <v>0</v>
      </c>
      <c r="L118" s="372">
        <f t="shared" ref="L118" si="122">+L119+L122+L123+L124</f>
        <v>0</v>
      </c>
      <c r="M118" s="372">
        <f t="shared" ref="M118:Q118" si="123">+M119+M122+M123+M124</f>
        <v>0</v>
      </c>
      <c r="N118" s="372">
        <f t="shared" si="123"/>
        <v>0</v>
      </c>
      <c r="O118" s="372">
        <f t="shared" si="123"/>
        <v>0</v>
      </c>
      <c r="P118" s="372">
        <f t="shared" si="123"/>
        <v>0</v>
      </c>
      <c r="Q118" s="372">
        <f t="shared" si="123"/>
        <v>0</v>
      </c>
      <c r="R118" s="372">
        <f t="shared" ref="R118:AC118" si="124">+R119+R122+R123+R124</f>
        <v>0</v>
      </c>
      <c r="S118" s="372">
        <f t="shared" si="124"/>
        <v>0</v>
      </c>
      <c r="T118" s="372">
        <f t="shared" si="124"/>
        <v>0</v>
      </c>
      <c r="U118" s="372">
        <f t="shared" si="124"/>
        <v>0</v>
      </c>
      <c r="V118" s="372">
        <f t="shared" si="124"/>
        <v>0</v>
      </c>
      <c r="W118" s="372">
        <f t="shared" si="124"/>
        <v>0</v>
      </c>
      <c r="X118" s="372">
        <f t="shared" si="124"/>
        <v>0</v>
      </c>
      <c r="Y118" s="372">
        <f t="shared" si="124"/>
        <v>0</v>
      </c>
      <c r="Z118" s="372">
        <f t="shared" si="124"/>
        <v>0</v>
      </c>
      <c r="AA118" s="372">
        <f t="shared" si="124"/>
        <v>0</v>
      </c>
      <c r="AB118" s="372">
        <f t="shared" si="124"/>
        <v>0</v>
      </c>
      <c r="AC118" s="372">
        <f t="shared" si="124"/>
        <v>0</v>
      </c>
    </row>
    <row r="119" spans="1:29" ht="12" customHeight="1">
      <c r="A119" s="374" t="s">
        <v>355</v>
      </c>
      <c r="B119" s="375" t="s">
        <v>264</v>
      </c>
      <c r="C119" s="428" t="s">
        <v>655</v>
      </c>
      <c r="D119" s="434"/>
      <c r="E119" s="434">
        <v>0</v>
      </c>
      <c r="F119" s="434">
        <f t="shared" ref="F119:F124" si="125">G119-E119</f>
        <v>0</v>
      </c>
      <c r="G119" s="434">
        <v>0</v>
      </c>
      <c r="H119" s="434"/>
      <c r="I119" s="1057">
        <f t="shared" si="89"/>
        <v>0</v>
      </c>
      <c r="L119" s="434">
        <f t="shared" ref="L119:L124" si="126">SUM(R119,U119,X119,AA119)</f>
        <v>0</v>
      </c>
      <c r="M119" s="434">
        <f t="shared" ref="M119:M124" si="127">SUM(S119,V119,Y119,AB119)</f>
        <v>0</v>
      </c>
      <c r="N119" s="434">
        <f t="shared" ref="N119:N124" si="128">SUM(T119,W119,Z119,AC119)</f>
        <v>0</v>
      </c>
      <c r="O119" s="434">
        <f t="shared" ref="O119:O124" si="129">SUM(U119,X119,AA119,AD119)</f>
        <v>0</v>
      </c>
      <c r="P119" s="434">
        <f t="shared" ref="P119:P124" si="130">SUM(V119,Y119,AB119,AE119)</f>
        <v>0</v>
      </c>
      <c r="Q119" s="434">
        <f t="shared" ref="Q119:Q124" si="131">SUM(W119,Z119,AC119,AF119)</f>
        <v>0</v>
      </c>
      <c r="R119" s="434"/>
      <c r="S119" s="434"/>
      <c r="T119" s="434"/>
      <c r="U119" s="434"/>
      <c r="V119" s="434"/>
      <c r="W119" s="434"/>
      <c r="X119" s="434"/>
      <c r="Y119" s="434"/>
      <c r="Z119" s="434"/>
      <c r="AA119" s="434"/>
      <c r="AB119" s="434"/>
      <c r="AC119" s="434"/>
    </row>
    <row r="120" spans="1:29" ht="12" customHeight="1">
      <c r="A120" s="374" t="s">
        <v>356</v>
      </c>
      <c r="B120" s="375"/>
      <c r="C120" s="428" t="s">
        <v>656</v>
      </c>
      <c r="D120" s="434"/>
      <c r="E120" s="434">
        <v>0</v>
      </c>
      <c r="F120" s="434">
        <f t="shared" si="125"/>
        <v>0</v>
      </c>
      <c r="G120" s="434">
        <v>0</v>
      </c>
      <c r="H120" s="434"/>
      <c r="I120" s="1057">
        <f t="shared" si="89"/>
        <v>0</v>
      </c>
      <c r="L120" s="434">
        <f t="shared" si="126"/>
        <v>0</v>
      </c>
      <c r="M120" s="434">
        <f t="shared" si="127"/>
        <v>0</v>
      </c>
      <c r="N120" s="434">
        <f t="shared" si="128"/>
        <v>0</v>
      </c>
      <c r="O120" s="434">
        <f t="shared" si="129"/>
        <v>0</v>
      </c>
      <c r="P120" s="434">
        <f t="shared" si="130"/>
        <v>0</v>
      </c>
      <c r="Q120" s="434">
        <f t="shared" si="131"/>
        <v>0</v>
      </c>
      <c r="R120" s="434"/>
      <c r="S120" s="434"/>
      <c r="T120" s="434"/>
      <c r="U120" s="434"/>
      <c r="V120" s="434"/>
      <c r="W120" s="434"/>
      <c r="X120" s="434"/>
      <c r="Y120" s="434"/>
      <c r="Z120" s="434"/>
      <c r="AA120" s="434"/>
      <c r="AB120" s="434"/>
      <c r="AC120" s="434"/>
    </row>
    <row r="121" spans="1:29" ht="12" customHeight="1">
      <c r="A121" s="374" t="s">
        <v>357</v>
      </c>
      <c r="B121" s="375"/>
      <c r="C121" s="428" t="s">
        <v>657</v>
      </c>
      <c r="D121" s="434"/>
      <c r="E121" s="434">
        <v>0</v>
      </c>
      <c r="F121" s="434">
        <f t="shared" si="125"/>
        <v>0</v>
      </c>
      <c r="G121" s="434">
        <v>0</v>
      </c>
      <c r="H121" s="434"/>
      <c r="I121" s="1057">
        <f t="shared" si="89"/>
        <v>0</v>
      </c>
      <c r="L121" s="434">
        <f t="shared" si="126"/>
        <v>0</v>
      </c>
      <c r="M121" s="434">
        <f t="shared" si="127"/>
        <v>0</v>
      </c>
      <c r="N121" s="434">
        <f t="shared" si="128"/>
        <v>0</v>
      </c>
      <c r="O121" s="434">
        <f t="shared" si="129"/>
        <v>0</v>
      </c>
      <c r="P121" s="434">
        <f t="shared" si="130"/>
        <v>0</v>
      </c>
      <c r="Q121" s="434">
        <f t="shared" si="131"/>
        <v>0</v>
      </c>
      <c r="R121" s="434"/>
      <c r="S121" s="434"/>
      <c r="T121" s="434"/>
      <c r="U121" s="434"/>
      <c r="V121" s="434"/>
      <c r="W121" s="434"/>
      <c r="X121" s="434"/>
      <c r="Y121" s="434"/>
      <c r="Z121" s="434"/>
      <c r="AA121" s="434"/>
      <c r="AB121" s="434"/>
      <c r="AC121" s="434"/>
    </row>
    <row r="122" spans="1:29" ht="12" customHeight="1">
      <c r="A122" s="374" t="s">
        <v>358</v>
      </c>
      <c r="B122" s="375" t="s">
        <v>265</v>
      </c>
      <c r="C122" s="428" t="s">
        <v>658</v>
      </c>
      <c r="D122" s="434"/>
      <c r="E122" s="434">
        <v>0</v>
      </c>
      <c r="F122" s="434">
        <f t="shared" si="125"/>
        <v>0</v>
      </c>
      <c r="G122" s="434">
        <v>0</v>
      </c>
      <c r="H122" s="434"/>
      <c r="I122" s="1057">
        <f t="shared" si="89"/>
        <v>0</v>
      </c>
      <c r="L122" s="434">
        <f t="shared" si="126"/>
        <v>0</v>
      </c>
      <c r="M122" s="434">
        <f t="shared" si="127"/>
        <v>0</v>
      </c>
      <c r="N122" s="434">
        <f t="shared" si="128"/>
        <v>0</v>
      </c>
      <c r="O122" s="434">
        <f t="shared" si="129"/>
        <v>0</v>
      </c>
      <c r="P122" s="434">
        <f t="shared" si="130"/>
        <v>0</v>
      </c>
      <c r="Q122" s="434">
        <f t="shared" si="131"/>
        <v>0</v>
      </c>
      <c r="R122" s="434"/>
      <c r="S122" s="434"/>
      <c r="T122" s="434"/>
      <c r="U122" s="434"/>
      <c r="V122" s="434"/>
      <c r="W122" s="434"/>
      <c r="X122" s="434"/>
      <c r="Y122" s="434"/>
      <c r="Z122" s="434"/>
      <c r="AA122" s="434"/>
      <c r="AB122" s="434"/>
      <c r="AC122" s="434"/>
    </row>
    <row r="123" spans="1:29" ht="12" customHeight="1">
      <c r="A123" s="374" t="s">
        <v>494</v>
      </c>
      <c r="B123" s="375" t="s">
        <v>266</v>
      </c>
      <c r="C123" s="428" t="s">
        <v>659</v>
      </c>
      <c r="D123" s="434"/>
      <c r="E123" s="434">
        <v>0</v>
      </c>
      <c r="F123" s="434">
        <f t="shared" si="125"/>
        <v>0</v>
      </c>
      <c r="G123" s="434">
        <v>0</v>
      </c>
      <c r="H123" s="434"/>
      <c r="I123" s="1057">
        <f t="shared" si="89"/>
        <v>0</v>
      </c>
      <c r="L123" s="434">
        <f t="shared" si="126"/>
        <v>0</v>
      </c>
      <c r="M123" s="434">
        <f t="shared" si="127"/>
        <v>0</v>
      </c>
      <c r="N123" s="434">
        <f t="shared" si="128"/>
        <v>0</v>
      </c>
      <c r="O123" s="434">
        <f t="shared" si="129"/>
        <v>0</v>
      </c>
      <c r="P123" s="434">
        <f t="shared" si="130"/>
        <v>0</v>
      </c>
      <c r="Q123" s="434">
        <f t="shared" si="131"/>
        <v>0</v>
      </c>
      <c r="R123" s="434"/>
      <c r="S123" s="434"/>
      <c r="T123" s="434"/>
      <c r="U123" s="434"/>
      <c r="V123" s="434"/>
      <c r="W123" s="434"/>
      <c r="X123" s="434"/>
      <c r="Y123" s="434"/>
      <c r="Z123" s="434"/>
      <c r="AA123" s="434"/>
      <c r="AB123" s="434"/>
      <c r="AC123" s="434"/>
    </row>
    <row r="124" spans="1:29" ht="12" customHeight="1" thickBot="1">
      <c r="A124" s="374" t="s">
        <v>661</v>
      </c>
      <c r="B124" s="397" t="s">
        <v>267</v>
      </c>
      <c r="C124" s="437" t="s">
        <v>660</v>
      </c>
      <c r="D124" s="434"/>
      <c r="E124" s="434">
        <v>0</v>
      </c>
      <c r="F124" s="434">
        <f t="shared" si="125"/>
        <v>0</v>
      </c>
      <c r="G124" s="434">
        <v>0</v>
      </c>
      <c r="H124" s="434"/>
      <c r="I124" s="1057">
        <f t="shared" si="89"/>
        <v>0</v>
      </c>
      <c r="L124" s="434">
        <f t="shared" si="126"/>
        <v>0</v>
      </c>
      <c r="M124" s="434">
        <f t="shared" si="127"/>
        <v>0</v>
      </c>
      <c r="N124" s="434">
        <f t="shared" si="128"/>
        <v>0</v>
      </c>
      <c r="O124" s="434">
        <f t="shared" si="129"/>
        <v>0</v>
      </c>
      <c r="P124" s="434">
        <f t="shared" si="130"/>
        <v>0</v>
      </c>
      <c r="Q124" s="434">
        <f t="shared" si="131"/>
        <v>0</v>
      </c>
      <c r="R124" s="434"/>
      <c r="S124" s="434"/>
      <c r="T124" s="434"/>
      <c r="U124" s="434"/>
      <c r="V124" s="434"/>
      <c r="W124" s="434"/>
      <c r="X124" s="434"/>
      <c r="Y124" s="434"/>
      <c r="Z124" s="434"/>
      <c r="AA124" s="434"/>
      <c r="AB124" s="434"/>
      <c r="AC124" s="434"/>
    </row>
    <row r="125" spans="1:29" ht="12" customHeight="1" thickBot="1">
      <c r="A125" s="369" t="s">
        <v>142</v>
      </c>
      <c r="B125" s="370"/>
      <c r="C125" s="427" t="s">
        <v>143</v>
      </c>
      <c r="D125" s="391">
        <f>SUM(D126:D130)</f>
        <v>0</v>
      </c>
      <c r="E125" s="391">
        <v>0</v>
      </c>
      <c r="F125" s="391">
        <f t="shared" ref="F125" si="132">SUM(F126:F130)</f>
        <v>0</v>
      </c>
      <c r="G125" s="391">
        <v>0</v>
      </c>
      <c r="H125" s="391">
        <f t="shared" ref="H125" si="133">SUM(H126:H130)</f>
        <v>0</v>
      </c>
      <c r="I125" s="1048">
        <f t="shared" si="89"/>
        <v>0</v>
      </c>
      <c r="L125" s="391">
        <f t="shared" ref="L125" si="134">SUM(L126:L130)</f>
        <v>0</v>
      </c>
      <c r="M125" s="391">
        <f t="shared" ref="M125:Q125" si="135">SUM(M126:M130)</f>
        <v>0</v>
      </c>
      <c r="N125" s="391">
        <f t="shared" si="135"/>
        <v>0</v>
      </c>
      <c r="O125" s="391">
        <f t="shared" si="135"/>
        <v>0</v>
      </c>
      <c r="P125" s="391">
        <f t="shared" si="135"/>
        <v>0</v>
      </c>
      <c r="Q125" s="391">
        <f t="shared" si="135"/>
        <v>0</v>
      </c>
      <c r="R125" s="391">
        <f t="shared" ref="R125:AC125" si="136">SUM(R126:R130)</f>
        <v>0</v>
      </c>
      <c r="S125" s="391">
        <f t="shared" si="136"/>
        <v>0</v>
      </c>
      <c r="T125" s="391">
        <f t="shared" si="136"/>
        <v>0</v>
      </c>
      <c r="U125" s="391">
        <f t="shared" si="136"/>
        <v>0</v>
      </c>
      <c r="V125" s="391">
        <f t="shared" si="136"/>
        <v>0</v>
      </c>
      <c r="W125" s="391">
        <f t="shared" si="136"/>
        <v>0</v>
      </c>
      <c r="X125" s="391">
        <f t="shared" si="136"/>
        <v>0</v>
      </c>
      <c r="Y125" s="391">
        <f t="shared" si="136"/>
        <v>0</v>
      </c>
      <c r="Z125" s="391">
        <f t="shared" si="136"/>
        <v>0</v>
      </c>
      <c r="AA125" s="391">
        <f t="shared" si="136"/>
        <v>0</v>
      </c>
      <c r="AB125" s="391">
        <f t="shared" si="136"/>
        <v>0</v>
      </c>
      <c r="AC125" s="391">
        <f t="shared" si="136"/>
        <v>0</v>
      </c>
    </row>
    <row r="126" spans="1:29" ht="12" customHeight="1">
      <c r="A126" s="374" t="s">
        <v>77</v>
      </c>
      <c r="B126" s="375" t="s">
        <v>268</v>
      </c>
      <c r="C126" s="428" t="s">
        <v>144</v>
      </c>
      <c r="D126" s="434"/>
      <c r="E126" s="434">
        <v>0</v>
      </c>
      <c r="F126" s="434">
        <f t="shared" ref="F126:F130" si="137">G126-E126</f>
        <v>0</v>
      </c>
      <c r="G126" s="434">
        <v>0</v>
      </c>
      <c r="H126" s="434"/>
      <c r="I126" s="1057">
        <f t="shared" si="89"/>
        <v>0</v>
      </c>
      <c r="L126" s="434">
        <f>SUM(R126,U126,X126,AA126)</f>
        <v>0</v>
      </c>
      <c r="M126" s="434">
        <f t="shared" ref="M126:Q130" si="138">SUM(S126,V126,Y126,AB126)</f>
        <v>0</v>
      </c>
      <c r="N126" s="434">
        <f t="shared" si="138"/>
        <v>0</v>
      </c>
      <c r="O126" s="434">
        <f t="shared" si="138"/>
        <v>0</v>
      </c>
      <c r="P126" s="434">
        <f t="shared" si="138"/>
        <v>0</v>
      </c>
      <c r="Q126" s="434">
        <f t="shared" si="138"/>
        <v>0</v>
      </c>
      <c r="R126" s="434"/>
      <c r="S126" s="434"/>
      <c r="T126" s="434"/>
      <c r="U126" s="434"/>
      <c r="V126" s="434"/>
      <c r="W126" s="434"/>
      <c r="X126" s="434"/>
      <c r="Y126" s="434"/>
      <c r="Z126" s="434"/>
      <c r="AA126" s="434"/>
      <c r="AB126" s="434"/>
      <c r="AC126" s="434"/>
    </row>
    <row r="127" spans="1:29" ht="12" customHeight="1">
      <c r="A127" s="374" t="s">
        <v>78</v>
      </c>
      <c r="B127" s="375" t="s">
        <v>269</v>
      </c>
      <c r="C127" s="428" t="s">
        <v>145</v>
      </c>
      <c r="D127" s="434"/>
      <c r="E127" s="434">
        <v>0</v>
      </c>
      <c r="F127" s="434">
        <f t="shared" si="137"/>
        <v>0</v>
      </c>
      <c r="G127" s="434">
        <v>0</v>
      </c>
      <c r="H127" s="434"/>
      <c r="I127" s="1057">
        <f t="shared" si="89"/>
        <v>0</v>
      </c>
      <c r="L127" s="434">
        <f>SUM(R127,U127,X127,AA127)</f>
        <v>0</v>
      </c>
      <c r="M127" s="434">
        <f t="shared" si="138"/>
        <v>0</v>
      </c>
      <c r="N127" s="434">
        <f t="shared" si="138"/>
        <v>0</v>
      </c>
      <c r="O127" s="434">
        <f t="shared" si="138"/>
        <v>0</v>
      </c>
      <c r="P127" s="434">
        <f t="shared" si="138"/>
        <v>0</v>
      </c>
      <c r="Q127" s="434">
        <f t="shared" si="138"/>
        <v>0</v>
      </c>
      <c r="R127" s="434"/>
      <c r="S127" s="434"/>
      <c r="T127" s="434"/>
      <c r="U127" s="434"/>
      <c r="V127" s="434"/>
      <c r="W127" s="434"/>
      <c r="X127" s="434"/>
      <c r="Y127" s="434"/>
      <c r="Z127" s="434"/>
      <c r="AA127" s="434"/>
      <c r="AB127" s="434"/>
      <c r="AC127" s="434"/>
    </row>
    <row r="128" spans="1:29" ht="12" customHeight="1">
      <c r="A128" s="374" t="s">
        <v>79</v>
      </c>
      <c r="B128" s="375" t="s">
        <v>270</v>
      </c>
      <c r="C128" s="428" t="s">
        <v>662</v>
      </c>
      <c r="D128" s="434"/>
      <c r="E128" s="434">
        <v>0</v>
      </c>
      <c r="F128" s="434">
        <f t="shared" si="137"/>
        <v>0</v>
      </c>
      <c r="G128" s="434">
        <v>0</v>
      </c>
      <c r="H128" s="434"/>
      <c r="I128" s="1057">
        <f t="shared" si="89"/>
        <v>0</v>
      </c>
      <c r="L128" s="434">
        <f>SUM(R128,U128,X128,AA128)</f>
        <v>0</v>
      </c>
      <c r="M128" s="434">
        <f t="shared" si="138"/>
        <v>0</v>
      </c>
      <c r="N128" s="434">
        <f t="shared" si="138"/>
        <v>0</v>
      </c>
      <c r="O128" s="434">
        <f t="shared" si="138"/>
        <v>0</v>
      </c>
      <c r="P128" s="434">
        <f t="shared" si="138"/>
        <v>0</v>
      </c>
      <c r="Q128" s="434">
        <f t="shared" si="138"/>
        <v>0</v>
      </c>
      <c r="R128" s="434"/>
      <c r="S128" s="434"/>
      <c r="T128" s="434"/>
      <c r="U128" s="434"/>
      <c r="V128" s="434"/>
      <c r="W128" s="434"/>
      <c r="X128" s="434"/>
      <c r="Y128" s="434"/>
      <c r="Z128" s="434"/>
      <c r="AA128" s="434"/>
      <c r="AB128" s="434"/>
      <c r="AC128" s="434"/>
    </row>
    <row r="129" spans="1:29" ht="12" customHeight="1">
      <c r="A129" s="374" t="s">
        <v>80</v>
      </c>
      <c r="B129" s="375" t="s">
        <v>271</v>
      </c>
      <c r="C129" s="428" t="s">
        <v>223</v>
      </c>
      <c r="D129" s="434"/>
      <c r="E129" s="434">
        <v>0</v>
      </c>
      <c r="F129" s="434">
        <f t="shared" si="137"/>
        <v>0</v>
      </c>
      <c r="G129" s="434">
        <v>0</v>
      </c>
      <c r="H129" s="434"/>
      <c r="I129" s="1057">
        <f t="shared" si="89"/>
        <v>0</v>
      </c>
      <c r="L129" s="434">
        <f>SUM(R129,U129,X129,AA129)</f>
        <v>0</v>
      </c>
      <c r="M129" s="434">
        <f t="shared" si="138"/>
        <v>0</v>
      </c>
      <c r="N129" s="434">
        <f t="shared" si="138"/>
        <v>0</v>
      </c>
      <c r="O129" s="434">
        <f t="shared" si="138"/>
        <v>0</v>
      </c>
      <c r="P129" s="434">
        <f t="shared" si="138"/>
        <v>0</v>
      </c>
      <c r="Q129" s="434">
        <f t="shared" si="138"/>
        <v>0</v>
      </c>
      <c r="R129" s="434"/>
      <c r="S129" s="434"/>
      <c r="T129" s="434"/>
      <c r="U129" s="434"/>
      <c r="V129" s="434"/>
      <c r="W129" s="434"/>
      <c r="X129" s="434"/>
      <c r="Y129" s="434"/>
      <c r="Z129" s="434"/>
      <c r="AA129" s="434"/>
      <c r="AB129" s="434"/>
      <c r="AC129" s="434"/>
    </row>
    <row r="130" spans="1:29" ht="12" customHeight="1" thickBot="1">
      <c r="A130" s="436"/>
      <c r="B130" s="397" t="s">
        <v>678</v>
      </c>
      <c r="C130" s="437" t="s">
        <v>677</v>
      </c>
      <c r="D130" s="438"/>
      <c r="E130" s="438">
        <v>0</v>
      </c>
      <c r="F130" s="438">
        <f t="shared" si="137"/>
        <v>0</v>
      </c>
      <c r="G130" s="438">
        <v>0</v>
      </c>
      <c r="H130" s="438"/>
      <c r="I130" s="1058">
        <f t="shared" si="89"/>
        <v>0</v>
      </c>
      <c r="L130" s="438">
        <f>SUM(R130,U130,X130,AA130)</f>
        <v>0</v>
      </c>
      <c r="M130" s="438">
        <f t="shared" si="138"/>
        <v>0</v>
      </c>
      <c r="N130" s="438">
        <f t="shared" si="138"/>
        <v>0</v>
      </c>
      <c r="O130" s="438">
        <f t="shared" si="138"/>
        <v>0</v>
      </c>
      <c r="P130" s="438">
        <f t="shared" si="138"/>
        <v>0</v>
      </c>
      <c r="Q130" s="438">
        <f t="shared" si="138"/>
        <v>0</v>
      </c>
      <c r="R130" s="438"/>
      <c r="S130" s="438"/>
      <c r="T130" s="438"/>
      <c r="U130" s="438"/>
      <c r="V130" s="438"/>
      <c r="W130" s="438"/>
      <c r="X130" s="438"/>
      <c r="Y130" s="438"/>
      <c r="Z130" s="438"/>
      <c r="AA130" s="438"/>
      <c r="AB130" s="438"/>
      <c r="AC130" s="438"/>
    </row>
    <row r="131" spans="1:29" ht="12" customHeight="1" thickBot="1">
      <c r="A131" s="369" t="s">
        <v>81</v>
      </c>
      <c r="B131" s="370" t="s">
        <v>272</v>
      </c>
      <c r="C131" s="427" t="s">
        <v>146</v>
      </c>
      <c r="D131" s="439">
        <f>+D132+D133+D135+D136</f>
        <v>0</v>
      </c>
      <c r="E131" s="439">
        <v>0</v>
      </c>
      <c r="F131" s="439">
        <f t="shared" ref="F131" si="139">+F132+F133+F135+F136</f>
        <v>0</v>
      </c>
      <c r="G131" s="439">
        <v>0</v>
      </c>
      <c r="H131" s="439">
        <f t="shared" ref="H131" si="140">+H132+H133+H135+H136</f>
        <v>0</v>
      </c>
      <c r="I131" s="1059">
        <f t="shared" si="89"/>
        <v>0</v>
      </c>
      <c r="L131" s="439">
        <f t="shared" ref="L131" si="141">+L132+L133+L135+L136</f>
        <v>0</v>
      </c>
      <c r="M131" s="439">
        <f t="shared" ref="M131:Q131" si="142">+M132+M133+M135+M136</f>
        <v>0</v>
      </c>
      <c r="N131" s="439">
        <f t="shared" si="142"/>
        <v>0</v>
      </c>
      <c r="O131" s="439">
        <f t="shared" si="142"/>
        <v>0</v>
      </c>
      <c r="P131" s="439">
        <f t="shared" si="142"/>
        <v>0</v>
      </c>
      <c r="Q131" s="439">
        <f t="shared" si="142"/>
        <v>0</v>
      </c>
      <c r="R131" s="439">
        <f t="shared" ref="R131:AC131" si="143">+R132+R133+R135+R136</f>
        <v>0</v>
      </c>
      <c r="S131" s="439">
        <f t="shared" si="143"/>
        <v>0</v>
      </c>
      <c r="T131" s="439">
        <f t="shared" si="143"/>
        <v>0</v>
      </c>
      <c r="U131" s="439">
        <f t="shared" si="143"/>
        <v>0</v>
      </c>
      <c r="V131" s="439">
        <f t="shared" si="143"/>
        <v>0</v>
      </c>
      <c r="W131" s="439">
        <f t="shared" si="143"/>
        <v>0</v>
      </c>
      <c r="X131" s="439">
        <f t="shared" si="143"/>
        <v>0</v>
      </c>
      <c r="Y131" s="439">
        <f t="shared" si="143"/>
        <v>0</v>
      </c>
      <c r="Z131" s="439">
        <f t="shared" si="143"/>
        <v>0</v>
      </c>
      <c r="AA131" s="439">
        <f t="shared" si="143"/>
        <v>0</v>
      </c>
      <c r="AB131" s="439">
        <f t="shared" si="143"/>
        <v>0</v>
      </c>
      <c r="AC131" s="439">
        <f t="shared" si="143"/>
        <v>0</v>
      </c>
    </row>
    <row r="132" spans="1:29" ht="12" customHeight="1">
      <c r="A132" s="374" t="s">
        <v>476</v>
      </c>
      <c r="B132" s="375" t="s">
        <v>273</v>
      </c>
      <c r="C132" s="428" t="s">
        <v>663</v>
      </c>
      <c r="D132" s="434"/>
      <c r="E132" s="434">
        <v>0</v>
      </c>
      <c r="F132" s="434">
        <f t="shared" ref="F132:F136" si="144">G132-E132</f>
        <v>0</v>
      </c>
      <c r="G132" s="434">
        <v>0</v>
      </c>
      <c r="H132" s="434"/>
      <c r="I132" s="1057">
        <f t="shared" si="89"/>
        <v>0</v>
      </c>
      <c r="L132" s="434">
        <f>SUM(R132,U132,X132,AA132)</f>
        <v>0</v>
      </c>
      <c r="M132" s="434">
        <f t="shared" ref="M132:Q136" si="145">SUM(S132,V132,Y132,AB132)</f>
        <v>0</v>
      </c>
      <c r="N132" s="434">
        <f t="shared" si="145"/>
        <v>0</v>
      </c>
      <c r="O132" s="434">
        <f t="shared" si="145"/>
        <v>0</v>
      </c>
      <c r="P132" s="434">
        <f t="shared" si="145"/>
        <v>0</v>
      </c>
      <c r="Q132" s="434">
        <f t="shared" si="145"/>
        <v>0</v>
      </c>
      <c r="R132" s="434"/>
      <c r="S132" s="434"/>
      <c r="T132" s="434"/>
      <c r="U132" s="434"/>
      <c r="V132" s="434"/>
      <c r="W132" s="434"/>
      <c r="X132" s="434"/>
      <c r="Y132" s="434"/>
      <c r="Z132" s="434"/>
      <c r="AA132" s="434"/>
      <c r="AB132" s="434"/>
      <c r="AC132" s="434"/>
    </row>
    <row r="133" spans="1:29" ht="12" customHeight="1">
      <c r="A133" s="374" t="s">
        <v>477</v>
      </c>
      <c r="B133" s="375" t="s">
        <v>274</v>
      </c>
      <c r="C133" s="428" t="s">
        <v>664</v>
      </c>
      <c r="D133" s="434"/>
      <c r="E133" s="434">
        <v>0</v>
      </c>
      <c r="F133" s="434">
        <f t="shared" si="144"/>
        <v>0</v>
      </c>
      <c r="G133" s="434">
        <v>0</v>
      </c>
      <c r="H133" s="434"/>
      <c r="I133" s="1057">
        <f t="shared" si="89"/>
        <v>0</v>
      </c>
      <c r="L133" s="434">
        <f>SUM(R133,U133,X133,AA133)</f>
        <v>0</v>
      </c>
      <c r="M133" s="434">
        <f t="shared" si="145"/>
        <v>0</v>
      </c>
      <c r="N133" s="434">
        <f t="shared" si="145"/>
        <v>0</v>
      </c>
      <c r="O133" s="434">
        <f t="shared" si="145"/>
        <v>0</v>
      </c>
      <c r="P133" s="434">
        <f t="shared" si="145"/>
        <v>0</v>
      </c>
      <c r="Q133" s="434">
        <f t="shared" si="145"/>
        <v>0</v>
      </c>
      <c r="R133" s="434"/>
      <c r="S133" s="434"/>
      <c r="T133" s="434"/>
      <c r="U133" s="434"/>
      <c r="V133" s="434"/>
      <c r="W133" s="434"/>
      <c r="X133" s="434"/>
      <c r="Y133" s="434"/>
      <c r="Z133" s="434"/>
      <c r="AA133" s="434"/>
      <c r="AB133" s="434"/>
      <c r="AC133" s="434"/>
    </row>
    <row r="134" spans="1:29" ht="12" customHeight="1">
      <c r="A134" s="374" t="s">
        <v>478</v>
      </c>
      <c r="B134" s="375" t="s">
        <v>275</v>
      </c>
      <c r="C134" s="428" t="s">
        <v>665</v>
      </c>
      <c r="D134" s="434"/>
      <c r="E134" s="434">
        <v>0</v>
      </c>
      <c r="F134" s="434">
        <f t="shared" si="144"/>
        <v>0</v>
      </c>
      <c r="G134" s="434">
        <v>0</v>
      </c>
      <c r="H134" s="434"/>
      <c r="I134" s="1057">
        <f t="shared" si="89"/>
        <v>0</v>
      </c>
      <c r="L134" s="434">
        <f>SUM(R134,U134,X134,AA134)</f>
        <v>0</v>
      </c>
      <c r="M134" s="434">
        <f t="shared" si="145"/>
        <v>0</v>
      </c>
      <c r="N134" s="434">
        <f t="shared" si="145"/>
        <v>0</v>
      </c>
      <c r="O134" s="434">
        <f t="shared" si="145"/>
        <v>0</v>
      </c>
      <c r="P134" s="434">
        <f t="shared" si="145"/>
        <v>0</v>
      </c>
      <c r="Q134" s="434">
        <f t="shared" si="145"/>
        <v>0</v>
      </c>
      <c r="R134" s="434"/>
      <c r="S134" s="434"/>
      <c r="T134" s="434"/>
      <c r="U134" s="434"/>
      <c r="V134" s="434"/>
      <c r="W134" s="434"/>
      <c r="X134" s="434"/>
      <c r="Y134" s="434"/>
      <c r="Z134" s="434"/>
      <c r="AA134" s="434"/>
      <c r="AB134" s="434"/>
      <c r="AC134" s="434"/>
    </row>
    <row r="135" spans="1:29" ht="12" customHeight="1">
      <c r="A135" s="374" t="s">
        <v>479</v>
      </c>
      <c r="B135" s="375" t="s">
        <v>276</v>
      </c>
      <c r="C135" s="428" t="s">
        <v>666</v>
      </c>
      <c r="D135" s="434"/>
      <c r="E135" s="434">
        <v>0</v>
      </c>
      <c r="F135" s="434">
        <f t="shared" si="144"/>
        <v>0</v>
      </c>
      <c r="G135" s="434">
        <v>0</v>
      </c>
      <c r="H135" s="434"/>
      <c r="I135" s="1057">
        <f t="shared" si="89"/>
        <v>0</v>
      </c>
      <c r="L135" s="434">
        <f>SUM(R135,U135,X135,AA135)</f>
        <v>0</v>
      </c>
      <c r="M135" s="434">
        <f t="shared" si="145"/>
        <v>0</v>
      </c>
      <c r="N135" s="434">
        <f t="shared" si="145"/>
        <v>0</v>
      </c>
      <c r="O135" s="434">
        <f t="shared" si="145"/>
        <v>0</v>
      </c>
      <c r="P135" s="434">
        <f t="shared" si="145"/>
        <v>0</v>
      </c>
      <c r="Q135" s="434">
        <f t="shared" si="145"/>
        <v>0</v>
      </c>
      <c r="R135" s="434"/>
      <c r="S135" s="434"/>
      <c r="T135" s="434"/>
      <c r="U135" s="434"/>
      <c r="V135" s="434"/>
      <c r="W135" s="434"/>
      <c r="X135" s="434"/>
      <c r="Y135" s="434"/>
      <c r="Z135" s="434"/>
      <c r="AA135" s="434"/>
      <c r="AB135" s="434"/>
      <c r="AC135" s="434"/>
    </row>
    <row r="136" spans="1:29" ht="12" customHeight="1" thickBot="1">
      <c r="A136" s="436" t="s">
        <v>480</v>
      </c>
      <c r="B136" s="375" t="s">
        <v>679</v>
      </c>
      <c r="C136" s="437" t="s">
        <v>667</v>
      </c>
      <c r="D136" s="440"/>
      <c r="E136" s="440">
        <v>0</v>
      </c>
      <c r="F136" s="440">
        <f t="shared" si="144"/>
        <v>0</v>
      </c>
      <c r="G136" s="440">
        <v>0</v>
      </c>
      <c r="H136" s="440"/>
      <c r="I136" s="1060">
        <f t="shared" si="89"/>
        <v>0</v>
      </c>
      <c r="L136" s="440">
        <f>SUM(R136,U136,X136,AA136)</f>
        <v>0</v>
      </c>
      <c r="M136" s="440">
        <f t="shared" si="145"/>
        <v>0</v>
      </c>
      <c r="N136" s="440">
        <f t="shared" si="145"/>
        <v>0</v>
      </c>
      <c r="O136" s="440">
        <f t="shared" si="145"/>
        <v>0</v>
      </c>
      <c r="P136" s="440">
        <f t="shared" si="145"/>
        <v>0</v>
      </c>
      <c r="Q136" s="440">
        <f t="shared" si="145"/>
        <v>0</v>
      </c>
      <c r="R136" s="440"/>
      <c r="S136" s="440"/>
      <c r="T136" s="440"/>
      <c r="U136" s="440"/>
      <c r="V136" s="440"/>
      <c r="W136" s="440"/>
      <c r="X136" s="440"/>
      <c r="Y136" s="440"/>
      <c r="Z136" s="440"/>
      <c r="AA136" s="440"/>
      <c r="AB136" s="440"/>
      <c r="AC136" s="440"/>
    </row>
    <row r="137" spans="1:29" ht="12" customHeight="1" thickBot="1">
      <c r="A137" s="441" t="s">
        <v>498</v>
      </c>
      <c r="B137" s="442" t="s">
        <v>673</v>
      </c>
      <c r="C137" s="427" t="s">
        <v>668</v>
      </c>
      <c r="D137" s="443"/>
      <c r="E137" s="443">
        <v>0</v>
      </c>
      <c r="F137" s="443"/>
      <c r="G137" s="443">
        <v>0</v>
      </c>
      <c r="H137" s="443"/>
      <c r="I137" s="1061">
        <f t="shared" si="89"/>
        <v>0</v>
      </c>
      <c r="L137" s="443"/>
      <c r="M137" s="443"/>
      <c r="N137" s="443"/>
      <c r="O137" s="443"/>
      <c r="P137" s="443"/>
      <c r="Q137" s="443"/>
      <c r="R137" s="443"/>
      <c r="S137" s="443"/>
      <c r="T137" s="443"/>
      <c r="U137" s="443"/>
      <c r="V137" s="443"/>
      <c r="W137" s="443"/>
      <c r="X137" s="443"/>
      <c r="Y137" s="443"/>
      <c r="Z137" s="443"/>
      <c r="AA137" s="443"/>
      <c r="AB137" s="443"/>
      <c r="AC137" s="443"/>
    </row>
    <row r="138" spans="1:29" ht="12" customHeight="1" thickBot="1">
      <c r="A138" s="441" t="s">
        <v>499</v>
      </c>
      <c r="B138" s="442" t="s">
        <v>674</v>
      </c>
      <c r="C138" s="427" t="s">
        <v>669</v>
      </c>
      <c r="D138" s="443"/>
      <c r="E138" s="443">
        <v>0</v>
      </c>
      <c r="F138" s="443"/>
      <c r="G138" s="443">
        <v>0</v>
      </c>
      <c r="H138" s="443"/>
      <c r="I138" s="1061">
        <f t="shared" si="89"/>
        <v>0</v>
      </c>
      <c r="L138" s="443"/>
      <c r="M138" s="443"/>
      <c r="N138" s="443"/>
      <c r="O138" s="443"/>
      <c r="P138" s="443"/>
      <c r="Q138" s="443"/>
      <c r="R138" s="443"/>
      <c r="S138" s="443"/>
      <c r="T138" s="443"/>
      <c r="U138" s="443"/>
      <c r="V138" s="443"/>
      <c r="W138" s="443"/>
      <c r="X138" s="443"/>
      <c r="Y138" s="443"/>
      <c r="Z138" s="443"/>
      <c r="AA138" s="443"/>
      <c r="AB138" s="443"/>
      <c r="AC138" s="443"/>
    </row>
    <row r="139" spans="1:29" ht="15" customHeight="1" thickBot="1">
      <c r="A139" s="369" t="s">
        <v>164</v>
      </c>
      <c r="B139" s="370" t="s">
        <v>675</v>
      </c>
      <c r="C139" s="427" t="s">
        <v>671</v>
      </c>
      <c r="D139" s="444">
        <f>+D114+D118+D125+D131</f>
        <v>15729000</v>
      </c>
      <c r="E139" s="444">
        <f t="shared" ref="E139:I139" si="146">+E114+E118+E125+E131</f>
        <v>15729000</v>
      </c>
      <c r="F139" s="444">
        <f t="shared" si="146"/>
        <v>0</v>
      </c>
      <c r="G139" s="444">
        <f t="shared" si="146"/>
        <v>15729000</v>
      </c>
      <c r="H139" s="444">
        <f t="shared" si="146"/>
        <v>0</v>
      </c>
      <c r="I139" s="444">
        <f t="shared" si="146"/>
        <v>15729000</v>
      </c>
      <c r="J139" s="445"/>
      <c r="K139" s="445"/>
      <c r="L139" s="391">
        <f t="shared" ref="L139" si="147">+L114+L118+L125+L131</f>
        <v>0</v>
      </c>
      <c r="M139" s="391">
        <f t="shared" ref="M139:Q139" si="148">+M114+M118+M125+M131</f>
        <v>0</v>
      </c>
      <c r="N139" s="391">
        <f t="shared" si="148"/>
        <v>0</v>
      </c>
      <c r="O139" s="391">
        <f t="shared" si="148"/>
        <v>0</v>
      </c>
      <c r="P139" s="391">
        <f t="shared" si="148"/>
        <v>0</v>
      </c>
      <c r="Q139" s="391">
        <f t="shared" si="148"/>
        <v>0</v>
      </c>
      <c r="R139" s="444">
        <f t="shared" ref="R139:AC139" si="149">+R114+R118+R125+R131</f>
        <v>15729000</v>
      </c>
      <c r="S139" s="391">
        <f t="shared" si="149"/>
        <v>15729000</v>
      </c>
      <c r="T139" s="391">
        <f t="shared" si="149"/>
        <v>5322400</v>
      </c>
      <c r="U139" s="444">
        <f t="shared" si="149"/>
        <v>0</v>
      </c>
      <c r="V139" s="391">
        <f t="shared" si="149"/>
        <v>0</v>
      </c>
      <c r="W139" s="391">
        <f t="shared" si="149"/>
        <v>0</v>
      </c>
      <c r="X139" s="444">
        <f t="shared" si="149"/>
        <v>0</v>
      </c>
      <c r="Y139" s="391">
        <f t="shared" si="149"/>
        <v>0</v>
      </c>
      <c r="Z139" s="391">
        <f t="shared" si="149"/>
        <v>0</v>
      </c>
      <c r="AA139" s="444">
        <f t="shared" si="149"/>
        <v>0</v>
      </c>
      <c r="AB139" s="391">
        <f t="shared" si="149"/>
        <v>0</v>
      </c>
      <c r="AC139" s="391">
        <f t="shared" si="149"/>
        <v>0</v>
      </c>
    </row>
    <row r="140" spans="1:29" s="373" customFormat="1" ht="12.95" customHeight="1" thickBot="1">
      <c r="A140" s="446" t="s">
        <v>165</v>
      </c>
      <c r="B140" s="447"/>
      <c r="C140" s="448" t="s">
        <v>670</v>
      </c>
      <c r="D140" s="444">
        <f>+D113+D139</f>
        <v>2997349811</v>
      </c>
      <c r="E140" s="444">
        <f t="shared" ref="E140:I140" si="150">+E113+E139</f>
        <v>3077287784</v>
      </c>
      <c r="F140" s="444">
        <f t="shared" si="150"/>
        <v>1572363363</v>
      </c>
      <c r="G140" s="444">
        <f t="shared" si="150"/>
        <v>4649651147</v>
      </c>
      <c r="H140" s="444">
        <f t="shared" si="150"/>
        <v>55585708</v>
      </c>
      <c r="I140" s="444">
        <f t="shared" si="150"/>
        <v>4705236855</v>
      </c>
      <c r="L140" s="391">
        <f t="shared" ref="L140" si="151">+L113+L139</f>
        <v>2868417883</v>
      </c>
      <c r="M140" s="391">
        <f t="shared" ref="M140:Q140" si="152">+M113+M139</f>
        <v>3009009416</v>
      </c>
      <c r="N140" s="391">
        <f t="shared" si="152"/>
        <v>1570812696</v>
      </c>
      <c r="O140" s="391">
        <f t="shared" si="152"/>
        <v>4579822112</v>
      </c>
      <c r="P140" s="391">
        <f t="shared" si="152"/>
        <v>73328132</v>
      </c>
      <c r="Q140" s="391">
        <f t="shared" si="152"/>
        <v>4653150244</v>
      </c>
      <c r="R140" s="444">
        <f t="shared" ref="R140:AC140" si="153">+R113+R139</f>
        <v>2999191171</v>
      </c>
      <c r="S140" s="391">
        <f t="shared" si="153"/>
        <v>2999191171</v>
      </c>
      <c r="T140" s="391">
        <f t="shared" si="153"/>
        <v>740900066</v>
      </c>
      <c r="U140" s="444">
        <f t="shared" si="153"/>
        <v>18184917</v>
      </c>
      <c r="V140" s="391">
        <f t="shared" si="153"/>
        <v>18885546</v>
      </c>
      <c r="W140" s="391">
        <f t="shared" si="153"/>
        <v>2477680</v>
      </c>
      <c r="X140" s="444">
        <f t="shared" si="153"/>
        <v>19877723</v>
      </c>
      <c r="Y140" s="391">
        <f t="shared" si="153"/>
        <v>20551818</v>
      </c>
      <c r="Z140" s="391">
        <f t="shared" si="153"/>
        <v>9469543</v>
      </c>
      <c r="AA140" s="444">
        <f t="shared" si="153"/>
        <v>15368000</v>
      </c>
      <c r="AB140" s="391">
        <f t="shared" si="153"/>
        <v>15558449</v>
      </c>
      <c r="AC140" s="391">
        <f t="shared" si="153"/>
        <v>3608267</v>
      </c>
    </row>
    <row r="141" spans="1:29" ht="7.5" customHeight="1"/>
    <row r="142" spans="1:29">
      <c r="A142" s="1110" t="s">
        <v>148</v>
      </c>
      <c r="B142" s="1110"/>
      <c r="C142" s="1110"/>
      <c r="D142" s="1110"/>
      <c r="E142" s="1076"/>
      <c r="F142" s="568"/>
      <c r="G142" s="359"/>
      <c r="H142" s="359"/>
      <c r="I142" s="562"/>
      <c r="L142" s="359"/>
      <c r="M142" s="359"/>
      <c r="N142" s="359"/>
      <c r="O142" s="359"/>
      <c r="P142" s="359"/>
      <c r="Q142" s="359"/>
      <c r="R142" s="359"/>
      <c r="S142" s="359"/>
      <c r="T142" s="359"/>
      <c r="U142" s="359"/>
      <c r="V142" s="359"/>
      <c r="W142" s="359"/>
      <c r="X142" s="359"/>
      <c r="Y142" s="359"/>
      <c r="Z142" s="359"/>
      <c r="AA142" s="359"/>
      <c r="AB142" s="359"/>
      <c r="AC142" s="359"/>
    </row>
    <row r="143" spans="1:29" ht="15" customHeight="1" thickBot="1">
      <c r="A143" s="1108" t="s">
        <v>149</v>
      </c>
      <c r="B143" s="1108"/>
      <c r="C143" s="1108"/>
      <c r="D143" s="360"/>
      <c r="E143" s="360" t="s">
        <v>676</v>
      </c>
      <c r="F143" s="360"/>
      <c r="G143" s="360" t="s">
        <v>676</v>
      </c>
      <c r="H143" s="360"/>
      <c r="I143" s="1042" t="s">
        <v>676</v>
      </c>
      <c r="L143" s="360" t="s">
        <v>676</v>
      </c>
      <c r="M143" s="360"/>
      <c r="N143" s="360"/>
      <c r="O143" s="360"/>
      <c r="P143" s="360"/>
      <c r="Q143" s="360"/>
      <c r="R143" s="360" t="s">
        <v>676</v>
      </c>
      <c r="S143" s="360"/>
      <c r="T143" s="360"/>
      <c r="U143" s="360" t="s">
        <v>676</v>
      </c>
      <c r="V143" s="360"/>
      <c r="W143" s="360"/>
      <c r="X143" s="360" t="s">
        <v>676</v>
      </c>
      <c r="Y143" s="360"/>
      <c r="Z143" s="360"/>
      <c r="AA143" s="360" t="s">
        <v>676</v>
      </c>
      <c r="AB143" s="360"/>
      <c r="AC143" s="360"/>
    </row>
    <row r="144" spans="1:29" ht="13.5" customHeight="1" thickBot="1">
      <c r="A144" s="369">
        <v>1</v>
      </c>
      <c r="B144" s="370"/>
      <c r="C144" s="432" t="s">
        <v>150</v>
      </c>
      <c r="D144" s="372">
        <f>+D66-D113</f>
        <v>-1193945827</v>
      </c>
      <c r="E144" s="372">
        <v>-1193945827</v>
      </c>
      <c r="F144" s="372">
        <f t="shared" ref="F144" si="154">+F66-F113</f>
        <v>0</v>
      </c>
      <c r="G144" s="372">
        <v>-1193945827</v>
      </c>
      <c r="H144" s="372">
        <f t="shared" ref="H144:I144" si="155">+H66-H113</f>
        <v>0</v>
      </c>
      <c r="I144" s="372">
        <f t="shared" si="155"/>
        <v>-1193945827</v>
      </c>
      <c r="L144" s="372">
        <f t="shared" ref="L144:AC144" si="156">+L66-L113</f>
        <v>808591912</v>
      </c>
      <c r="M144" s="372"/>
      <c r="N144" s="372"/>
      <c r="O144" s="372">
        <f t="shared" si="156"/>
        <v>-2720181955</v>
      </c>
      <c r="P144" s="372"/>
      <c r="Q144" s="372">
        <f t="shared" si="156"/>
        <v>-1031387998</v>
      </c>
      <c r="R144" s="372">
        <f t="shared" si="156"/>
        <v>-1672664769</v>
      </c>
      <c r="S144" s="372">
        <f t="shared" si="156"/>
        <v>-1152023014</v>
      </c>
      <c r="T144" s="372">
        <f t="shared" si="156"/>
        <v>74179052</v>
      </c>
      <c r="U144" s="372">
        <f t="shared" si="156"/>
        <v>-5052917</v>
      </c>
      <c r="V144" s="372">
        <f t="shared" si="156"/>
        <v>-5753546</v>
      </c>
      <c r="W144" s="372">
        <f t="shared" si="156"/>
        <v>-2477679</v>
      </c>
      <c r="X144" s="372">
        <f t="shared" si="156"/>
        <v>-19127723</v>
      </c>
      <c r="Y144" s="372">
        <f t="shared" si="156"/>
        <v>-19801818</v>
      </c>
      <c r="Z144" s="372">
        <f t="shared" si="156"/>
        <v>-8334238</v>
      </c>
      <c r="AA144" s="372">
        <f t="shared" si="156"/>
        <v>-1049000</v>
      </c>
      <c r="AB144" s="372">
        <f t="shared" si="156"/>
        <v>-1239449</v>
      </c>
      <c r="AC144" s="372">
        <f t="shared" si="156"/>
        <v>-2372736</v>
      </c>
    </row>
    <row r="145" spans="1:33" ht="27.75" customHeight="1" thickBot="1">
      <c r="A145" s="369" t="s">
        <v>15</v>
      </c>
      <c r="B145" s="370"/>
      <c r="C145" s="432" t="s">
        <v>151</v>
      </c>
      <c r="D145" s="372">
        <f>+D90-D139</f>
        <v>1193945827</v>
      </c>
      <c r="E145" s="372">
        <v>1193945827</v>
      </c>
      <c r="F145" s="372">
        <f t="shared" ref="F145" si="157">+F90-F139</f>
        <v>0</v>
      </c>
      <c r="G145" s="372">
        <v>1193945827</v>
      </c>
      <c r="H145" s="372">
        <f t="shared" ref="H145:I145" si="158">+H90-H139</f>
        <v>0</v>
      </c>
      <c r="I145" s="372">
        <f t="shared" si="158"/>
        <v>1193945827</v>
      </c>
      <c r="L145" s="372">
        <f t="shared" ref="L145:AC145" si="159">+L90-L139</f>
        <v>1471015811.9999998</v>
      </c>
      <c r="M145" s="372"/>
      <c r="N145" s="372"/>
      <c r="O145" s="372">
        <f t="shared" si="159"/>
        <v>1209674827</v>
      </c>
      <c r="P145" s="372"/>
      <c r="Q145" s="372">
        <f t="shared" si="159"/>
        <v>1161656538</v>
      </c>
      <c r="R145" s="372">
        <f t="shared" si="159"/>
        <v>1191825187</v>
      </c>
      <c r="S145" s="372">
        <f t="shared" si="159"/>
        <v>1191825187</v>
      </c>
      <c r="T145" s="372">
        <f t="shared" si="159"/>
        <v>1154213498</v>
      </c>
      <c r="U145" s="372">
        <f t="shared" si="159"/>
        <v>791917</v>
      </c>
      <c r="V145" s="372">
        <f t="shared" si="159"/>
        <v>791917</v>
      </c>
      <c r="W145" s="372">
        <f t="shared" si="159"/>
        <v>791917</v>
      </c>
      <c r="X145" s="372">
        <f t="shared" si="159"/>
        <v>1328723</v>
      </c>
      <c r="Y145" s="372">
        <f t="shared" si="159"/>
        <v>1328723</v>
      </c>
      <c r="Z145" s="372">
        <f t="shared" si="159"/>
        <v>1328723</v>
      </c>
      <c r="AA145" s="372">
        <f t="shared" si="159"/>
        <v>0</v>
      </c>
      <c r="AB145" s="372">
        <f t="shared" si="159"/>
        <v>0</v>
      </c>
      <c r="AC145" s="372">
        <f t="shared" si="159"/>
        <v>0</v>
      </c>
    </row>
    <row r="147" spans="1:33">
      <c r="D147" s="450">
        <f>D140-D91</f>
        <v>0</v>
      </c>
      <c r="E147" s="450">
        <v>0</v>
      </c>
      <c r="F147" s="450"/>
      <c r="G147" s="450">
        <v>0</v>
      </c>
      <c r="H147" s="450">
        <f t="shared" ref="H147:I147" si="160">H140-H91</f>
        <v>0</v>
      </c>
      <c r="I147" s="1062">
        <f t="shared" si="160"/>
        <v>0</v>
      </c>
      <c r="L147" s="450">
        <f>L140-L91</f>
        <v>-2279607724</v>
      </c>
      <c r="M147" s="450"/>
      <c r="N147" s="450"/>
      <c r="O147" s="450">
        <f>O140-O91</f>
        <v>1510507128</v>
      </c>
      <c r="P147" s="450"/>
      <c r="Q147" s="450"/>
      <c r="R147" s="450">
        <f>R140-R91</f>
        <v>480839582</v>
      </c>
      <c r="S147" s="450">
        <f t="shared" ref="S147:T147" si="161">S140-S91</f>
        <v>-39802173</v>
      </c>
      <c r="T147" s="450">
        <f t="shared" si="161"/>
        <v>-1228392550</v>
      </c>
      <c r="U147" s="450">
        <f>U140-U91</f>
        <v>4261000</v>
      </c>
      <c r="V147" s="450">
        <f t="shared" ref="V147:AC147" si="162">V140-V91</f>
        <v>4961629</v>
      </c>
      <c r="W147" s="450">
        <f t="shared" si="162"/>
        <v>1685762</v>
      </c>
      <c r="X147" s="450">
        <f t="shared" si="162"/>
        <v>17799000</v>
      </c>
      <c r="Y147" s="450">
        <f t="shared" si="162"/>
        <v>18473095</v>
      </c>
      <c r="Z147" s="450">
        <f t="shared" si="162"/>
        <v>7005515</v>
      </c>
      <c r="AA147" s="450">
        <f t="shared" si="162"/>
        <v>1049000</v>
      </c>
      <c r="AB147" s="450">
        <f t="shared" si="162"/>
        <v>1239449</v>
      </c>
      <c r="AC147" s="450">
        <f t="shared" si="162"/>
        <v>2372736</v>
      </c>
      <c r="AE147" s="560">
        <f>SUM(U147,X147,AA147)</f>
        <v>23109000</v>
      </c>
      <c r="AF147" s="560">
        <f t="shared" ref="AF147:AG147" si="163">SUM(V147,Y147,AB147)</f>
        <v>24674173</v>
      </c>
      <c r="AG147" s="560">
        <f t="shared" si="163"/>
        <v>11064013</v>
      </c>
    </row>
    <row r="148" spans="1:33">
      <c r="D148" s="1095">
        <f>D140-D91</f>
        <v>0</v>
      </c>
      <c r="E148" s="1095">
        <f t="shared" ref="E148:I148" si="164">E140-E91</f>
        <v>0</v>
      </c>
      <c r="F148" s="1095">
        <f t="shared" si="164"/>
        <v>0</v>
      </c>
      <c r="G148" s="1095">
        <f t="shared" si="164"/>
        <v>0</v>
      </c>
      <c r="H148" s="1095">
        <f t="shared" si="164"/>
        <v>0</v>
      </c>
      <c r="I148" s="1095">
        <f t="shared" si="164"/>
        <v>0</v>
      </c>
    </row>
  </sheetData>
  <mergeCells count="6">
    <mergeCell ref="A1:G1"/>
    <mergeCell ref="A143:C143"/>
    <mergeCell ref="A2:C2"/>
    <mergeCell ref="A94:C94"/>
    <mergeCell ref="A142:D142"/>
    <mergeCell ref="A93:G9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2" fitToHeight="2" orientation="portrait" r:id="rId1"/>
  <headerFooter alignWithMargins="0">
    <oddHeader xml:space="preserve">&amp;C&amp;"Times New Roman CE,Félkövér"&amp;12BONYHÁD VÁROS ÖNKORMÁNYZATA
2019. ÉVI KÖLTSÉGVETÉS ÖNKÉNT VÁLLALT FELADATAINAK ÖSSZEVONT MÉRLEGE&amp;R&amp;"Times New Roman CE,Félkövér dőlt" 1.3. melléklet </oddHeader>
  </headerFooter>
  <rowBreaks count="1" manualBreakCount="1">
    <brk id="92" max="6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K148"/>
  <sheetViews>
    <sheetView view="pageBreakPreview" zoomScale="130" zoomScaleNormal="120" zoomScaleSheetLayoutView="130" workbookViewId="0">
      <selection sqref="A1:F1"/>
    </sheetView>
  </sheetViews>
  <sheetFormatPr defaultColWidth="9.140625" defaultRowHeight="15.75"/>
  <cols>
    <col min="1" max="2" width="8.140625" style="359" customWidth="1"/>
    <col min="3" max="3" width="65.85546875" style="359" customWidth="1"/>
    <col min="4" max="6" width="12.7109375" style="449" customWidth="1"/>
    <col min="7" max="7" width="12.28515625" style="449" customWidth="1"/>
    <col min="8" max="8" width="11.140625" style="449" customWidth="1"/>
    <col min="9" max="9" width="12.42578125" style="1062" customWidth="1"/>
    <col min="10" max="16384" width="9.140625" style="359"/>
  </cols>
  <sheetData>
    <row r="1" spans="1:9" ht="15.95" customHeight="1">
      <c r="A1" s="1111" t="s">
        <v>0</v>
      </c>
      <c r="B1" s="1111"/>
      <c r="C1" s="1111"/>
      <c r="D1" s="1111"/>
      <c r="E1" s="1111"/>
      <c r="F1" s="1111"/>
      <c r="G1" s="1082"/>
      <c r="H1" s="1082"/>
      <c r="I1" s="1082"/>
    </row>
    <row r="2" spans="1:9" ht="15.95" customHeight="1" thickBot="1">
      <c r="A2" s="1108" t="s">
        <v>1</v>
      </c>
      <c r="B2" s="1108"/>
      <c r="C2" s="1108"/>
      <c r="D2" s="360"/>
      <c r="E2" s="360"/>
      <c r="F2" s="360"/>
      <c r="G2" s="360"/>
      <c r="H2" s="360"/>
      <c r="I2" s="1042" t="s">
        <v>676</v>
      </c>
    </row>
    <row r="3" spans="1:9" ht="60.75" thickBot="1">
      <c r="A3" s="361" t="s">
        <v>2</v>
      </c>
      <c r="B3" s="362" t="s">
        <v>251</v>
      </c>
      <c r="C3" s="363" t="s">
        <v>3</v>
      </c>
      <c r="D3" s="364" t="s">
        <v>1466</v>
      </c>
      <c r="E3" s="1078" t="s">
        <v>2186</v>
      </c>
      <c r="F3" s="572" t="s">
        <v>2182</v>
      </c>
      <c r="G3" s="572" t="s">
        <v>710</v>
      </c>
      <c r="H3" s="572" t="s">
        <v>2183</v>
      </c>
      <c r="I3" s="572" t="s">
        <v>710</v>
      </c>
    </row>
    <row r="4" spans="1:9" s="368" customFormat="1" ht="12" customHeight="1" thickBot="1">
      <c r="A4" s="365">
        <v>1</v>
      </c>
      <c r="B4" s="365">
        <v>2</v>
      </c>
      <c r="C4" s="366">
        <v>2</v>
      </c>
      <c r="D4" s="367">
        <v>3</v>
      </c>
      <c r="E4" s="367">
        <v>7</v>
      </c>
      <c r="F4" s="367">
        <v>4</v>
      </c>
      <c r="G4" s="367">
        <v>7</v>
      </c>
      <c r="H4" s="367">
        <v>6</v>
      </c>
      <c r="I4" s="367">
        <v>7</v>
      </c>
    </row>
    <row r="5" spans="1:9" s="373" customFormat="1" ht="12" customHeight="1" thickBot="1">
      <c r="A5" s="369" t="s">
        <v>4</v>
      </c>
      <c r="B5" s="370" t="s">
        <v>277</v>
      </c>
      <c r="C5" s="371" t="s">
        <v>5</v>
      </c>
      <c r="D5" s="372">
        <f>+D6+D7+D8+D9+D10+D11</f>
        <v>0</v>
      </c>
      <c r="E5" s="372">
        <f t="shared" ref="E5:I5" si="0">+E6+E7+E8+E9+E10+E11</f>
        <v>11047991</v>
      </c>
      <c r="F5" s="372">
        <f t="shared" si="0"/>
        <v>68251</v>
      </c>
      <c r="G5" s="372">
        <f t="shared" si="0"/>
        <v>11116242</v>
      </c>
      <c r="H5" s="372">
        <f t="shared" si="0"/>
        <v>0</v>
      </c>
      <c r="I5" s="372">
        <f t="shared" si="0"/>
        <v>11116242</v>
      </c>
    </row>
    <row r="6" spans="1:9" s="373" customFormat="1" ht="12" customHeight="1">
      <c r="A6" s="374" t="s">
        <v>6</v>
      </c>
      <c r="B6" s="375" t="s">
        <v>278</v>
      </c>
      <c r="C6" s="376" t="s">
        <v>7</v>
      </c>
      <c r="D6" s="377"/>
      <c r="E6" s="377">
        <v>0</v>
      </c>
      <c r="F6" s="377">
        <f>G6-E6</f>
        <v>68251</v>
      </c>
      <c r="G6" s="377">
        <v>68251</v>
      </c>
      <c r="H6" s="377"/>
      <c r="I6" s="1044">
        <f t="shared" ref="I6:I68" si="1">SUM(G6:H6)</f>
        <v>68251</v>
      </c>
    </row>
    <row r="7" spans="1:9" s="373" customFormat="1" ht="12" customHeight="1">
      <c r="A7" s="378" t="s">
        <v>8</v>
      </c>
      <c r="B7" s="379" t="s">
        <v>279</v>
      </c>
      <c r="C7" s="380" t="s">
        <v>9</v>
      </c>
      <c r="D7" s="381"/>
      <c r="E7" s="381">
        <v>0</v>
      </c>
      <c r="F7" s="381">
        <f t="shared" ref="F7:F11" si="2">G7-E7</f>
        <v>0</v>
      </c>
      <c r="G7" s="381">
        <v>0</v>
      </c>
      <c r="H7" s="381"/>
      <c r="I7" s="1045">
        <f t="shared" si="1"/>
        <v>0</v>
      </c>
    </row>
    <row r="8" spans="1:9" s="373" customFormat="1" ht="12" customHeight="1">
      <c r="A8" s="378" t="s">
        <v>10</v>
      </c>
      <c r="B8" s="379" t="s">
        <v>280</v>
      </c>
      <c r="C8" s="380" t="s">
        <v>449</v>
      </c>
      <c r="D8" s="381"/>
      <c r="E8" s="381">
        <v>0</v>
      </c>
      <c r="F8" s="381">
        <f t="shared" si="2"/>
        <v>0</v>
      </c>
      <c r="G8" s="381">
        <v>0</v>
      </c>
      <c r="H8" s="381"/>
      <c r="I8" s="1045">
        <f t="shared" si="1"/>
        <v>0</v>
      </c>
    </row>
    <row r="9" spans="1:9" s="373" customFormat="1" ht="12" customHeight="1">
      <c r="A9" s="378" t="s">
        <v>11</v>
      </c>
      <c r="B9" s="379" t="s">
        <v>281</v>
      </c>
      <c r="C9" s="380" t="s">
        <v>12</v>
      </c>
      <c r="D9" s="381"/>
      <c r="E9" s="381">
        <v>0</v>
      </c>
      <c r="F9" s="381">
        <f t="shared" si="2"/>
        <v>0</v>
      </c>
      <c r="G9" s="381">
        <v>0</v>
      </c>
      <c r="H9" s="381"/>
      <c r="I9" s="1045">
        <f t="shared" si="1"/>
        <v>0</v>
      </c>
    </row>
    <row r="10" spans="1:9" s="373" customFormat="1" ht="12" customHeight="1">
      <c r="A10" s="378" t="s">
        <v>13</v>
      </c>
      <c r="B10" s="379" t="s">
        <v>282</v>
      </c>
      <c r="C10" s="380" t="s">
        <v>450</v>
      </c>
      <c r="D10" s="381"/>
      <c r="E10" s="381">
        <v>11047991</v>
      </c>
      <c r="F10" s="381">
        <f t="shared" si="2"/>
        <v>0</v>
      </c>
      <c r="G10" s="381">
        <v>11047991</v>
      </c>
      <c r="H10" s="381"/>
      <c r="I10" s="1045">
        <f t="shared" si="1"/>
        <v>11047991</v>
      </c>
    </row>
    <row r="11" spans="1:9" s="373" customFormat="1" ht="12" customHeight="1" thickBot="1">
      <c r="A11" s="382" t="s">
        <v>14</v>
      </c>
      <c r="B11" s="383" t="s">
        <v>283</v>
      </c>
      <c r="C11" s="384" t="s">
        <v>451</v>
      </c>
      <c r="D11" s="381"/>
      <c r="E11" s="381">
        <v>0</v>
      </c>
      <c r="F11" s="381">
        <f t="shared" si="2"/>
        <v>0</v>
      </c>
      <c r="G11" s="381">
        <v>0</v>
      </c>
      <c r="H11" s="381"/>
      <c r="I11" s="1045">
        <f t="shared" si="1"/>
        <v>0</v>
      </c>
    </row>
    <row r="12" spans="1:9" s="373" customFormat="1" ht="12" customHeight="1" thickBot="1">
      <c r="A12" s="369" t="s">
        <v>15</v>
      </c>
      <c r="B12" s="370"/>
      <c r="C12" s="385" t="s">
        <v>16</v>
      </c>
      <c r="D12" s="372">
        <f>+D13+D14+D15+D16+D17</f>
        <v>0</v>
      </c>
      <c r="E12" s="372">
        <f t="shared" ref="E12:I12" si="3">+E13+E14+E15+E16+E17</f>
        <v>6979539</v>
      </c>
      <c r="F12" s="372">
        <f t="shared" si="3"/>
        <v>10406185</v>
      </c>
      <c r="G12" s="372">
        <f t="shared" si="3"/>
        <v>17385724</v>
      </c>
      <c r="H12" s="372">
        <f t="shared" si="3"/>
        <v>0</v>
      </c>
      <c r="I12" s="372">
        <f t="shared" si="3"/>
        <v>17385724</v>
      </c>
    </row>
    <row r="13" spans="1:9" s="373" customFormat="1" ht="12" customHeight="1">
      <c r="A13" s="374" t="s">
        <v>17</v>
      </c>
      <c r="B13" s="375" t="s">
        <v>284</v>
      </c>
      <c r="C13" s="376" t="s">
        <v>18</v>
      </c>
      <c r="D13" s="377"/>
      <c r="E13" s="377">
        <v>0</v>
      </c>
      <c r="F13" s="377">
        <f t="shared" ref="F13:F18" si="4">G13-E13</f>
        <v>0</v>
      </c>
      <c r="G13" s="377">
        <v>0</v>
      </c>
      <c r="H13" s="377"/>
      <c r="I13" s="1044">
        <f t="shared" si="1"/>
        <v>0</v>
      </c>
    </row>
    <row r="14" spans="1:9" s="373" customFormat="1" ht="12" customHeight="1">
      <c r="A14" s="378" t="s">
        <v>19</v>
      </c>
      <c r="B14" s="379" t="s">
        <v>285</v>
      </c>
      <c r="C14" s="380" t="s">
        <v>20</v>
      </c>
      <c r="D14" s="381"/>
      <c r="E14" s="381">
        <v>0</v>
      </c>
      <c r="F14" s="381">
        <f t="shared" si="4"/>
        <v>0</v>
      </c>
      <c r="G14" s="381">
        <v>0</v>
      </c>
      <c r="H14" s="381"/>
      <c r="I14" s="1045">
        <f t="shared" si="1"/>
        <v>0</v>
      </c>
    </row>
    <row r="15" spans="1:9" s="373" customFormat="1" ht="12" customHeight="1">
      <c r="A15" s="378" t="s">
        <v>21</v>
      </c>
      <c r="B15" s="379" t="s">
        <v>286</v>
      </c>
      <c r="C15" s="380" t="s">
        <v>22</v>
      </c>
      <c r="D15" s="381"/>
      <c r="E15" s="381">
        <v>0</v>
      </c>
      <c r="F15" s="381">
        <f t="shared" si="4"/>
        <v>0</v>
      </c>
      <c r="G15" s="381">
        <v>0</v>
      </c>
      <c r="H15" s="381"/>
      <c r="I15" s="1045">
        <f t="shared" si="1"/>
        <v>0</v>
      </c>
    </row>
    <row r="16" spans="1:9" s="373" customFormat="1" ht="12" customHeight="1">
      <c r="A16" s="378" t="s">
        <v>23</v>
      </c>
      <c r="B16" s="379" t="s">
        <v>287</v>
      </c>
      <c r="C16" s="380" t="s">
        <v>24</v>
      </c>
      <c r="D16" s="381"/>
      <c r="E16" s="381">
        <v>0</v>
      </c>
      <c r="F16" s="381">
        <f t="shared" si="4"/>
        <v>0</v>
      </c>
      <c r="G16" s="381">
        <v>0</v>
      </c>
      <c r="H16" s="381"/>
      <c r="I16" s="1045">
        <f t="shared" si="1"/>
        <v>0</v>
      </c>
    </row>
    <row r="17" spans="1:9" s="373" customFormat="1" ht="12" customHeight="1">
      <c r="A17" s="378" t="s">
        <v>25</v>
      </c>
      <c r="B17" s="379" t="s">
        <v>288</v>
      </c>
      <c r="C17" s="380" t="s">
        <v>26</v>
      </c>
      <c r="D17" s="381"/>
      <c r="E17" s="381">
        <v>6979539</v>
      </c>
      <c r="F17" s="381">
        <f t="shared" si="4"/>
        <v>10406185</v>
      </c>
      <c r="G17" s="381">
        <v>17385724</v>
      </c>
      <c r="H17" s="381"/>
      <c r="I17" s="1045">
        <f t="shared" si="1"/>
        <v>17385724</v>
      </c>
    </row>
    <row r="18" spans="1:9" s="373" customFormat="1" ht="12" customHeight="1" thickBot="1">
      <c r="A18" s="382" t="s">
        <v>1467</v>
      </c>
      <c r="B18" s="379" t="s">
        <v>288</v>
      </c>
      <c r="C18" s="386" t="s">
        <v>1468</v>
      </c>
      <c r="D18" s="387"/>
      <c r="E18" s="387">
        <v>0</v>
      </c>
      <c r="F18" s="387">
        <f t="shared" si="4"/>
        <v>0</v>
      </c>
      <c r="G18" s="387">
        <v>0</v>
      </c>
      <c r="H18" s="387"/>
      <c r="I18" s="1046">
        <f t="shared" si="1"/>
        <v>0</v>
      </c>
    </row>
    <row r="19" spans="1:9" s="373" customFormat="1" ht="12" customHeight="1" thickBot="1">
      <c r="A19" s="369" t="s">
        <v>27</v>
      </c>
      <c r="B19" s="370" t="s">
        <v>289</v>
      </c>
      <c r="C19" s="371" t="s">
        <v>28</v>
      </c>
      <c r="D19" s="372">
        <f>+D20+D21+D22+D23+D24</f>
        <v>0</v>
      </c>
      <c r="E19" s="372">
        <f t="shared" ref="E19:I19" si="5">+E20+E21+E22+E23+E24</f>
        <v>0</v>
      </c>
      <c r="F19" s="372">
        <f t="shared" si="5"/>
        <v>0</v>
      </c>
      <c r="G19" s="372">
        <f t="shared" si="5"/>
        <v>0</v>
      </c>
      <c r="H19" s="372">
        <f t="shared" si="5"/>
        <v>0</v>
      </c>
      <c r="I19" s="372">
        <f t="shared" si="5"/>
        <v>0</v>
      </c>
    </row>
    <row r="20" spans="1:9" s="373" customFormat="1" ht="12" customHeight="1">
      <c r="A20" s="374" t="s">
        <v>29</v>
      </c>
      <c r="B20" s="375" t="s">
        <v>290</v>
      </c>
      <c r="C20" s="376" t="s">
        <v>30</v>
      </c>
      <c r="D20" s="377"/>
      <c r="E20" s="377">
        <v>0</v>
      </c>
      <c r="F20" s="377">
        <f t="shared" ref="F20:F25" si="6">G20-E20</f>
        <v>0</v>
      </c>
      <c r="G20" s="377">
        <v>0</v>
      </c>
      <c r="H20" s="377"/>
      <c r="I20" s="1044">
        <f t="shared" si="1"/>
        <v>0</v>
      </c>
    </row>
    <row r="21" spans="1:9" s="373" customFormat="1" ht="12" customHeight="1">
      <c r="A21" s="378" t="s">
        <v>31</v>
      </c>
      <c r="B21" s="379" t="s">
        <v>291</v>
      </c>
      <c r="C21" s="380" t="s">
        <v>32</v>
      </c>
      <c r="D21" s="381"/>
      <c r="E21" s="381">
        <v>0</v>
      </c>
      <c r="F21" s="381">
        <f t="shared" si="6"/>
        <v>0</v>
      </c>
      <c r="G21" s="381">
        <v>0</v>
      </c>
      <c r="H21" s="381"/>
      <c r="I21" s="1045">
        <f t="shared" si="1"/>
        <v>0</v>
      </c>
    </row>
    <row r="22" spans="1:9" s="373" customFormat="1" ht="12" customHeight="1">
      <c r="A22" s="378" t="s">
        <v>33</v>
      </c>
      <c r="B22" s="379" t="s">
        <v>292</v>
      </c>
      <c r="C22" s="380" t="s">
        <v>34</v>
      </c>
      <c r="D22" s="381"/>
      <c r="E22" s="381">
        <v>0</v>
      </c>
      <c r="F22" s="381">
        <f t="shared" si="6"/>
        <v>0</v>
      </c>
      <c r="G22" s="381">
        <v>0</v>
      </c>
      <c r="H22" s="381"/>
      <c r="I22" s="1045">
        <f t="shared" si="1"/>
        <v>0</v>
      </c>
    </row>
    <row r="23" spans="1:9" s="373" customFormat="1" ht="12" customHeight="1">
      <c r="A23" s="378" t="s">
        <v>35</v>
      </c>
      <c r="B23" s="379" t="s">
        <v>293</v>
      </c>
      <c r="C23" s="380" t="s">
        <v>36</v>
      </c>
      <c r="D23" s="381"/>
      <c r="E23" s="381">
        <v>0</v>
      </c>
      <c r="F23" s="381">
        <f t="shared" si="6"/>
        <v>0</v>
      </c>
      <c r="G23" s="381">
        <v>0</v>
      </c>
      <c r="H23" s="381"/>
      <c r="I23" s="1045">
        <f t="shared" si="1"/>
        <v>0</v>
      </c>
    </row>
    <row r="24" spans="1:9" s="373" customFormat="1" ht="12" customHeight="1">
      <c r="A24" s="378" t="s">
        <v>37</v>
      </c>
      <c r="B24" s="379" t="s">
        <v>294</v>
      </c>
      <c r="C24" s="380" t="s">
        <v>38</v>
      </c>
      <c r="D24" s="381"/>
      <c r="E24" s="381">
        <v>0</v>
      </c>
      <c r="F24" s="381">
        <f t="shared" si="6"/>
        <v>0</v>
      </c>
      <c r="G24" s="381">
        <v>0</v>
      </c>
      <c r="H24" s="381"/>
      <c r="I24" s="1045">
        <f t="shared" si="1"/>
        <v>0</v>
      </c>
    </row>
    <row r="25" spans="1:9" s="390" customFormat="1" ht="12" customHeight="1" thickBot="1">
      <c r="A25" s="378" t="s">
        <v>1469</v>
      </c>
      <c r="B25" s="379" t="s">
        <v>294</v>
      </c>
      <c r="C25" s="388" t="s">
        <v>1470</v>
      </c>
      <c r="D25" s="389"/>
      <c r="E25" s="389">
        <v>0</v>
      </c>
      <c r="F25" s="389">
        <f t="shared" si="6"/>
        <v>0</v>
      </c>
      <c r="G25" s="389">
        <v>0</v>
      </c>
      <c r="H25" s="389"/>
      <c r="I25" s="1047">
        <f t="shared" si="1"/>
        <v>0</v>
      </c>
    </row>
    <row r="26" spans="1:9" s="373" customFormat="1" ht="12" customHeight="1" thickBot="1">
      <c r="A26" s="369" t="s">
        <v>39</v>
      </c>
      <c r="B26" s="370" t="s">
        <v>295</v>
      </c>
      <c r="C26" s="371" t="s">
        <v>40</v>
      </c>
      <c r="D26" s="391">
        <f>SUM(D27:D33)</f>
        <v>71722000</v>
      </c>
      <c r="E26" s="391">
        <f t="shared" ref="E26:I26" si="7">SUM(E27:E33)</f>
        <v>72292000</v>
      </c>
      <c r="F26" s="391">
        <f t="shared" si="7"/>
        <v>-369000</v>
      </c>
      <c r="G26" s="391">
        <f t="shared" si="7"/>
        <v>71923000</v>
      </c>
      <c r="H26" s="391">
        <f t="shared" si="7"/>
        <v>0</v>
      </c>
      <c r="I26" s="391">
        <f t="shared" si="7"/>
        <v>71923000</v>
      </c>
    </row>
    <row r="27" spans="1:9" s="373" customFormat="1" ht="12" customHeight="1">
      <c r="A27" s="374" t="s">
        <v>349</v>
      </c>
      <c r="B27" s="375" t="s">
        <v>296</v>
      </c>
      <c r="C27" s="376" t="s">
        <v>455</v>
      </c>
      <c r="D27" s="392"/>
      <c r="E27" s="392">
        <v>0</v>
      </c>
      <c r="F27" s="392">
        <f t="shared" ref="F27:F33" si="8">G27-E27</f>
        <v>0</v>
      </c>
      <c r="G27" s="392">
        <v>0</v>
      </c>
      <c r="H27" s="392"/>
      <c r="I27" s="1049">
        <f t="shared" si="1"/>
        <v>0</v>
      </c>
    </row>
    <row r="28" spans="1:9" s="373" customFormat="1" ht="12" customHeight="1">
      <c r="A28" s="374" t="s">
        <v>350</v>
      </c>
      <c r="B28" s="375" t="s">
        <v>496</v>
      </c>
      <c r="C28" s="376" t="s">
        <v>495</v>
      </c>
      <c r="D28" s="392"/>
      <c r="E28" s="392">
        <v>0</v>
      </c>
      <c r="F28" s="392">
        <f t="shared" si="8"/>
        <v>0</v>
      </c>
      <c r="G28" s="392">
        <v>0</v>
      </c>
      <c r="H28" s="392"/>
      <c r="I28" s="1049">
        <f t="shared" si="1"/>
        <v>0</v>
      </c>
    </row>
    <row r="29" spans="1:9" s="373" customFormat="1" ht="12" customHeight="1">
      <c r="A29" s="374" t="s">
        <v>351</v>
      </c>
      <c r="B29" s="379" t="s">
        <v>452</v>
      </c>
      <c r="C29" s="380" t="s">
        <v>456</v>
      </c>
      <c r="D29" s="392">
        <v>71722000</v>
      </c>
      <c r="E29" s="392">
        <v>72292000</v>
      </c>
      <c r="F29" s="392">
        <f t="shared" si="8"/>
        <v>-369000</v>
      </c>
      <c r="G29" s="392">
        <v>71923000</v>
      </c>
      <c r="H29" s="392"/>
      <c r="I29" s="1049">
        <f t="shared" si="1"/>
        <v>71923000</v>
      </c>
    </row>
    <row r="30" spans="1:9" s="373" customFormat="1" ht="12" customHeight="1">
      <c r="A30" s="374" t="s">
        <v>352</v>
      </c>
      <c r="B30" s="379" t="s">
        <v>453</v>
      </c>
      <c r="C30" s="380" t="s">
        <v>457</v>
      </c>
      <c r="D30" s="381"/>
      <c r="E30" s="381">
        <v>0</v>
      </c>
      <c r="F30" s="381">
        <f t="shared" si="8"/>
        <v>0</v>
      </c>
      <c r="G30" s="381">
        <v>0</v>
      </c>
      <c r="H30" s="381"/>
      <c r="I30" s="1045">
        <f t="shared" si="1"/>
        <v>0</v>
      </c>
    </row>
    <row r="31" spans="1:9" s="373" customFormat="1" ht="12" customHeight="1">
      <c r="A31" s="374" t="s">
        <v>353</v>
      </c>
      <c r="B31" s="379" t="s">
        <v>297</v>
      </c>
      <c r="C31" s="380" t="s">
        <v>458</v>
      </c>
      <c r="D31" s="381"/>
      <c r="E31" s="381">
        <v>0</v>
      </c>
      <c r="F31" s="381">
        <f t="shared" si="8"/>
        <v>0</v>
      </c>
      <c r="G31" s="381">
        <v>0</v>
      </c>
      <c r="H31" s="381"/>
      <c r="I31" s="1045">
        <f t="shared" si="1"/>
        <v>0</v>
      </c>
    </row>
    <row r="32" spans="1:9" s="373" customFormat="1" ht="12" customHeight="1">
      <c r="A32" s="374" t="s">
        <v>354</v>
      </c>
      <c r="B32" s="383" t="s">
        <v>298</v>
      </c>
      <c r="C32" s="384" t="s">
        <v>459</v>
      </c>
      <c r="D32" s="381"/>
      <c r="E32" s="381">
        <v>0</v>
      </c>
      <c r="F32" s="381">
        <f t="shared" si="8"/>
        <v>0</v>
      </c>
      <c r="G32" s="381">
        <v>0</v>
      </c>
      <c r="H32" s="381"/>
      <c r="I32" s="1045">
        <f t="shared" si="1"/>
        <v>0</v>
      </c>
    </row>
    <row r="33" spans="1:9" s="373" customFormat="1" ht="12" customHeight="1" thickBot="1">
      <c r="A33" s="374" t="s">
        <v>497</v>
      </c>
      <c r="B33" s="383" t="s">
        <v>299</v>
      </c>
      <c r="C33" s="384" t="s">
        <v>454</v>
      </c>
      <c r="D33" s="387"/>
      <c r="E33" s="387">
        <v>0</v>
      </c>
      <c r="F33" s="387">
        <f t="shared" si="8"/>
        <v>0</v>
      </c>
      <c r="G33" s="387">
        <v>0</v>
      </c>
      <c r="H33" s="387"/>
      <c r="I33" s="1046">
        <f t="shared" si="1"/>
        <v>0</v>
      </c>
    </row>
    <row r="34" spans="1:9" s="373" customFormat="1" ht="12" customHeight="1" thickBot="1">
      <c r="A34" s="369" t="s">
        <v>41</v>
      </c>
      <c r="B34" s="370" t="s">
        <v>300</v>
      </c>
      <c r="C34" s="371" t="s">
        <v>42</v>
      </c>
      <c r="D34" s="372">
        <f>SUM(D35:D45)</f>
        <v>0</v>
      </c>
      <c r="E34" s="372">
        <f t="shared" ref="E34:I34" si="9">SUM(E35:E45)</f>
        <v>0</v>
      </c>
      <c r="F34" s="372">
        <f t="shared" si="9"/>
        <v>0</v>
      </c>
      <c r="G34" s="372">
        <f t="shared" si="9"/>
        <v>0</v>
      </c>
      <c r="H34" s="372">
        <f t="shared" si="9"/>
        <v>0</v>
      </c>
      <c r="I34" s="372">
        <f t="shared" si="9"/>
        <v>0</v>
      </c>
    </row>
    <row r="35" spans="1:9" s="373" customFormat="1" ht="12" customHeight="1">
      <c r="A35" s="374" t="s">
        <v>43</v>
      </c>
      <c r="B35" s="375" t="s">
        <v>301</v>
      </c>
      <c r="C35" s="376" t="s">
        <v>44</v>
      </c>
      <c r="D35" s="377"/>
      <c r="E35" s="377">
        <v>0</v>
      </c>
      <c r="F35" s="377">
        <f t="shared" ref="F35:F45" si="10">G35-E35</f>
        <v>0</v>
      </c>
      <c r="G35" s="377">
        <v>0</v>
      </c>
      <c r="H35" s="377"/>
      <c r="I35" s="1044">
        <f t="shared" si="1"/>
        <v>0</v>
      </c>
    </row>
    <row r="36" spans="1:9" s="373" customFormat="1" ht="12" customHeight="1">
      <c r="A36" s="378" t="s">
        <v>45</v>
      </c>
      <c r="B36" s="379" t="s">
        <v>302</v>
      </c>
      <c r="C36" s="380" t="s">
        <v>46</v>
      </c>
      <c r="D36" s="381"/>
      <c r="E36" s="381">
        <v>0</v>
      </c>
      <c r="F36" s="381">
        <f t="shared" si="10"/>
        <v>0</v>
      </c>
      <c r="G36" s="381">
        <v>0</v>
      </c>
      <c r="H36" s="381"/>
      <c r="I36" s="1045">
        <f t="shared" si="1"/>
        <v>0</v>
      </c>
    </row>
    <row r="37" spans="1:9" s="373" customFormat="1" ht="12" customHeight="1">
      <c r="A37" s="378" t="s">
        <v>47</v>
      </c>
      <c r="B37" s="379" t="s">
        <v>303</v>
      </c>
      <c r="C37" s="380" t="s">
        <v>48</v>
      </c>
      <c r="D37" s="381"/>
      <c r="E37" s="381">
        <v>0</v>
      </c>
      <c r="F37" s="381">
        <f t="shared" si="10"/>
        <v>0</v>
      </c>
      <c r="G37" s="381">
        <v>0</v>
      </c>
      <c r="H37" s="381"/>
      <c r="I37" s="1045">
        <f t="shared" si="1"/>
        <v>0</v>
      </c>
    </row>
    <row r="38" spans="1:9" s="373" customFormat="1" ht="12" customHeight="1">
      <c r="A38" s="378" t="s">
        <v>49</v>
      </c>
      <c r="B38" s="379" t="s">
        <v>304</v>
      </c>
      <c r="C38" s="380" t="s">
        <v>50</v>
      </c>
      <c r="D38" s="381"/>
      <c r="E38" s="381">
        <v>0</v>
      </c>
      <c r="F38" s="381">
        <f t="shared" si="10"/>
        <v>0</v>
      </c>
      <c r="G38" s="381">
        <v>0</v>
      </c>
      <c r="H38" s="381"/>
      <c r="I38" s="1045">
        <f t="shared" si="1"/>
        <v>0</v>
      </c>
    </row>
    <row r="39" spans="1:9" s="373" customFormat="1" ht="12" customHeight="1">
      <c r="A39" s="378" t="s">
        <v>51</v>
      </c>
      <c r="B39" s="379" t="s">
        <v>305</v>
      </c>
      <c r="C39" s="380" t="s">
        <v>52</v>
      </c>
      <c r="D39" s="381"/>
      <c r="E39" s="381">
        <v>0</v>
      </c>
      <c r="F39" s="381">
        <f t="shared" si="10"/>
        <v>0</v>
      </c>
      <c r="G39" s="381">
        <v>0</v>
      </c>
      <c r="H39" s="381"/>
      <c r="I39" s="1045">
        <f t="shared" si="1"/>
        <v>0</v>
      </c>
    </row>
    <row r="40" spans="1:9" s="373" customFormat="1" ht="12" customHeight="1">
      <c r="A40" s="378" t="s">
        <v>53</v>
      </c>
      <c r="B40" s="379" t="s">
        <v>306</v>
      </c>
      <c r="C40" s="380" t="s">
        <v>54</v>
      </c>
      <c r="D40" s="381"/>
      <c r="E40" s="381">
        <v>0</v>
      </c>
      <c r="F40" s="381">
        <f t="shared" si="10"/>
        <v>0</v>
      </c>
      <c r="G40" s="381">
        <v>0</v>
      </c>
      <c r="H40" s="381"/>
      <c r="I40" s="1045">
        <f t="shared" si="1"/>
        <v>0</v>
      </c>
    </row>
    <row r="41" spans="1:9" s="373" customFormat="1" ht="12" customHeight="1">
      <c r="A41" s="378" t="s">
        <v>55</v>
      </c>
      <c r="B41" s="379" t="s">
        <v>307</v>
      </c>
      <c r="C41" s="380" t="s">
        <v>56</v>
      </c>
      <c r="D41" s="381"/>
      <c r="E41" s="381">
        <v>0</v>
      </c>
      <c r="F41" s="381">
        <f t="shared" si="10"/>
        <v>0</v>
      </c>
      <c r="G41" s="381">
        <v>0</v>
      </c>
      <c r="H41" s="381"/>
      <c r="I41" s="1045">
        <f t="shared" si="1"/>
        <v>0</v>
      </c>
    </row>
    <row r="42" spans="1:9" s="373" customFormat="1" ht="12" customHeight="1">
      <c r="A42" s="378" t="s">
        <v>57</v>
      </c>
      <c r="B42" s="379" t="s">
        <v>308</v>
      </c>
      <c r="C42" s="380" t="s">
        <v>58</v>
      </c>
      <c r="D42" s="381"/>
      <c r="E42" s="381">
        <v>0</v>
      </c>
      <c r="F42" s="381">
        <f t="shared" si="10"/>
        <v>0</v>
      </c>
      <c r="G42" s="381">
        <v>0</v>
      </c>
      <c r="H42" s="381"/>
      <c r="I42" s="1045">
        <f t="shared" si="1"/>
        <v>0</v>
      </c>
    </row>
    <row r="43" spans="1:9" s="373" customFormat="1" ht="12" customHeight="1">
      <c r="A43" s="378" t="s">
        <v>59</v>
      </c>
      <c r="B43" s="379" t="s">
        <v>309</v>
      </c>
      <c r="C43" s="380" t="s">
        <v>60</v>
      </c>
      <c r="D43" s="396"/>
      <c r="E43" s="396">
        <v>0</v>
      </c>
      <c r="F43" s="396">
        <f t="shared" si="10"/>
        <v>0</v>
      </c>
      <c r="G43" s="396">
        <v>0</v>
      </c>
      <c r="H43" s="396"/>
      <c r="I43" s="1050">
        <f t="shared" si="1"/>
        <v>0</v>
      </c>
    </row>
    <row r="44" spans="1:9" s="373" customFormat="1" ht="12" customHeight="1">
      <c r="A44" s="382" t="s">
        <v>61</v>
      </c>
      <c r="B44" s="379" t="s">
        <v>310</v>
      </c>
      <c r="C44" s="393" t="s">
        <v>1471</v>
      </c>
      <c r="D44" s="394"/>
      <c r="E44" s="394">
        <v>0</v>
      </c>
      <c r="F44" s="394">
        <f t="shared" si="10"/>
        <v>0</v>
      </c>
      <c r="G44" s="394">
        <v>0</v>
      </c>
      <c r="H44" s="394"/>
      <c r="I44" s="1051">
        <f t="shared" si="1"/>
        <v>0</v>
      </c>
    </row>
    <row r="45" spans="1:9" s="373" customFormat="1" ht="12" customHeight="1" thickBot="1">
      <c r="A45" s="382" t="s">
        <v>1472</v>
      </c>
      <c r="B45" s="379" t="s">
        <v>1473</v>
      </c>
      <c r="C45" s="384" t="s">
        <v>62</v>
      </c>
      <c r="D45" s="394"/>
      <c r="E45" s="394">
        <v>0</v>
      </c>
      <c r="F45" s="394">
        <f t="shared" si="10"/>
        <v>0</v>
      </c>
      <c r="G45" s="394">
        <v>0</v>
      </c>
      <c r="H45" s="394"/>
      <c r="I45" s="1051">
        <f t="shared" si="1"/>
        <v>0</v>
      </c>
    </row>
    <row r="46" spans="1:9" s="373" customFormat="1" ht="12" customHeight="1" thickBot="1">
      <c r="A46" s="369" t="s">
        <v>63</v>
      </c>
      <c r="B46" s="370" t="s">
        <v>311</v>
      </c>
      <c r="C46" s="371" t="s">
        <v>64</v>
      </c>
      <c r="D46" s="372">
        <f>SUM(D47:D51)</f>
        <v>0</v>
      </c>
      <c r="E46" s="372">
        <f t="shared" ref="E46:I46" si="11">SUM(E47:E51)</f>
        <v>0</v>
      </c>
      <c r="F46" s="372">
        <f t="shared" si="11"/>
        <v>0</v>
      </c>
      <c r="G46" s="372">
        <f t="shared" si="11"/>
        <v>0</v>
      </c>
      <c r="H46" s="372">
        <f t="shared" si="11"/>
        <v>0</v>
      </c>
      <c r="I46" s="372">
        <f t="shared" si="11"/>
        <v>0</v>
      </c>
    </row>
    <row r="47" spans="1:9" s="373" customFormat="1" ht="12" customHeight="1">
      <c r="A47" s="374" t="s">
        <v>65</v>
      </c>
      <c r="B47" s="375" t="s">
        <v>312</v>
      </c>
      <c r="C47" s="376" t="s">
        <v>66</v>
      </c>
      <c r="D47" s="395"/>
      <c r="E47" s="395">
        <v>0</v>
      </c>
      <c r="F47" s="395">
        <f t="shared" ref="F47:F51" si="12">G47-E47</f>
        <v>0</v>
      </c>
      <c r="G47" s="395">
        <v>0</v>
      </c>
      <c r="H47" s="395">
        <v>0</v>
      </c>
      <c r="I47" s="1052">
        <f t="shared" si="1"/>
        <v>0</v>
      </c>
    </row>
    <row r="48" spans="1:9" s="373" customFormat="1" ht="12" customHeight="1">
      <c r="A48" s="378" t="s">
        <v>67</v>
      </c>
      <c r="B48" s="379" t="s">
        <v>313</v>
      </c>
      <c r="C48" s="380" t="s">
        <v>68</v>
      </c>
      <c r="D48" s="396"/>
      <c r="E48" s="396">
        <v>0</v>
      </c>
      <c r="F48" s="396">
        <f t="shared" si="12"/>
        <v>0</v>
      </c>
      <c r="G48" s="396">
        <v>0</v>
      </c>
      <c r="H48" s="396"/>
      <c r="I48" s="1050">
        <f t="shared" si="1"/>
        <v>0</v>
      </c>
    </row>
    <row r="49" spans="1:9" s="373" customFormat="1" ht="12" customHeight="1">
      <c r="A49" s="378" t="s">
        <v>69</v>
      </c>
      <c r="B49" s="379" t="s">
        <v>314</v>
      </c>
      <c r="C49" s="380" t="s">
        <v>70</v>
      </c>
      <c r="D49" s="396"/>
      <c r="E49" s="396">
        <v>0</v>
      </c>
      <c r="F49" s="396">
        <f t="shared" si="12"/>
        <v>0</v>
      </c>
      <c r="G49" s="396">
        <v>0</v>
      </c>
      <c r="H49" s="396">
        <v>0</v>
      </c>
      <c r="I49" s="1050">
        <f t="shared" si="1"/>
        <v>0</v>
      </c>
    </row>
    <row r="50" spans="1:9" s="373" customFormat="1" ht="12" customHeight="1">
      <c r="A50" s="378" t="s">
        <v>71</v>
      </c>
      <c r="B50" s="379" t="s">
        <v>315</v>
      </c>
      <c r="C50" s="380" t="s">
        <v>72</v>
      </c>
      <c r="D50" s="396"/>
      <c r="E50" s="396">
        <v>0</v>
      </c>
      <c r="F50" s="396">
        <f t="shared" si="12"/>
        <v>0</v>
      </c>
      <c r="G50" s="396">
        <v>0</v>
      </c>
      <c r="H50" s="396">
        <v>0</v>
      </c>
      <c r="I50" s="1050">
        <f t="shared" si="1"/>
        <v>0</v>
      </c>
    </row>
    <row r="51" spans="1:9" s="373" customFormat="1" ht="12" customHeight="1" thickBot="1">
      <c r="A51" s="382" t="s">
        <v>73</v>
      </c>
      <c r="B51" s="379" t="s">
        <v>316</v>
      </c>
      <c r="C51" s="384" t="s">
        <v>74</v>
      </c>
      <c r="D51" s="394"/>
      <c r="E51" s="394">
        <v>0</v>
      </c>
      <c r="F51" s="394">
        <f t="shared" si="12"/>
        <v>0</v>
      </c>
      <c r="G51" s="394">
        <v>0</v>
      </c>
      <c r="H51" s="394">
        <v>0</v>
      </c>
      <c r="I51" s="1051">
        <f t="shared" si="1"/>
        <v>0</v>
      </c>
    </row>
    <row r="52" spans="1:9" s="373" customFormat="1" ht="12" customHeight="1" thickBot="1">
      <c r="A52" s="369" t="s">
        <v>75</v>
      </c>
      <c r="B52" s="370" t="s">
        <v>317</v>
      </c>
      <c r="C52" s="371" t="s">
        <v>76</v>
      </c>
      <c r="D52" s="372">
        <f>SUM(D53:D53)</f>
        <v>0</v>
      </c>
      <c r="E52" s="372">
        <f t="shared" ref="E52:I52" si="13">SUM(E53:E53)</f>
        <v>0</v>
      </c>
      <c r="F52" s="372">
        <f t="shared" si="13"/>
        <v>0</v>
      </c>
      <c r="G52" s="372">
        <f t="shared" si="13"/>
        <v>0</v>
      </c>
      <c r="H52" s="372">
        <f t="shared" si="13"/>
        <v>0</v>
      </c>
      <c r="I52" s="372">
        <f t="shared" si="13"/>
        <v>0</v>
      </c>
    </row>
    <row r="53" spans="1:9" s="373" customFormat="1" ht="12" customHeight="1">
      <c r="A53" s="374" t="s">
        <v>464</v>
      </c>
      <c r="B53" s="375" t="s">
        <v>318</v>
      </c>
      <c r="C53" s="376" t="s">
        <v>461</v>
      </c>
      <c r="D53" s="377"/>
      <c r="E53" s="377">
        <v>0</v>
      </c>
      <c r="F53" s="377">
        <f t="shared" ref="F53:F58" si="14">G53-E53</f>
        <v>0</v>
      </c>
      <c r="G53" s="377">
        <v>0</v>
      </c>
      <c r="H53" s="377">
        <v>0</v>
      </c>
      <c r="I53" s="1044">
        <f t="shared" si="1"/>
        <v>0</v>
      </c>
    </row>
    <row r="54" spans="1:9" s="373" customFormat="1" ht="12" customHeight="1">
      <c r="A54" s="374" t="s">
        <v>465</v>
      </c>
      <c r="B54" s="379" t="s">
        <v>319</v>
      </c>
      <c r="C54" s="380" t="s">
        <v>462</v>
      </c>
      <c r="D54" s="377"/>
      <c r="E54" s="377">
        <v>0</v>
      </c>
      <c r="F54" s="377">
        <f t="shared" si="14"/>
        <v>0</v>
      </c>
      <c r="G54" s="377">
        <v>0</v>
      </c>
      <c r="H54" s="377">
        <v>0</v>
      </c>
      <c r="I54" s="1044">
        <f t="shared" si="1"/>
        <v>0</v>
      </c>
    </row>
    <row r="55" spans="1:9" s="373" customFormat="1" ht="13.5" customHeight="1">
      <c r="A55" s="374" t="s">
        <v>466</v>
      </c>
      <c r="B55" s="379" t="s">
        <v>320</v>
      </c>
      <c r="C55" s="380" t="s">
        <v>490</v>
      </c>
      <c r="D55" s="377"/>
      <c r="E55" s="377">
        <v>0</v>
      </c>
      <c r="F55" s="377">
        <f t="shared" si="14"/>
        <v>0</v>
      </c>
      <c r="G55" s="377">
        <v>0</v>
      </c>
      <c r="H55" s="377">
        <v>0</v>
      </c>
      <c r="I55" s="1044">
        <f t="shared" si="1"/>
        <v>0</v>
      </c>
    </row>
    <row r="56" spans="1:9" s="373" customFormat="1" ht="12" customHeight="1">
      <c r="A56" s="382" t="s">
        <v>467</v>
      </c>
      <c r="B56" s="383" t="s">
        <v>463</v>
      </c>
      <c r="C56" s="384" t="s">
        <v>469</v>
      </c>
      <c r="D56" s="387"/>
      <c r="E56" s="387">
        <v>0</v>
      </c>
      <c r="F56" s="387">
        <f t="shared" si="14"/>
        <v>0</v>
      </c>
      <c r="G56" s="387">
        <v>0</v>
      </c>
      <c r="H56" s="387">
        <v>0</v>
      </c>
      <c r="I56" s="1046">
        <f t="shared" si="1"/>
        <v>0</v>
      </c>
    </row>
    <row r="57" spans="1:9" s="373" customFormat="1" ht="12" customHeight="1">
      <c r="A57" s="382" t="s">
        <v>468</v>
      </c>
      <c r="B57" s="383" t="s">
        <v>460</v>
      </c>
      <c r="C57" s="384" t="s">
        <v>470</v>
      </c>
      <c r="D57" s="387"/>
      <c r="E57" s="387">
        <v>0</v>
      </c>
      <c r="F57" s="387">
        <f t="shared" si="14"/>
        <v>0</v>
      </c>
      <c r="G57" s="387">
        <v>0</v>
      </c>
      <c r="H57" s="387"/>
      <c r="I57" s="1046">
        <f t="shared" si="1"/>
        <v>0</v>
      </c>
    </row>
    <row r="58" spans="1:9" s="373" customFormat="1" ht="12" customHeight="1" thickBot="1">
      <c r="A58" s="382" t="s">
        <v>1474</v>
      </c>
      <c r="B58" s="383" t="s">
        <v>460</v>
      </c>
      <c r="C58" s="386" t="s">
        <v>1475</v>
      </c>
      <c r="D58" s="387"/>
      <c r="E58" s="387">
        <v>0</v>
      </c>
      <c r="F58" s="387">
        <f t="shared" si="14"/>
        <v>0</v>
      </c>
      <c r="G58" s="387">
        <v>0</v>
      </c>
      <c r="H58" s="387">
        <v>0</v>
      </c>
      <c r="I58" s="1046">
        <f t="shared" si="1"/>
        <v>0</v>
      </c>
    </row>
    <row r="59" spans="1:9" s="373" customFormat="1" ht="12" customHeight="1" thickBot="1">
      <c r="A59" s="369" t="s">
        <v>81</v>
      </c>
      <c r="B59" s="370" t="s">
        <v>321</v>
      </c>
      <c r="C59" s="385" t="s">
        <v>82</v>
      </c>
      <c r="D59" s="372">
        <f>SUM(D60:D60)</f>
        <v>0</v>
      </c>
      <c r="E59" s="372">
        <f t="shared" ref="E59:I59" si="15">SUM(E60:E60)</f>
        <v>0</v>
      </c>
      <c r="F59" s="372">
        <f t="shared" si="15"/>
        <v>0</v>
      </c>
      <c r="G59" s="372">
        <f t="shared" si="15"/>
        <v>0</v>
      </c>
      <c r="H59" s="372">
        <f t="shared" si="15"/>
        <v>0</v>
      </c>
      <c r="I59" s="372">
        <f t="shared" si="15"/>
        <v>0</v>
      </c>
    </row>
    <row r="60" spans="1:9" s="373" customFormat="1" ht="12" customHeight="1">
      <c r="A60" s="374" t="s">
        <v>476</v>
      </c>
      <c r="B60" s="375" t="s">
        <v>322</v>
      </c>
      <c r="C60" s="376" t="s">
        <v>471</v>
      </c>
      <c r="D60" s="396"/>
      <c r="E60" s="396">
        <v>0</v>
      </c>
      <c r="F60" s="396">
        <f t="shared" ref="F60:F65" si="16">G60-E60</f>
        <v>0</v>
      </c>
      <c r="G60" s="396">
        <v>0</v>
      </c>
      <c r="H60" s="396">
        <v>0</v>
      </c>
      <c r="I60" s="1050">
        <f t="shared" si="1"/>
        <v>0</v>
      </c>
    </row>
    <row r="61" spans="1:9" s="373" customFormat="1" ht="12" customHeight="1">
      <c r="A61" s="374" t="s">
        <v>477</v>
      </c>
      <c r="B61" s="375" t="s">
        <v>323</v>
      </c>
      <c r="C61" s="380" t="s">
        <v>472</v>
      </c>
      <c r="D61" s="396"/>
      <c r="E61" s="396">
        <v>0</v>
      </c>
      <c r="F61" s="396">
        <f t="shared" si="16"/>
        <v>0</v>
      </c>
      <c r="G61" s="396">
        <v>0</v>
      </c>
      <c r="H61" s="396">
        <v>0</v>
      </c>
      <c r="I61" s="1050">
        <f t="shared" si="1"/>
        <v>0</v>
      </c>
    </row>
    <row r="62" spans="1:9" s="373" customFormat="1" ht="11.25" customHeight="1">
      <c r="A62" s="374" t="s">
        <v>478</v>
      </c>
      <c r="B62" s="375" t="s">
        <v>324</v>
      </c>
      <c r="C62" s="380" t="s">
        <v>491</v>
      </c>
      <c r="D62" s="396"/>
      <c r="E62" s="396">
        <v>0</v>
      </c>
      <c r="F62" s="396">
        <f t="shared" si="16"/>
        <v>0</v>
      </c>
      <c r="G62" s="396">
        <v>0</v>
      </c>
      <c r="H62" s="396">
        <v>0</v>
      </c>
      <c r="I62" s="1050">
        <f t="shared" si="1"/>
        <v>0</v>
      </c>
    </row>
    <row r="63" spans="1:9" s="373" customFormat="1" ht="12" customHeight="1">
      <c r="A63" s="374" t="s">
        <v>479</v>
      </c>
      <c r="B63" s="397" t="s">
        <v>474</v>
      </c>
      <c r="C63" s="384" t="s">
        <v>473</v>
      </c>
      <c r="D63" s="396"/>
      <c r="E63" s="396">
        <v>0</v>
      </c>
      <c r="F63" s="396">
        <f t="shared" si="16"/>
        <v>0</v>
      </c>
      <c r="G63" s="396">
        <v>0</v>
      </c>
      <c r="H63" s="396"/>
      <c r="I63" s="1050">
        <f t="shared" si="1"/>
        <v>0</v>
      </c>
    </row>
    <row r="64" spans="1:9" s="373" customFormat="1" ht="12" customHeight="1">
      <c r="A64" s="374" t="s">
        <v>480</v>
      </c>
      <c r="B64" s="383" t="s">
        <v>481</v>
      </c>
      <c r="C64" s="384" t="s">
        <v>475</v>
      </c>
      <c r="D64" s="396"/>
      <c r="E64" s="396">
        <v>0</v>
      </c>
      <c r="F64" s="396">
        <f t="shared" si="16"/>
        <v>0</v>
      </c>
      <c r="G64" s="396">
        <v>0</v>
      </c>
      <c r="H64" s="396">
        <v>0</v>
      </c>
      <c r="I64" s="1050">
        <f t="shared" si="1"/>
        <v>0</v>
      </c>
    </row>
    <row r="65" spans="1:9" s="373" customFormat="1" ht="12" customHeight="1" thickBot="1">
      <c r="A65" s="374" t="s">
        <v>1476</v>
      </c>
      <c r="B65" s="383" t="s">
        <v>481</v>
      </c>
      <c r="C65" s="386" t="s">
        <v>1477</v>
      </c>
      <c r="D65" s="396"/>
      <c r="E65" s="396">
        <v>0</v>
      </c>
      <c r="F65" s="396">
        <f t="shared" si="16"/>
        <v>0</v>
      </c>
      <c r="G65" s="396">
        <v>0</v>
      </c>
      <c r="H65" s="396">
        <v>0</v>
      </c>
      <c r="I65" s="1050">
        <f t="shared" si="1"/>
        <v>0</v>
      </c>
    </row>
    <row r="66" spans="1:9" s="373" customFormat="1" ht="12" customHeight="1" thickBot="1">
      <c r="A66" s="369" t="s">
        <v>83</v>
      </c>
      <c r="B66" s="370"/>
      <c r="C66" s="371" t="s">
        <v>84</v>
      </c>
      <c r="D66" s="391">
        <f>+D5+D12+D19+D26+D34+D46+D52+D59</f>
        <v>71722000</v>
      </c>
      <c r="E66" s="391">
        <f t="shared" ref="E66:I66" si="17">+E5+E12+E19+E26+E34+E46+E52+E59</f>
        <v>90319530</v>
      </c>
      <c r="F66" s="391">
        <f t="shared" si="17"/>
        <v>10105436</v>
      </c>
      <c r="G66" s="391">
        <f t="shared" si="17"/>
        <v>100424966</v>
      </c>
      <c r="H66" s="391">
        <f t="shared" si="17"/>
        <v>0</v>
      </c>
      <c r="I66" s="391">
        <f t="shared" si="17"/>
        <v>100424966</v>
      </c>
    </row>
    <row r="67" spans="1:9" s="373" customFormat="1" ht="12" customHeight="1" thickBot="1">
      <c r="A67" s="398" t="s">
        <v>85</v>
      </c>
      <c r="B67" s="370" t="s">
        <v>326</v>
      </c>
      <c r="C67" s="385" t="s">
        <v>86</v>
      </c>
      <c r="D67" s="372">
        <f>SUM(D68:D70)</f>
        <v>0</v>
      </c>
      <c r="E67" s="372">
        <f t="shared" ref="E67:I67" si="18">SUM(E68:E70)</f>
        <v>0</v>
      </c>
      <c r="F67" s="372">
        <f t="shared" si="18"/>
        <v>0</v>
      </c>
      <c r="G67" s="372">
        <f t="shared" si="18"/>
        <v>0</v>
      </c>
      <c r="H67" s="372">
        <f t="shared" si="18"/>
        <v>0</v>
      </c>
      <c r="I67" s="372">
        <f t="shared" si="18"/>
        <v>0</v>
      </c>
    </row>
    <row r="68" spans="1:9" s="373" customFormat="1" ht="12" customHeight="1">
      <c r="A68" s="374" t="s">
        <v>87</v>
      </c>
      <c r="B68" s="375" t="s">
        <v>327</v>
      </c>
      <c r="C68" s="376" t="s">
        <v>88</v>
      </c>
      <c r="D68" s="396"/>
      <c r="E68" s="396">
        <v>0</v>
      </c>
      <c r="F68" s="396">
        <f t="shared" ref="F68:F70" si="19">G68-E68</f>
        <v>0</v>
      </c>
      <c r="G68" s="396">
        <v>0</v>
      </c>
      <c r="H68" s="396"/>
      <c r="I68" s="1050">
        <f t="shared" si="1"/>
        <v>0</v>
      </c>
    </row>
    <row r="69" spans="1:9" s="373" customFormat="1" ht="12" customHeight="1">
      <c r="A69" s="378" t="s">
        <v>89</v>
      </c>
      <c r="B69" s="375" t="s">
        <v>328</v>
      </c>
      <c r="C69" s="380" t="s">
        <v>90</v>
      </c>
      <c r="D69" s="396"/>
      <c r="E69" s="396">
        <v>0</v>
      </c>
      <c r="F69" s="396">
        <f t="shared" si="19"/>
        <v>0</v>
      </c>
      <c r="G69" s="396">
        <v>0</v>
      </c>
      <c r="H69" s="396"/>
      <c r="I69" s="1050">
        <f t="shared" ref="I69:I89" si="20">SUM(G69:H69)</f>
        <v>0</v>
      </c>
    </row>
    <row r="70" spans="1:9" s="373" customFormat="1" ht="12" customHeight="1" thickBot="1">
      <c r="A70" s="382" t="s">
        <v>91</v>
      </c>
      <c r="B70" s="375" t="s">
        <v>329</v>
      </c>
      <c r="C70" s="399" t="s">
        <v>92</v>
      </c>
      <c r="D70" s="396"/>
      <c r="E70" s="396">
        <v>0</v>
      </c>
      <c r="F70" s="396">
        <f t="shared" si="19"/>
        <v>0</v>
      </c>
      <c r="G70" s="396">
        <v>0</v>
      </c>
      <c r="H70" s="396"/>
      <c r="I70" s="1050">
        <f t="shared" si="20"/>
        <v>0</v>
      </c>
    </row>
    <row r="71" spans="1:9" s="373" customFormat="1" ht="12" customHeight="1" thickBot="1">
      <c r="A71" s="398" t="s">
        <v>93</v>
      </c>
      <c r="B71" s="370" t="s">
        <v>330</v>
      </c>
      <c r="C71" s="385" t="s">
        <v>94</v>
      </c>
      <c r="D71" s="372">
        <f>SUM(D72:D75)</f>
        <v>0</v>
      </c>
      <c r="E71" s="372">
        <f t="shared" ref="E71:I71" si="21">SUM(E72:E75)</f>
        <v>0</v>
      </c>
      <c r="F71" s="372">
        <f t="shared" si="21"/>
        <v>0</v>
      </c>
      <c r="G71" s="372">
        <f t="shared" si="21"/>
        <v>0</v>
      </c>
      <c r="H71" s="372">
        <f t="shared" si="21"/>
        <v>0</v>
      </c>
      <c r="I71" s="372">
        <f t="shared" si="21"/>
        <v>0</v>
      </c>
    </row>
    <row r="72" spans="1:9" s="373" customFormat="1" ht="12" customHeight="1">
      <c r="A72" s="374" t="s">
        <v>95</v>
      </c>
      <c r="B72" s="375" t="s">
        <v>331</v>
      </c>
      <c r="C72" s="376" t="s">
        <v>96</v>
      </c>
      <c r="D72" s="396"/>
      <c r="E72" s="396">
        <v>0</v>
      </c>
      <c r="F72" s="396">
        <f t="shared" ref="F72:F75" si="22">G72-E72</f>
        <v>0</v>
      </c>
      <c r="G72" s="396">
        <v>0</v>
      </c>
      <c r="H72" s="396"/>
      <c r="I72" s="1050">
        <f t="shared" si="20"/>
        <v>0</v>
      </c>
    </row>
    <row r="73" spans="1:9" s="373" customFormat="1" ht="12" customHeight="1">
      <c r="A73" s="378" t="s">
        <v>97</v>
      </c>
      <c r="B73" s="375" t="s">
        <v>332</v>
      </c>
      <c r="C73" s="380" t="s">
        <v>98</v>
      </c>
      <c r="D73" s="396"/>
      <c r="E73" s="396">
        <v>0</v>
      </c>
      <c r="F73" s="396">
        <f t="shared" si="22"/>
        <v>0</v>
      </c>
      <c r="G73" s="396">
        <v>0</v>
      </c>
      <c r="H73" s="396"/>
      <c r="I73" s="1050">
        <f t="shared" si="20"/>
        <v>0</v>
      </c>
    </row>
    <row r="74" spans="1:9" s="373" customFormat="1" ht="12" customHeight="1">
      <c r="A74" s="378" t="s">
        <v>99</v>
      </c>
      <c r="B74" s="375" t="s">
        <v>333</v>
      </c>
      <c r="C74" s="380" t="s">
        <v>100</v>
      </c>
      <c r="D74" s="396"/>
      <c r="E74" s="396">
        <v>0</v>
      </c>
      <c r="F74" s="396">
        <f t="shared" si="22"/>
        <v>0</v>
      </c>
      <c r="G74" s="396">
        <v>0</v>
      </c>
      <c r="H74" s="396"/>
      <c r="I74" s="1050">
        <f t="shared" si="20"/>
        <v>0</v>
      </c>
    </row>
    <row r="75" spans="1:9" s="373" customFormat="1" ht="12" customHeight="1" thickBot="1">
      <c r="A75" s="382" t="s">
        <v>101</v>
      </c>
      <c r="B75" s="375" t="s">
        <v>334</v>
      </c>
      <c r="C75" s="384" t="s">
        <v>102</v>
      </c>
      <c r="D75" s="396"/>
      <c r="E75" s="396">
        <v>0</v>
      </c>
      <c r="F75" s="396">
        <f t="shared" si="22"/>
        <v>0</v>
      </c>
      <c r="G75" s="396">
        <v>0</v>
      </c>
      <c r="H75" s="396"/>
      <c r="I75" s="1050">
        <f t="shared" si="20"/>
        <v>0</v>
      </c>
    </row>
    <row r="76" spans="1:9" s="373" customFormat="1" ht="12" customHeight="1" thickBot="1">
      <c r="A76" s="398" t="s">
        <v>103</v>
      </c>
      <c r="B76" s="370" t="s">
        <v>335</v>
      </c>
      <c r="C76" s="385" t="s">
        <v>104</v>
      </c>
      <c r="D76" s="372">
        <f>SUM(D77:D78)</f>
        <v>0</v>
      </c>
      <c r="E76" s="372">
        <f t="shared" ref="E76:I76" si="23">SUM(E77:E78)</f>
        <v>0</v>
      </c>
      <c r="F76" s="372">
        <f t="shared" si="23"/>
        <v>0</v>
      </c>
      <c r="G76" s="372">
        <f t="shared" si="23"/>
        <v>0</v>
      </c>
      <c r="H76" s="372">
        <f t="shared" si="23"/>
        <v>0</v>
      </c>
      <c r="I76" s="372">
        <f t="shared" si="23"/>
        <v>0</v>
      </c>
    </row>
    <row r="77" spans="1:9" s="373" customFormat="1" ht="12" customHeight="1">
      <c r="A77" s="374" t="s">
        <v>105</v>
      </c>
      <c r="B77" s="375" t="s">
        <v>336</v>
      </c>
      <c r="C77" s="376" t="s">
        <v>106</v>
      </c>
      <c r="D77" s="396"/>
      <c r="E77" s="396">
        <v>0</v>
      </c>
      <c r="F77" s="396">
        <f t="shared" ref="F77:F78" si="24">G77-E77</f>
        <v>0</v>
      </c>
      <c r="G77" s="396">
        <v>0</v>
      </c>
      <c r="H77" s="396"/>
      <c r="I77" s="1050">
        <f t="shared" si="20"/>
        <v>0</v>
      </c>
    </row>
    <row r="78" spans="1:9" s="373" customFormat="1" ht="12" customHeight="1" thickBot="1">
      <c r="A78" s="382" t="s">
        <v>107</v>
      </c>
      <c r="B78" s="375" t="s">
        <v>337</v>
      </c>
      <c r="C78" s="384" t="s">
        <v>108</v>
      </c>
      <c r="D78" s="396"/>
      <c r="E78" s="396">
        <v>0</v>
      </c>
      <c r="F78" s="396">
        <f t="shared" si="24"/>
        <v>0</v>
      </c>
      <c r="G78" s="396">
        <v>0</v>
      </c>
      <c r="H78" s="396"/>
      <c r="I78" s="1050">
        <f t="shared" si="20"/>
        <v>0</v>
      </c>
    </row>
    <row r="79" spans="1:9" s="373" customFormat="1" ht="12" customHeight="1" thickBot="1">
      <c r="A79" s="398" t="s">
        <v>109</v>
      </c>
      <c r="B79" s="370"/>
      <c r="C79" s="385" t="s">
        <v>110</v>
      </c>
      <c r="D79" s="372">
        <f>SUM(D80:D82)</f>
        <v>0</v>
      </c>
      <c r="E79" s="372">
        <f t="shared" ref="E79:I79" si="25">SUM(E80:E82)</f>
        <v>0</v>
      </c>
      <c r="F79" s="372">
        <f t="shared" si="25"/>
        <v>0</v>
      </c>
      <c r="G79" s="372">
        <f t="shared" si="25"/>
        <v>0</v>
      </c>
      <c r="H79" s="372">
        <f t="shared" si="25"/>
        <v>0</v>
      </c>
      <c r="I79" s="372">
        <f t="shared" si="25"/>
        <v>0</v>
      </c>
    </row>
    <row r="80" spans="1:9" s="373" customFormat="1" ht="12" customHeight="1">
      <c r="A80" s="374" t="s">
        <v>483</v>
      </c>
      <c r="B80" s="375" t="s">
        <v>338</v>
      </c>
      <c r="C80" s="376" t="s">
        <v>111</v>
      </c>
      <c r="D80" s="396"/>
      <c r="E80" s="396">
        <v>0</v>
      </c>
      <c r="F80" s="396">
        <f t="shared" ref="F80:F82" si="26">G80-E80</f>
        <v>0</v>
      </c>
      <c r="G80" s="396">
        <v>0</v>
      </c>
      <c r="H80" s="396"/>
      <c r="I80" s="1050">
        <f t="shared" si="20"/>
        <v>0</v>
      </c>
    </row>
    <row r="81" spans="1:9" s="373" customFormat="1" ht="12" customHeight="1">
      <c r="A81" s="378" t="s">
        <v>484</v>
      </c>
      <c r="B81" s="379" t="s">
        <v>339</v>
      </c>
      <c r="C81" s="380" t="s">
        <v>112</v>
      </c>
      <c r="D81" s="396"/>
      <c r="E81" s="396">
        <v>0</v>
      </c>
      <c r="F81" s="396">
        <f t="shared" si="26"/>
        <v>0</v>
      </c>
      <c r="G81" s="396">
        <v>0</v>
      </c>
      <c r="H81" s="396"/>
      <c r="I81" s="1050">
        <f t="shared" si="20"/>
        <v>0</v>
      </c>
    </row>
    <row r="82" spans="1:9" s="373" customFormat="1" ht="12" customHeight="1" thickBot="1">
      <c r="A82" s="382" t="s">
        <v>485</v>
      </c>
      <c r="B82" s="383" t="s">
        <v>482</v>
      </c>
      <c r="C82" s="384" t="s">
        <v>646</v>
      </c>
      <c r="D82" s="396"/>
      <c r="E82" s="396">
        <v>0</v>
      </c>
      <c r="F82" s="396">
        <f t="shared" si="26"/>
        <v>0</v>
      </c>
      <c r="G82" s="396">
        <v>0</v>
      </c>
      <c r="H82" s="396"/>
      <c r="I82" s="1050">
        <f t="shared" si="20"/>
        <v>0</v>
      </c>
    </row>
    <row r="83" spans="1:9" s="373" customFormat="1" ht="12" customHeight="1" thickBot="1">
      <c r="A83" s="398" t="s">
        <v>113</v>
      </c>
      <c r="B83" s="370" t="s">
        <v>340</v>
      </c>
      <c r="C83" s="385" t="s">
        <v>114</v>
      </c>
      <c r="D83" s="372">
        <f>SUM(D84:D87)</f>
        <v>0</v>
      </c>
      <c r="E83" s="372">
        <f t="shared" ref="E83:I83" si="27">SUM(E84:E87)</f>
        <v>0</v>
      </c>
      <c r="F83" s="372">
        <f t="shared" si="27"/>
        <v>0</v>
      </c>
      <c r="G83" s="372">
        <f t="shared" si="27"/>
        <v>0</v>
      </c>
      <c r="H83" s="372">
        <f t="shared" si="27"/>
        <v>0</v>
      </c>
      <c r="I83" s="372">
        <f t="shared" si="27"/>
        <v>0</v>
      </c>
    </row>
    <row r="84" spans="1:9" s="373" customFormat="1" ht="12" customHeight="1">
      <c r="A84" s="400" t="s">
        <v>486</v>
      </c>
      <c r="B84" s="375" t="s">
        <v>341</v>
      </c>
      <c r="C84" s="376" t="s">
        <v>647</v>
      </c>
      <c r="D84" s="396"/>
      <c r="E84" s="396">
        <v>0</v>
      </c>
      <c r="F84" s="396">
        <f t="shared" ref="F84:F87" si="28">G84-E84</f>
        <v>0</v>
      </c>
      <c r="G84" s="396">
        <v>0</v>
      </c>
      <c r="H84" s="396"/>
      <c r="I84" s="1050">
        <f t="shared" si="20"/>
        <v>0</v>
      </c>
    </row>
    <row r="85" spans="1:9" s="373" customFormat="1" ht="12" customHeight="1">
      <c r="A85" s="401" t="s">
        <v>487</v>
      </c>
      <c r="B85" s="375" t="s">
        <v>342</v>
      </c>
      <c r="C85" s="380" t="s">
        <v>648</v>
      </c>
      <c r="D85" s="396"/>
      <c r="E85" s="396">
        <v>0</v>
      </c>
      <c r="F85" s="396">
        <f t="shared" si="28"/>
        <v>0</v>
      </c>
      <c r="G85" s="396">
        <v>0</v>
      </c>
      <c r="H85" s="396"/>
      <c r="I85" s="1050">
        <f t="shared" si="20"/>
        <v>0</v>
      </c>
    </row>
    <row r="86" spans="1:9" s="373" customFormat="1" ht="12" customHeight="1">
      <c r="A86" s="401" t="s">
        <v>488</v>
      </c>
      <c r="B86" s="375" t="s">
        <v>343</v>
      </c>
      <c r="C86" s="380" t="s">
        <v>649</v>
      </c>
      <c r="D86" s="396"/>
      <c r="E86" s="396">
        <v>0</v>
      </c>
      <c r="F86" s="396">
        <f t="shared" si="28"/>
        <v>0</v>
      </c>
      <c r="G86" s="396">
        <v>0</v>
      </c>
      <c r="H86" s="396"/>
      <c r="I86" s="1050">
        <f t="shared" si="20"/>
        <v>0</v>
      </c>
    </row>
    <row r="87" spans="1:9" s="373" customFormat="1" ht="12" customHeight="1" thickBot="1">
      <c r="A87" s="402" t="s">
        <v>489</v>
      </c>
      <c r="B87" s="375" t="s">
        <v>344</v>
      </c>
      <c r="C87" s="384" t="s">
        <v>650</v>
      </c>
      <c r="D87" s="396"/>
      <c r="E87" s="396">
        <v>0</v>
      </c>
      <c r="F87" s="396">
        <f t="shared" si="28"/>
        <v>0</v>
      </c>
      <c r="G87" s="396">
        <v>0</v>
      </c>
      <c r="H87" s="396"/>
      <c r="I87" s="1050">
        <f t="shared" si="20"/>
        <v>0</v>
      </c>
    </row>
    <row r="88" spans="1:9" s="373" customFormat="1" ht="13.5" customHeight="1" thickBot="1">
      <c r="A88" s="398" t="s">
        <v>115</v>
      </c>
      <c r="B88" s="370" t="s">
        <v>345</v>
      </c>
      <c r="C88" s="385" t="s">
        <v>116</v>
      </c>
      <c r="D88" s="403"/>
      <c r="E88" s="403">
        <v>0</v>
      </c>
      <c r="F88" s="403"/>
      <c r="G88" s="403">
        <v>0</v>
      </c>
      <c r="H88" s="403"/>
      <c r="I88" s="1053">
        <f t="shared" si="20"/>
        <v>0</v>
      </c>
    </row>
    <row r="89" spans="1:9" s="373" customFormat="1" ht="13.5" customHeight="1" thickBot="1">
      <c r="A89" s="404" t="s">
        <v>175</v>
      </c>
      <c r="B89" s="370"/>
      <c r="C89" s="385" t="s">
        <v>672</v>
      </c>
      <c r="D89" s="403"/>
      <c r="E89" s="403">
        <v>0</v>
      </c>
      <c r="F89" s="403"/>
      <c r="G89" s="403">
        <v>0</v>
      </c>
      <c r="H89" s="403"/>
      <c r="I89" s="1053">
        <f t="shared" si="20"/>
        <v>0</v>
      </c>
    </row>
    <row r="90" spans="1:9" s="373" customFormat="1" ht="15.75" customHeight="1" thickBot="1">
      <c r="A90" s="404" t="s">
        <v>178</v>
      </c>
      <c r="B90" s="370" t="s">
        <v>325</v>
      </c>
      <c r="C90" s="405" t="s">
        <v>117</v>
      </c>
      <c r="D90" s="391">
        <f>+D67+D71+D76+D79+D83+D88</f>
        <v>0</v>
      </c>
      <c r="E90" s="391">
        <f t="shared" ref="E90:I90" si="29">+E67+E71+E76+E79+E83+E88</f>
        <v>0</v>
      </c>
      <c r="F90" s="391">
        <f t="shared" si="29"/>
        <v>0</v>
      </c>
      <c r="G90" s="391">
        <f t="shared" si="29"/>
        <v>0</v>
      </c>
      <c r="H90" s="391">
        <f t="shared" si="29"/>
        <v>0</v>
      </c>
      <c r="I90" s="391">
        <f t="shared" si="29"/>
        <v>0</v>
      </c>
    </row>
    <row r="91" spans="1:9" s="373" customFormat="1" ht="16.5" customHeight="1" thickBot="1">
      <c r="A91" s="404" t="s">
        <v>181</v>
      </c>
      <c r="B91" s="406"/>
      <c r="C91" s="407" t="s">
        <v>118</v>
      </c>
      <c r="D91" s="391">
        <f>+D66+D90</f>
        <v>71722000</v>
      </c>
      <c r="E91" s="391">
        <f t="shared" ref="E91:I91" si="30">+E66+E90</f>
        <v>90319530</v>
      </c>
      <c r="F91" s="391">
        <f t="shared" si="30"/>
        <v>10105436</v>
      </c>
      <c r="G91" s="391">
        <f t="shared" si="30"/>
        <v>100424966</v>
      </c>
      <c r="H91" s="391">
        <f t="shared" si="30"/>
        <v>0</v>
      </c>
      <c r="I91" s="391">
        <f t="shared" si="30"/>
        <v>100424966</v>
      </c>
    </row>
    <row r="92" spans="1:9" s="373" customFormat="1">
      <c r="A92" s="408"/>
      <c r="B92" s="409"/>
      <c r="C92" s="410"/>
      <c r="D92" s="411"/>
      <c r="E92" s="411"/>
      <c r="F92" s="411"/>
      <c r="G92" s="411"/>
      <c r="H92" s="411"/>
      <c r="I92" s="1054"/>
    </row>
    <row r="93" spans="1:9" ht="16.5" customHeight="1">
      <c r="A93" s="1111" t="s">
        <v>119</v>
      </c>
      <c r="B93" s="1111"/>
      <c r="C93" s="1111"/>
      <c r="D93" s="1111"/>
      <c r="E93" s="1111"/>
      <c r="F93" s="1111"/>
      <c r="G93" s="1082"/>
      <c r="H93" s="1082"/>
      <c r="I93" s="1082"/>
    </row>
    <row r="94" spans="1:9" ht="16.5" customHeight="1" thickBot="1">
      <c r="A94" s="1109" t="s">
        <v>120</v>
      </c>
      <c r="B94" s="1109"/>
      <c r="C94" s="1109"/>
      <c r="D94" s="360"/>
      <c r="E94" s="360"/>
      <c r="F94" s="360"/>
      <c r="G94" s="360"/>
      <c r="H94" s="360"/>
      <c r="I94" s="1042" t="s">
        <v>676</v>
      </c>
    </row>
    <row r="95" spans="1:9" ht="60.75" thickBot="1">
      <c r="A95" s="361" t="s">
        <v>2</v>
      </c>
      <c r="B95" s="362" t="s">
        <v>251</v>
      </c>
      <c r="C95" s="363" t="s">
        <v>121</v>
      </c>
      <c r="D95" s="364" t="s">
        <v>1466</v>
      </c>
      <c r="E95" s="1078" t="s">
        <v>2186</v>
      </c>
      <c r="F95" s="572" t="s">
        <v>2182</v>
      </c>
      <c r="G95" s="572" t="s">
        <v>710</v>
      </c>
      <c r="H95" s="572" t="s">
        <v>2183</v>
      </c>
      <c r="I95" s="572" t="s">
        <v>710</v>
      </c>
    </row>
    <row r="96" spans="1:9" s="368" customFormat="1" ht="12" customHeight="1" thickBot="1">
      <c r="A96" s="412">
        <v>1</v>
      </c>
      <c r="B96" s="412">
        <v>2</v>
      </c>
      <c r="C96" s="413">
        <v>2</v>
      </c>
      <c r="D96" s="367">
        <v>3</v>
      </c>
      <c r="E96" s="367">
        <v>7</v>
      </c>
      <c r="F96" s="367">
        <v>4</v>
      </c>
      <c r="G96" s="367">
        <v>7</v>
      </c>
      <c r="H96" s="367">
        <v>6</v>
      </c>
      <c r="I96" s="367">
        <v>7</v>
      </c>
    </row>
    <row r="97" spans="1:9" ht="12" customHeight="1" thickBot="1">
      <c r="A97" s="415" t="s">
        <v>4</v>
      </c>
      <c r="B97" s="416"/>
      <c r="C97" s="417" t="s">
        <v>122</v>
      </c>
      <c r="D97" s="418">
        <f>SUM(D98:D102)</f>
        <v>71722000</v>
      </c>
      <c r="E97" s="418">
        <f t="shared" ref="E97:I97" si="31">SUM(E98:E102)</f>
        <v>90319530</v>
      </c>
      <c r="F97" s="418">
        <f t="shared" si="31"/>
        <v>10105436</v>
      </c>
      <c r="G97" s="418">
        <f t="shared" si="31"/>
        <v>100424966</v>
      </c>
      <c r="H97" s="418">
        <f t="shared" si="31"/>
        <v>0</v>
      </c>
      <c r="I97" s="418">
        <f t="shared" si="31"/>
        <v>100424966</v>
      </c>
    </row>
    <row r="98" spans="1:9" ht="12" customHeight="1">
      <c r="A98" s="419" t="s">
        <v>6</v>
      </c>
      <c r="B98" s="420" t="s">
        <v>252</v>
      </c>
      <c r="C98" s="421" t="s">
        <v>123</v>
      </c>
      <c r="D98" s="422">
        <v>59400000</v>
      </c>
      <c r="E98" s="422">
        <v>74186192</v>
      </c>
      <c r="F98" s="422">
        <f t="shared" ref="F98:F102" si="32">G98-E98</f>
        <v>8564082</v>
      </c>
      <c r="G98" s="422">
        <v>82750274</v>
      </c>
      <c r="H98" s="422"/>
      <c r="I98" s="1055">
        <f t="shared" ref="I98:I138" si="33">SUM(G98:H98)</f>
        <v>82750274</v>
      </c>
    </row>
    <row r="99" spans="1:9" ht="12" customHeight="1">
      <c r="A99" s="378" t="s">
        <v>8</v>
      </c>
      <c r="B99" s="379" t="s">
        <v>253</v>
      </c>
      <c r="C99" s="423" t="s">
        <v>124</v>
      </c>
      <c r="D99" s="381">
        <v>12322000</v>
      </c>
      <c r="E99" s="381">
        <v>15215162</v>
      </c>
      <c r="F99" s="381">
        <f t="shared" si="32"/>
        <v>1092140</v>
      </c>
      <c r="G99" s="381">
        <v>16307302</v>
      </c>
      <c r="H99" s="381"/>
      <c r="I99" s="1045">
        <f t="shared" si="33"/>
        <v>16307302</v>
      </c>
    </row>
    <row r="100" spans="1:9" ht="12" customHeight="1">
      <c r="A100" s="378" t="s">
        <v>10</v>
      </c>
      <c r="B100" s="379" t="s">
        <v>254</v>
      </c>
      <c r="C100" s="423" t="s">
        <v>125</v>
      </c>
      <c r="D100" s="387"/>
      <c r="E100" s="387">
        <v>796643</v>
      </c>
      <c r="F100" s="387">
        <f t="shared" si="32"/>
        <v>272757</v>
      </c>
      <c r="G100" s="387">
        <v>1069400</v>
      </c>
      <c r="H100" s="387"/>
      <c r="I100" s="1046">
        <f t="shared" si="33"/>
        <v>1069400</v>
      </c>
    </row>
    <row r="101" spans="1:9" ht="12" customHeight="1">
      <c r="A101" s="378" t="s">
        <v>11</v>
      </c>
      <c r="B101" s="379" t="s">
        <v>255</v>
      </c>
      <c r="C101" s="424" t="s">
        <v>126</v>
      </c>
      <c r="D101" s="387"/>
      <c r="E101" s="387">
        <v>0</v>
      </c>
      <c r="F101" s="387">
        <f t="shared" si="32"/>
        <v>0</v>
      </c>
      <c r="G101" s="387">
        <v>0</v>
      </c>
      <c r="H101" s="387"/>
      <c r="I101" s="1046">
        <f t="shared" si="33"/>
        <v>0</v>
      </c>
    </row>
    <row r="102" spans="1:9" ht="12" customHeight="1" thickBot="1">
      <c r="A102" s="378" t="s">
        <v>127</v>
      </c>
      <c r="B102" s="425" t="s">
        <v>256</v>
      </c>
      <c r="C102" s="426" t="s">
        <v>128</v>
      </c>
      <c r="D102" s="387"/>
      <c r="E102" s="387">
        <v>121533</v>
      </c>
      <c r="F102" s="387">
        <f t="shared" si="32"/>
        <v>176457</v>
      </c>
      <c r="G102" s="387">
        <v>297990</v>
      </c>
      <c r="H102" s="387"/>
      <c r="I102" s="1046">
        <f t="shared" si="33"/>
        <v>297990</v>
      </c>
    </row>
    <row r="103" spans="1:9" ht="12" customHeight="1" thickBot="1">
      <c r="A103" s="369" t="s">
        <v>15</v>
      </c>
      <c r="B103" s="370" t="s">
        <v>1465</v>
      </c>
      <c r="C103" s="427" t="s">
        <v>651</v>
      </c>
      <c r="D103" s="372">
        <f>+D104+D106+D105</f>
        <v>0</v>
      </c>
      <c r="E103" s="372">
        <f t="shared" ref="E103:I103" si="34">+E104+E106+E105</f>
        <v>0</v>
      </c>
      <c r="F103" s="372">
        <f t="shared" si="34"/>
        <v>0</v>
      </c>
      <c r="G103" s="372">
        <f t="shared" si="34"/>
        <v>0</v>
      </c>
      <c r="H103" s="372">
        <f t="shared" si="34"/>
        <v>0</v>
      </c>
      <c r="I103" s="372">
        <f t="shared" si="34"/>
        <v>0</v>
      </c>
    </row>
    <row r="104" spans="1:9" ht="12" customHeight="1">
      <c r="A104" s="374" t="s">
        <v>346</v>
      </c>
      <c r="B104" s="375" t="s">
        <v>1465</v>
      </c>
      <c r="C104" s="428" t="s">
        <v>134</v>
      </c>
      <c r="D104" s="377"/>
      <c r="E104" s="377">
        <v>0</v>
      </c>
      <c r="F104" s="377">
        <f t="shared" ref="F104:F106" si="35">G104-E104</f>
        <v>0</v>
      </c>
      <c r="G104" s="377">
        <v>0</v>
      </c>
      <c r="H104" s="377"/>
      <c r="I104" s="1044">
        <f t="shared" si="33"/>
        <v>0</v>
      </c>
    </row>
    <row r="105" spans="1:9" ht="12" customHeight="1">
      <c r="A105" s="374" t="s">
        <v>347</v>
      </c>
      <c r="B105" s="397" t="s">
        <v>1465</v>
      </c>
      <c r="C105" s="429" t="s">
        <v>493</v>
      </c>
      <c r="D105" s="430"/>
      <c r="E105" s="430">
        <v>0</v>
      </c>
      <c r="F105" s="430">
        <f t="shared" si="35"/>
        <v>0</v>
      </c>
      <c r="G105" s="430">
        <v>0</v>
      </c>
      <c r="H105" s="430"/>
      <c r="I105" s="1056">
        <f t="shared" si="33"/>
        <v>0</v>
      </c>
    </row>
    <row r="106" spans="1:9" ht="12" customHeight="1" thickBot="1">
      <c r="A106" s="374" t="s">
        <v>348</v>
      </c>
      <c r="B106" s="383" t="s">
        <v>1465</v>
      </c>
      <c r="C106" s="431" t="s">
        <v>492</v>
      </c>
      <c r="D106" s="387"/>
      <c r="E106" s="387">
        <v>0</v>
      </c>
      <c r="F106" s="387">
        <f t="shared" si="35"/>
        <v>0</v>
      </c>
      <c r="G106" s="387">
        <v>0</v>
      </c>
      <c r="H106" s="387"/>
      <c r="I106" s="1046">
        <f t="shared" si="33"/>
        <v>0</v>
      </c>
    </row>
    <row r="107" spans="1:9" ht="12" customHeight="1" thickBot="1">
      <c r="A107" s="369" t="s">
        <v>27</v>
      </c>
      <c r="B107" s="370"/>
      <c r="C107" s="432" t="s">
        <v>654</v>
      </c>
      <c r="D107" s="372">
        <f>+D108+D110+D112</f>
        <v>0</v>
      </c>
      <c r="E107" s="372">
        <f t="shared" ref="E107:I107" si="36">+E108+E110+E112</f>
        <v>0</v>
      </c>
      <c r="F107" s="372">
        <f t="shared" si="36"/>
        <v>0</v>
      </c>
      <c r="G107" s="372">
        <f t="shared" si="36"/>
        <v>0</v>
      </c>
      <c r="H107" s="372">
        <f t="shared" si="36"/>
        <v>0</v>
      </c>
      <c r="I107" s="372">
        <f t="shared" si="36"/>
        <v>0</v>
      </c>
    </row>
    <row r="108" spans="1:9" ht="12" customHeight="1">
      <c r="A108" s="374" t="s">
        <v>623</v>
      </c>
      <c r="B108" s="375" t="s">
        <v>257</v>
      </c>
      <c r="C108" s="423" t="s">
        <v>129</v>
      </c>
      <c r="D108" s="377"/>
      <c r="E108" s="377">
        <v>0</v>
      </c>
      <c r="F108" s="377">
        <f t="shared" ref="F108:F112" si="37">G108-E108</f>
        <v>0</v>
      </c>
      <c r="G108" s="377">
        <v>0</v>
      </c>
      <c r="H108" s="377"/>
      <c r="I108" s="1044">
        <f t="shared" si="33"/>
        <v>0</v>
      </c>
    </row>
    <row r="109" spans="1:9" ht="12" customHeight="1">
      <c r="A109" s="374" t="s">
        <v>624</v>
      </c>
      <c r="B109" s="433" t="s">
        <v>257</v>
      </c>
      <c r="C109" s="431" t="s">
        <v>130</v>
      </c>
      <c r="D109" s="377"/>
      <c r="E109" s="377">
        <v>0</v>
      </c>
      <c r="F109" s="377">
        <f t="shared" si="37"/>
        <v>0</v>
      </c>
      <c r="G109" s="377">
        <v>0</v>
      </c>
      <c r="H109" s="377"/>
      <c r="I109" s="1044">
        <f t="shared" si="33"/>
        <v>0</v>
      </c>
    </row>
    <row r="110" spans="1:9" ht="12" customHeight="1">
      <c r="A110" s="374" t="s">
        <v>625</v>
      </c>
      <c r="B110" s="433" t="s">
        <v>258</v>
      </c>
      <c r="C110" s="431" t="s">
        <v>131</v>
      </c>
      <c r="D110" s="381"/>
      <c r="E110" s="381">
        <v>0</v>
      </c>
      <c r="F110" s="381">
        <f t="shared" si="37"/>
        <v>0</v>
      </c>
      <c r="G110" s="381">
        <v>0</v>
      </c>
      <c r="H110" s="381"/>
      <c r="I110" s="1045">
        <f t="shared" si="33"/>
        <v>0</v>
      </c>
    </row>
    <row r="111" spans="1:9" ht="12" customHeight="1">
      <c r="A111" s="374" t="s">
        <v>652</v>
      </c>
      <c r="B111" s="433" t="s">
        <v>258</v>
      </c>
      <c r="C111" s="431" t="s">
        <v>132</v>
      </c>
      <c r="D111" s="434"/>
      <c r="E111" s="434">
        <v>0</v>
      </c>
      <c r="F111" s="434">
        <f t="shared" si="37"/>
        <v>0</v>
      </c>
      <c r="G111" s="434">
        <v>0</v>
      </c>
      <c r="H111" s="434"/>
      <c r="I111" s="1057">
        <f t="shared" si="33"/>
        <v>0</v>
      </c>
    </row>
    <row r="112" spans="1:9" ht="12" customHeight="1" thickBot="1">
      <c r="A112" s="374" t="s">
        <v>653</v>
      </c>
      <c r="B112" s="397" t="s">
        <v>259</v>
      </c>
      <c r="C112" s="435" t="s">
        <v>133</v>
      </c>
      <c r="D112" s="434"/>
      <c r="E112" s="434">
        <v>0</v>
      </c>
      <c r="F112" s="434">
        <f t="shared" si="37"/>
        <v>0</v>
      </c>
      <c r="G112" s="434">
        <v>0</v>
      </c>
      <c r="H112" s="434"/>
      <c r="I112" s="1057">
        <f t="shared" si="33"/>
        <v>0</v>
      </c>
    </row>
    <row r="113" spans="1:9" ht="12" customHeight="1" thickBot="1">
      <c r="A113" s="369" t="s">
        <v>135</v>
      </c>
      <c r="B113" s="370"/>
      <c r="C113" s="427" t="s">
        <v>136</v>
      </c>
      <c r="D113" s="372">
        <f>+D97+D107+D103</f>
        <v>71722000</v>
      </c>
      <c r="E113" s="372">
        <f t="shared" ref="E113:I113" si="38">+E97+E107+E103</f>
        <v>90319530</v>
      </c>
      <c r="F113" s="372">
        <f t="shared" si="38"/>
        <v>10105436</v>
      </c>
      <c r="G113" s="372">
        <f t="shared" si="38"/>
        <v>100424966</v>
      </c>
      <c r="H113" s="372">
        <f t="shared" si="38"/>
        <v>0</v>
      </c>
      <c r="I113" s="372">
        <f t="shared" si="38"/>
        <v>100424966</v>
      </c>
    </row>
    <row r="114" spans="1:9" ht="12" customHeight="1" thickBot="1">
      <c r="A114" s="369" t="s">
        <v>41</v>
      </c>
      <c r="B114" s="370"/>
      <c r="C114" s="427" t="s">
        <v>137</v>
      </c>
      <c r="D114" s="372">
        <f>+D115+D116+D117</f>
        <v>0</v>
      </c>
      <c r="E114" s="372">
        <f t="shared" ref="E114:I114" si="39">+E115+E116+E117</f>
        <v>0</v>
      </c>
      <c r="F114" s="372">
        <f t="shared" si="39"/>
        <v>0</v>
      </c>
      <c r="G114" s="372">
        <f t="shared" si="39"/>
        <v>0</v>
      </c>
      <c r="H114" s="372">
        <f t="shared" si="39"/>
        <v>0</v>
      </c>
      <c r="I114" s="372">
        <f t="shared" si="39"/>
        <v>0</v>
      </c>
    </row>
    <row r="115" spans="1:9" ht="12" customHeight="1">
      <c r="A115" s="374" t="s">
        <v>43</v>
      </c>
      <c r="B115" s="375" t="s">
        <v>260</v>
      </c>
      <c r="C115" s="428" t="s">
        <v>138</v>
      </c>
      <c r="D115" s="434"/>
      <c r="E115" s="434">
        <v>0</v>
      </c>
      <c r="F115" s="434">
        <f t="shared" ref="F115:F117" si="40">G115-E115</f>
        <v>0</v>
      </c>
      <c r="G115" s="434">
        <v>0</v>
      </c>
      <c r="H115" s="434"/>
      <c r="I115" s="1057">
        <f t="shared" si="33"/>
        <v>0</v>
      </c>
    </row>
    <row r="116" spans="1:9" ht="12" customHeight="1">
      <c r="A116" s="374" t="s">
        <v>45</v>
      </c>
      <c r="B116" s="375" t="s">
        <v>261</v>
      </c>
      <c r="C116" s="428" t="s">
        <v>139</v>
      </c>
      <c r="D116" s="434"/>
      <c r="E116" s="434">
        <v>0</v>
      </c>
      <c r="F116" s="434">
        <f t="shared" si="40"/>
        <v>0</v>
      </c>
      <c r="G116" s="434">
        <v>0</v>
      </c>
      <c r="H116" s="434"/>
      <c r="I116" s="1057">
        <f t="shared" si="33"/>
        <v>0</v>
      </c>
    </row>
    <row r="117" spans="1:9" ht="12" customHeight="1" thickBot="1">
      <c r="A117" s="436" t="s">
        <v>47</v>
      </c>
      <c r="B117" s="397" t="s">
        <v>262</v>
      </c>
      <c r="C117" s="437" t="s">
        <v>140</v>
      </c>
      <c r="D117" s="434"/>
      <c r="E117" s="434">
        <v>0</v>
      </c>
      <c r="F117" s="434">
        <f t="shared" si="40"/>
        <v>0</v>
      </c>
      <c r="G117" s="434">
        <v>0</v>
      </c>
      <c r="H117" s="434"/>
      <c r="I117" s="1057">
        <f t="shared" si="33"/>
        <v>0</v>
      </c>
    </row>
    <row r="118" spans="1:9" ht="12" customHeight="1" thickBot="1">
      <c r="A118" s="369" t="s">
        <v>63</v>
      </c>
      <c r="B118" s="370" t="s">
        <v>263</v>
      </c>
      <c r="C118" s="427" t="s">
        <v>141</v>
      </c>
      <c r="D118" s="372">
        <f>+D119+D122+D123+D124</f>
        <v>0</v>
      </c>
      <c r="E118" s="372">
        <f t="shared" ref="E118:I118" si="41">+E119+E122+E123+E124</f>
        <v>0</v>
      </c>
      <c r="F118" s="372">
        <f t="shared" si="41"/>
        <v>0</v>
      </c>
      <c r="G118" s="372">
        <f t="shared" si="41"/>
        <v>0</v>
      </c>
      <c r="H118" s="372">
        <f t="shared" si="41"/>
        <v>0</v>
      </c>
      <c r="I118" s="372">
        <f t="shared" si="41"/>
        <v>0</v>
      </c>
    </row>
    <row r="119" spans="1:9" ht="12" customHeight="1">
      <c r="A119" s="374" t="s">
        <v>355</v>
      </c>
      <c r="B119" s="375" t="s">
        <v>264</v>
      </c>
      <c r="C119" s="428" t="s">
        <v>655</v>
      </c>
      <c r="D119" s="434"/>
      <c r="E119" s="434">
        <v>0</v>
      </c>
      <c r="F119" s="434">
        <f t="shared" ref="F119:F124" si="42">G119-E119</f>
        <v>0</v>
      </c>
      <c r="G119" s="434">
        <v>0</v>
      </c>
      <c r="H119" s="434"/>
      <c r="I119" s="1057">
        <f t="shared" si="33"/>
        <v>0</v>
      </c>
    </row>
    <row r="120" spans="1:9" ht="12" customHeight="1">
      <c r="A120" s="374" t="s">
        <v>356</v>
      </c>
      <c r="B120" s="375"/>
      <c r="C120" s="428" t="s">
        <v>656</v>
      </c>
      <c r="D120" s="434"/>
      <c r="E120" s="434">
        <v>0</v>
      </c>
      <c r="F120" s="434">
        <f t="shared" si="42"/>
        <v>0</v>
      </c>
      <c r="G120" s="434">
        <v>0</v>
      </c>
      <c r="H120" s="434"/>
      <c r="I120" s="1057">
        <f t="shared" si="33"/>
        <v>0</v>
      </c>
    </row>
    <row r="121" spans="1:9" ht="12" customHeight="1">
      <c r="A121" s="374" t="s">
        <v>357</v>
      </c>
      <c r="B121" s="375"/>
      <c r="C121" s="428" t="s">
        <v>657</v>
      </c>
      <c r="D121" s="434"/>
      <c r="E121" s="434">
        <v>0</v>
      </c>
      <c r="F121" s="434">
        <f t="shared" si="42"/>
        <v>0</v>
      </c>
      <c r="G121" s="434">
        <v>0</v>
      </c>
      <c r="H121" s="434"/>
      <c r="I121" s="1057">
        <f t="shared" si="33"/>
        <v>0</v>
      </c>
    </row>
    <row r="122" spans="1:9" ht="12" customHeight="1">
      <c r="A122" s="374" t="s">
        <v>358</v>
      </c>
      <c r="B122" s="375" t="s">
        <v>265</v>
      </c>
      <c r="C122" s="428" t="s">
        <v>658</v>
      </c>
      <c r="D122" s="434"/>
      <c r="E122" s="434">
        <v>0</v>
      </c>
      <c r="F122" s="434">
        <f t="shared" si="42"/>
        <v>0</v>
      </c>
      <c r="G122" s="434">
        <v>0</v>
      </c>
      <c r="H122" s="434"/>
      <c r="I122" s="1057">
        <f t="shared" si="33"/>
        <v>0</v>
      </c>
    </row>
    <row r="123" spans="1:9" ht="12" customHeight="1">
      <c r="A123" s="374" t="s">
        <v>494</v>
      </c>
      <c r="B123" s="375" t="s">
        <v>266</v>
      </c>
      <c r="C123" s="428" t="s">
        <v>659</v>
      </c>
      <c r="D123" s="434"/>
      <c r="E123" s="434">
        <v>0</v>
      </c>
      <c r="F123" s="434">
        <f t="shared" si="42"/>
        <v>0</v>
      </c>
      <c r="G123" s="434">
        <v>0</v>
      </c>
      <c r="H123" s="434"/>
      <c r="I123" s="1057">
        <f t="shared" si="33"/>
        <v>0</v>
      </c>
    </row>
    <row r="124" spans="1:9" ht="12" customHeight="1" thickBot="1">
      <c r="A124" s="374" t="s">
        <v>661</v>
      </c>
      <c r="B124" s="397" t="s">
        <v>267</v>
      </c>
      <c r="C124" s="437" t="s">
        <v>660</v>
      </c>
      <c r="D124" s="434"/>
      <c r="E124" s="434">
        <v>0</v>
      </c>
      <c r="F124" s="434">
        <f t="shared" si="42"/>
        <v>0</v>
      </c>
      <c r="G124" s="434">
        <v>0</v>
      </c>
      <c r="H124" s="434"/>
      <c r="I124" s="1057">
        <f t="shared" si="33"/>
        <v>0</v>
      </c>
    </row>
    <row r="125" spans="1:9" ht="12" customHeight="1" thickBot="1">
      <c r="A125" s="369" t="s">
        <v>142</v>
      </c>
      <c r="B125" s="370"/>
      <c r="C125" s="427" t="s">
        <v>143</v>
      </c>
      <c r="D125" s="391">
        <f>SUM(D126:D130)</f>
        <v>0</v>
      </c>
      <c r="E125" s="391">
        <f t="shared" ref="E125:I125" si="43">SUM(E126:E130)</f>
        <v>0</v>
      </c>
      <c r="F125" s="391">
        <f t="shared" si="43"/>
        <v>0</v>
      </c>
      <c r="G125" s="391">
        <f t="shared" si="43"/>
        <v>0</v>
      </c>
      <c r="H125" s="391">
        <f t="shared" si="43"/>
        <v>0</v>
      </c>
      <c r="I125" s="391">
        <f t="shared" si="43"/>
        <v>0</v>
      </c>
    </row>
    <row r="126" spans="1:9" ht="12" customHeight="1">
      <c r="A126" s="374" t="s">
        <v>77</v>
      </c>
      <c r="B126" s="375" t="s">
        <v>268</v>
      </c>
      <c r="C126" s="428" t="s">
        <v>144</v>
      </c>
      <c r="D126" s="434"/>
      <c r="E126" s="434">
        <v>0</v>
      </c>
      <c r="F126" s="434">
        <f t="shared" ref="F126:F130" si="44">G126-E126</f>
        <v>0</v>
      </c>
      <c r="G126" s="434">
        <v>0</v>
      </c>
      <c r="H126" s="434"/>
      <c r="I126" s="1057">
        <f t="shared" si="33"/>
        <v>0</v>
      </c>
    </row>
    <row r="127" spans="1:9" ht="12" customHeight="1">
      <c r="A127" s="374" t="s">
        <v>78</v>
      </c>
      <c r="B127" s="375" t="s">
        <v>269</v>
      </c>
      <c r="C127" s="428" t="s">
        <v>145</v>
      </c>
      <c r="D127" s="434"/>
      <c r="E127" s="434">
        <v>0</v>
      </c>
      <c r="F127" s="434">
        <f t="shared" si="44"/>
        <v>0</v>
      </c>
      <c r="G127" s="434">
        <v>0</v>
      </c>
      <c r="H127" s="434"/>
      <c r="I127" s="1057">
        <f t="shared" si="33"/>
        <v>0</v>
      </c>
    </row>
    <row r="128" spans="1:9" ht="12" customHeight="1">
      <c r="A128" s="374" t="s">
        <v>79</v>
      </c>
      <c r="B128" s="375" t="s">
        <v>270</v>
      </c>
      <c r="C128" s="428" t="s">
        <v>662</v>
      </c>
      <c r="D128" s="434"/>
      <c r="E128" s="434">
        <v>0</v>
      </c>
      <c r="F128" s="434">
        <f t="shared" si="44"/>
        <v>0</v>
      </c>
      <c r="G128" s="434">
        <v>0</v>
      </c>
      <c r="H128" s="434"/>
      <c r="I128" s="1057">
        <f t="shared" si="33"/>
        <v>0</v>
      </c>
    </row>
    <row r="129" spans="1:11" ht="12" customHeight="1">
      <c r="A129" s="374" t="s">
        <v>80</v>
      </c>
      <c r="B129" s="375" t="s">
        <v>271</v>
      </c>
      <c r="C129" s="428" t="s">
        <v>223</v>
      </c>
      <c r="D129" s="434"/>
      <c r="E129" s="434">
        <v>0</v>
      </c>
      <c r="F129" s="434">
        <f t="shared" si="44"/>
        <v>0</v>
      </c>
      <c r="G129" s="434">
        <v>0</v>
      </c>
      <c r="H129" s="434"/>
      <c r="I129" s="1057">
        <f t="shared" si="33"/>
        <v>0</v>
      </c>
    </row>
    <row r="130" spans="1:11" ht="12" customHeight="1" thickBot="1">
      <c r="A130" s="436"/>
      <c r="B130" s="397" t="s">
        <v>678</v>
      </c>
      <c r="C130" s="437" t="s">
        <v>677</v>
      </c>
      <c r="D130" s="438"/>
      <c r="E130" s="438">
        <v>0</v>
      </c>
      <c r="F130" s="438">
        <f t="shared" si="44"/>
        <v>0</v>
      </c>
      <c r="G130" s="438">
        <v>0</v>
      </c>
      <c r="H130" s="438"/>
      <c r="I130" s="1058">
        <f t="shared" si="33"/>
        <v>0</v>
      </c>
    </row>
    <row r="131" spans="1:11" ht="12" customHeight="1" thickBot="1">
      <c r="A131" s="369" t="s">
        <v>81</v>
      </c>
      <c r="B131" s="370" t="s">
        <v>272</v>
      </c>
      <c r="C131" s="427" t="s">
        <v>146</v>
      </c>
      <c r="D131" s="439">
        <f>+D132+D133+D135+D136</f>
        <v>0</v>
      </c>
      <c r="E131" s="439">
        <f t="shared" ref="E131:I131" si="45">+E132+E133+E135+E136</f>
        <v>0</v>
      </c>
      <c r="F131" s="439">
        <f t="shared" si="45"/>
        <v>0</v>
      </c>
      <c r="G131" s="439">
        <f t="shared" si="45"/>
        <v>0</v>
      </c>
      <c r="H131" s="439">
        <f t="shared" si="45"/>
        <v>0</v>
      </c>
      <c r="I131" s="439">
        <f t="shared" si="45"/>
        <v>0</v>
      </c>
    </row>
    <row r="132" spans="1:11" ht="12" customHeight="1">
      <c r="A132" s="374" t="s">
        <v>476</v>
      </c>
      <c r="B132" s="375" t="s">
        <v>273</v>
      </c>
      <c r="C132" s="428" t="s">
        <v>663</v>
      </c>
      <c r="D132" s="434"/>
      <c r="E132" s="434">
        <v>0</v>
      </c>
      <c r="F132" s="434">
        <f t="shared" ref="F132:F136" si="46">G132-E132</f>
        <v>0</v>
      </c>
      <c r="G132" s="434">
        <v>0</v>
      </c>
      <c r="H132" s="434"/>
      <c r="I132" s="1057">
        <f t="shared" si="33"/>
        <v>0</v>
      </c>
    </row>
    <row r="133" spans="1:11" ht="12" customHeight="1">
      <c r="A133" s="374" t="s">
        <v>477</v>
      </c>
      <c r="B133" s="375" t="s">
        <v>274</v>
      </c>
      <c r="C133" s="428" t="s">
        <v>664</v>
      </c>
      <c r="D133" s="434"/>
      <c r="E133" s="434">
        <v>0</v>
      </c>
      <c r="F133" s="434">
        <f t="shared" si="46"/>
        <v>0</v>
      </c>
      <c r="G133" s="434">
        <v>0</v>
      </c>
      <c r="H133" s="434"/>
      <c r="I133" s="1057">
        <f t="shared" si="33"/>
        <v>0</v>
      </c>
    </row>
    <row r="134" spans="1:11" ht="12" customHeight="1">
      <c r="A134" s="374" t="s">
        <v>478</v>
      </c>
      <c r="B134" s="375" t="s">
        <v>275</v>
      </c>
      <c r="C134" s="428" t="s">
        <v>665</v>
      </c>
      <c r="D134" s="434"/>
      <c r="E134" s="434">
        <v>0</v>
      </c>
      <c r="F134" s="434">
        <f t="shared" si="46"/>
        <v>0</v>
      </c>
      <c r="G134" s="434">
        <v>0</v>
      </c>
      <c r="H134" s="434"/>
      <c r="I134" s="1057">
        <f t="shared" si="33"/>
        <v>0</v>
      </c>
    </row>
    <row r="135" spans="1:11" ht="12" customHeight="1">
      <c r="A135" s="374" t="s">
        <v>479</v>
      </c>
      <c r="B135" s="375" t="s">
        <v>276</v>
      </c>
      <c r="C135" s="428" t="s">
        <v>666</v>
      </c>
      <c r="D135" s="434"/>
      <c r="E135" s="434">
        <v>0</v>
      </c>
      <c r="F135" s="434">
        <f t="shared" si="46"/>
        <v>0</v>
      </c>
      <c r="G135" s="434">
        <v>0</v>
      </c>
      <c r="H135" s="434"/>
      <c r="I135" s="1057">
        <f t="shared" si="33"/>
        <v>0</v>
      </c>
    </row>
    <row r="136" spans="1:11" ht="12" customHeight="1" thickBot="1">
      <c r="A136" s="436" t="s">
        <v>480</v>
      </c>
      <c r="B136" s="375" t="s">
        <v>679</v>
      </c>
      <c r="C136" s="437" t="s">
        <v>667</v>
      </c>
      <c r="D136" s="440"/>
      <c r="E136" s="440">
        <v>0</v>
      </c>
      <c r="F136" s="440">
        <f t="shared" si="46"/>
        <v>0</v>
      </c>
      <c r="G136" s="440">
        <v>0</v>
      </c>
      <c r="H136" s="440"/>
      <c r="I136" s="1060">
        <f t="shared" si="33"/>
        <v>0</v>
      </c>
    </row>
    <row r="137" spans="1:11" ht="12" customHeight="1" thickBot="1">
      <c r="A137" s="441" t="s">
        <v>498</v>
      </c>
      <c r="B137" s="442" t="s">
        <v>673</v>
      </c>
      <c r="C137" s="427" t="s">
        <v>668</v>
      </c>
      <c r="D137" s="443"/>
      <c r="E137" s="443">
        <v>0</v>
      </c>
      <c r="F137" s="443"/>
      <c r="G137" s="443">
        <v>0</v>
      </c>
      <c r="H137" s="443"/>
      <c r="I137" s="1061">
        <f t="shared" si="33"/>
        <v>0</v>
      </c>
    </row>
    <row r="138" spans="1:11" ht="12" customHeight="1" thickBot="1">
      <c r="A138" s="441" t="s">
        <v>499</v>
      </c>
      <c r="B138" s="442" t="s">
        <v>674</v>
      </c>
      <c r="C138" s="427" t="s">
        <v>669</v>
      </c>
      <c r="D138" s="443"/>
      <c r="E138" s="443">
        <v>0</v>
      </c>
      <c r="F138" s="443"/>
      <c r="G138" s="443">
        <v>0</v>
      </c>
      <c r="H138" s="443"/>
      <c r="I138" s="1061">
        <f t="shared" si="33"/>
        <v>0</v>
      </c>
    </row>
    <row r="139" spans="1:11" ht="15" customHeight="1" thickBot="1">
      <c r="A139" s="369" t="s">
        <v>164</v>
      </c>
      <c r="B139" s="370" t="s">
        <v>675</v>
      </c>
      <c r="C139" s="427" t="s">
        <v>671</v>
      </c>
      <c r="D139" s="444">
        <f>+D114+D118+D125+D131</f>
        <v>0</v>
      </c>
      <c r="E139" s="444">
        <f t="shared" ref="E139:I139" si="47">+E114+E118+E125+E131</f>
        <v>0</v>
      </c>
      <c r="F139" s="444">
        <f t="shared" si="47"/>
        <v>0</v>
      </c>
      <c r="G139" s="444">
        <f t="shared" si="47"/>
        <v>0</v>
      </c>
      <c r="H139" s="444">
        <f t="shared" si="47"/>
        <v>0</v>
      </c>
      <c r="I139" s="444">
        <f t="shared" si="47"/>
        <v>0</v>
      </c>
      <c r="J139" s="445"/>
      <c r="K139" s="445"/>
    </row>
    <row r="140" spans="1:11" s="373" customFormat="1" ht="12.95" customHeight="1" thickBot="1">
      <c r="A140" s="446" t="s">
        <v>165</v>
      </c>
      <c r="B140" s="447"/>
      <c r="C140" s="448" t="s">
        <v>670</v>
      </c>
      <c r="D140" s="444">
        <f>+D113+D139</f>
        <v>71722000</v>
      </c>
      <c r="E140" s="444">
        <f t="shared" ref="E140:I140" si="48">+E113+E139</f>
        <v>90319530</v>
      </c>
      <c r="F140" s="444">
        <f t="shared" si="48"/>
        <v>10105436</v>
      </c>
      <c r="G140" s="444">
        <f t="shared" si="48"/>
        <v>100424966</v>
      </c>
      <c r="H140" s="444">
        <f t="shared" si="48"/>
        <v>0</v>
      </c>
      <c r="I140" s="444">
        <f t="shared" si="48"/>
        <v>100424966</v>
      </c>
    </row>
    <row r="141" spans="1:11" ht="7.5" customHeight="1"/>
    <row r="142" spans="1:11">
      <c r="A142" s="1110" t="s">
        <v>148</v>
      </c>
      <c r="B142" s="1110"/>
      <c r="C142" s="1110"/>
      <c r="D142" s="1110"/>
      <c r="E142" s="1076"/>
      <c r="F142" s="568"/>
      <c r="G142" s="359"/>
      <c r="H142" s="359"/>
      <c r="I142" s="562"/>
    </row>
    <row r="143" spans="1:11" ht="15" customHeight="1" thickBot="1">
      <c r="A143" s="1108" t="s">
        <v>149</v>
      </c>
      <c r="B143" s="1108"/>
      <c r="C143" s="1108"/>
      <c r="D143" s="360"/>
      <c r="E143" s="360"/>
      <c r="F143" s="360"/>
      <c r="G143" s="360"/>
      <c r="H143" s="360"/>
      <c r="I143" s="1042" t="s">
        <v>676</v>
      </c>
    </row>
    <row r="144" spans="1:11" ht="13.5" customHeight="1" thickBot="1">
      <c r="A144" s="369">
        <v>1</v>
      </c>
      <c r="B144" s="370"/>
      <c r="C144" s="432" t="s">
        <v>150</v>
      </c>
      <c r="D144" s="372">
        <f>+D66-D113</f>
        <v>0</v>
      </c>
      <c r="E144" s="372">
        <v>0</v>
      </c>
      <c r="F144" s="372">
        <f t="shared" ref="F144" si="49">+F66-F113</f>
        <v>0</v>
      </c>
      <c r="G144" s="372">
        <v>0</v>
      </c>
      <c r="H144" s="372">
        <f t="shared" ref="H144:I144" si="50">+H66-H113</f>
        <v>0</v>
      </c>
      <c r="I144" s="1043">
        <f t="shared" si="50"/>
        <v>0</v>
      </c>
    </row>
    <row r="145" spans="1:9" ht="27.75" customHeight="1" thickBot="1">
      <c r="A145" s="369" t="s">
        <v>15</v>
      </c>
      <c r="B145" s="370"/>
      <c r="C145" s="432" t="s">
        <v>151</v>
      </c>
      <c r="D145" s="372">
        <f>+D90-D139</f>
        <v>0</v>
      </c>
      <c r="E145" s="372">
        <v>0</v>
      </c>
      <c r="F145" s="372">
        <f t="shared" ref="F145" si="51">+F90-F139</f>
        <v>0</v>
      </c>
      <c r="G145" s="372">
        <v>0</v>
      </c>
      <c r="H145" s="372">
        <f t="shared" ref="H145:I145" si="52">+H90-H139</f>
        <v>0</v>
      </c>
      <c r="I145" s="1043">
        <f t="shared" si="52"/>
        <v>0</v>
      </c>
    </row>
    <row r="147" spans="1:9">
      <c r="D147" s="450">
        <f>D140-D91</f>
        <v>0</v>
      </c>
      <c r="E147" s="450">
        <v>0</v>
      </c>
      <c r="F147" s="450"/>
      <c r="G147" s="450">
        <v>0</v>
      </c>
      <c r="H147" s="450">
        <f t="shared" ref="H147:I147" si="53">H140-H91</f>
        <v>0</v>
      </c>
      <c r="I147" s="1062">
        <f t="shared" si="53"/>
        <v>0</v>
      </c>
    </row>
    <row r="148" spans="1:9">
      <c r="E148" s="449">
        <v>0</v>
      </c>
      <c r="G148" s="449">
        <v>0</v>
      </c>
      <c r="H148" s="449">
        <f t="shared" ref="H148:I148" si="54">H140-H91</f>
        <v>0</v>
      </c>
      <c r="I148" s="1062">
        <f t="shared" si="54"/>
        <v>0</v>
      </c>
    </row>
  </sheetData>
  <mergeCells count="6">
    <mergeCell ref="A1:F1"/>
    <mergeCell ref="A143:C143"/>
    <mergeCell ref="A2:C2"/>
    <mergeCell ref="A94:C94"/>
    <mergeCell ref="A142:D142"/>
    <mergeCell ref="A93:F93"/>
  </mergeCells>
  <printOptions horizontalCentered="1"/>
  <pageMargins left="0.15748031496062992" right="0.19685039370078741" top="0.82677165354330717" bottom="0.43307086614173229" header="0.31496062992125984" footer="0.23622047244094491"/>
  <pageSetup paperSize="9" scale="64" fitToHeight="2" orientation="portrait" r:id="rId1"/>
  <headerFooter alignWithMargins="0">
    <oddHeader xml:space="preserve">&amp;C&amp;"Times New Roman CE,Félkövér"&amp;12BONYHÁD VÁROS ÖNKORMÁNYZATA
 2019. ÉVI KÖLTSÉGVETÉSÁLLAMI (ÁLLAMIGAZGATÁSI) FELADATOK MÉRLEGE&amp;R&amp;"Times New Roman CE,Félkövér dőlt" 1.4. melléklet </oddHeader>
  </headerFooter>
  <rowBreaks count="1" manualBreakCount="1">
    <brk id="92" max="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O67"/>
  <sheetViews>
    <sheetView view="pageBreakPreview" topLeftCell="F49" zoomScale="130" zoomScaleNormal="115" zoomScaleSheetLayoutView="130" workbookViewId="0">
      <selection activeCell="M43" sqref="M43"/>
    </sheetView>
  </sheetViews>
  <sheetFormatPr defaultColWidth="9.140625" defaultRowHeight="12.75"/>
  <cols>
    <col min="1" max="1" width="5.85546875" style="451" customWidth="1"/>
    <col min="2" max="2" width="47.28515625" style="454" customWidth="1"/>
    <col min="3" max="4" width="13.7109375" style="451" customWidth="1"/>
    <col min="5" max="5" width="13.7109375" style="451" bestFit="1" customWidth="1"/>
    <col min="6" max="7" width="13.7109375" style="451" customWidth="1"/>
    <col min="8" max="8" width="14" style="451" customWidth="1"/>
    <col min="9" max="9" width="47.28515625" style="451" customWidth="1"/>
    <col min="10" max="11" width="14" style="451" customWidth="1"/>
    <col min="12" max="12" width="13.7109375" style="451" bestFit="1" customWidth="1"/>
    <col min="13" max="15" width="14" style="451" customWidth="1"/>
    <col min="16" max="16384" width="9.140625" style="451"/>
  </cols>
  <sheetData>
    <row r="1" spans="1:15" ht="39.75" customHeight="1">
      <c r="B1" s="452" t="s">
        <v>152</v>
      </c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</row>
    <row r="2" spans="1:15" ht="14.25" thickBot="1">
      <c r="J2" s="455"/>
      <c r="K2" s="455"/>
      <c r="L2" s="455"/>
      <c r="M2" s="455"/>
      <c r="N2" s="455"/>
      <c r="O2" s="455" t="s">
        <v>680</v>
      </c>
    </row>
    <row r="3" spans="1:15" ht="18" customHeight="1" thickBot="1">
      <c r="A3" s="1112" t="s">
        <v>2</v>
      </c>
      <c r="B3" s="456" t="s">
        <v>153</v>
      </c>
      <c r="C3" s="457"/>
      <c r="D3" s="458"/>
      <c r="E3" s="458"/>
      <c r="F3" s="458"/>
      <c r="G3" s="458"/>
      <c r="H3" s="458"/>
      <c r="I3" s="456" t="s">
        <v>154</v>
      </c>
      <c r="J3" s="459"/>
      <c r="K3" s="459"/>
      <c r="L3" s="459"/>
      <c r="M3" s="459"/>
      <c r="N3" s="459"/>
      <c r="O3" s="459"/>
    </row>
    <row r="4" spans="1:15" s="461" customFormat="1" ht="60.75" thickBot="1">
      <c r="A4" s="1113"/>
      <c r="B4" s="460" t="s">
        <v>155</v>
      </c>
      <c r="C4" s="364" t="s">
        <v>1466</v>
      </c>
      <c r="D4" s="1078" t="s">
        <v>2186</v>
      </c>
      <c r="E4" s="572" t="s">
        <v>2182</v>
      </c>
      <c r="F4" s="572" t="s">
        <v>710</v>
      </c>
      <c r="G4" s="572" t="s">
        <v>2183</v>
      </c>
      <c r="H4" s="572" t="s">
        <v>710</v>
      </c>
      <c r="I4" s="460" t="s">
        <v>155</v>
      </c>
      <c r="J4" s="364" t="s">
        <v>1466</v>
      </c>
      <c r="K4" s="1078" t="s">
        <v>2186</v>
      </c>
      <c r="L4" s="572" t="s">
        <v>2182</v>
      </c>
      <c r="M4" s="572" t="s">
        <v>710</v>
      </c>
      <c r="N4" s="572" t="s">
        <v>2183</v>
      </c>
      <c r="O4" s="572" t="s">
        <v>710</v>
      </c>
    </row>
    <row r="5" spans="1:15" s="467" customFormat="1" ht="12" customHeight="1" thickBot="1">
      <c r="A5" s="462">
        <v>1</v>
      </c>
      <c r="B5" s="463">
        <v>2</v>
      </c>
      <c r="C5" s="464" t="s">
        <v>27</v>
      </c>
      <c r="D5" s="465"/>
      <c r="E5" s="465"/>
      <c r="F5" s="465"/>
      <c r="G5" s="465"/>
      <c r="H5" s="465"/>
      <c r="I5" s="463" t="s">
        <v>135</v>
      </c>
      <c r="J5" s="466" t="s">
        <v>41</v>
      </c>
      <c r="K5" s="466"/>
      <c r="L5" s="466"/>
      <c r="M5" s="466" t="s">
        <v>41</v>
      </c>
      <c r="N5" s="466"/>
      <c r="O5" s="466" t="s">
        <v>41</v>
      </c>
    </row>
    <row r="6" spans="1:15" ht="12.95" customHeight="1">
      <c r="A6" s="468" t="s">
        <v>4</v>
      </c>
      <c r="B6" s="469" t="s">
        <v>156</v>
      </c>
      <c r="C6" s="470">
        <f>'1.1.sz.mell.'!D5</f>
        <v>849657067</v>
      </c>
      <c r="D6" s="470">
        <f>'1.1.sz.mell.'!E5</f>
        <v>939015709</v>
      </c>
      <c r="E6" s="470">
        <f>'1.1.sz.mell.'!F5</f>
        <v>12664879</v>
      </c>
      <c r="F6" s="470">
        <f>'1.1.sz.mell.'!G5</f>
        <v>951680588</v>
      </c>
      <c r="G6" s="470">
        <f>'1.1.sz.mell.'!H5</f>
        <v>0</v>
      </c>
      <c r="H6" s="470">
        <f>'1.1.sz.mell.'!I5</f>
        <v>951680588</v>
      </c>
      <c r="I6" s="469" t="s">
        <v>157</v>
      </c>
      <c r="J6" s="471">
        <f>'1.1.sz.mell.'!D98</f>
        <v>697083000</v>
      </c>
      <c r="K6" s="471">
        <f>'1.1.sz.mell.'!E98</f>
        <v>752385780</v>
      </c>
      <c r="L6" s="471">
        <f>'1.1.sz.mell.'!F98</f>
        <v>14915198</v>
      </c>
      <c r="M6" s="471">
        <f>'1.1.sz.mell.'!G98</f>
        <v>767300978</v>
      </c>
      <c r="N6" s="471">
        <f>'1.1.sz.mell.'!H98</f>
        <v>750000</v>
      </c>
      <c r="O6" s="471">
        <f>'1.1.sz.mell.'!I98</f>
        <v>768050978</v>
      </c>
    </row>
    <row r="7" spans="1:15" ht="12.95" customHeight="1">
      <c r="A7" s="472" t="s">
        <v>15</v>
      </c>
      <c r="B7" s="473" t="s">
        <v>158</v>
      </c>
      <c r="C7" s="474">
        <f>'1.1.sz.mell.'!D12</f>
        <v>79276000</v>
      </c>
      <c r="D7" s="474">
        <f>'1.1.sz.mell.'!E12</f>
        <v>112008227</v>
      </c>
      <c r="E7" s="474">
        <f>'1.1.sz.mell.'!F12</f>
        <v>57310810</v>
      </c>
      <c r="F7" s="474">
        <f>'1.1.sz.mell.'!G12</f>
        <v>169319037</v>
      </c>
      <c r="G7" s="474">
        <f>'1.1.sz.mell.'!H12</f>
        <v>2021000</v>
      </c>
      <c r="H7" s="474">
        <f>'1.1.sz.mell.'!I12</f>
        <v>171340037</v>
      </c>
      <c r="I7" s="473" t="s">
        <v>124</v>
      </c>
      <c r="J7" s="471">
        <f>'1.1.sz.mell.'!D99</f>
        <v>140350000</v>
      </c>
      <c r="K7" s="471">
        <f>'1.1.sz.mell.'!E99</f>
        <v>144521272</v>
      </c>
      <c r="L7" s="471">
        <f>'1.1.sz.mell.'!F99</f>
        <v>2517160</v>
      </c>
      <c r="M7" s="471">
        <f>'1.1.sz.mell.'!G99</f>
        <v>147038432</v>
      </c>
      <c r="N7" s="471">
        <f>'1.1.sz.mell.'!H99</f>
        <v>350000</v>
      </c>
      <c r="O7" s="471">
        <f>'1.1.sz.mell.'!I99</f>
        <v>147388432</v>
      </c>
    </row>
    <row r="8" spans="1:15" ht="12.95" customHeight="1">
      <c r="A8" s="472" t="s">
        <v>27</v>
      </c>
      <c r="B8" s="473" t="s">
        <v>160</v>
      </c>
      <c r="C8" s="474">
        <f>'1.1.sz.mell.'!D26</f>
        <v>688850000</v>
      </c>
      <c r="D8" s="474">
        <f>'1.1.sz.mell.'!E26</f>
        <v>688850000</v>
      </c>
      <c r="E8" s="474">
        <f>'1.1.sz.mell.'!F26</f>
        <v>0</v>
      </c>
      <c r="F8" s="474">
        <f>'1.1.sz.mell.'!G26</f>
        <v>688850000</v>
      </c>
      <c r="G8" s="474">
        <f>'1.1.sz.mell.'!H26</f>
        <v>0</v>
      </c>
      <c r="H8" s="474">
        <f>'1.1.sz.mell.'!I26</f>
        <v>688850000</v>
      </c>
      <c r="I8" s="473" t="s">
        <v>159</v>
      </c>
      <c r="J8" s="471">
        <f>'1.1.sz.mell.'!D100</f>
        <v>657708077</v>
      </c>
      <c r="K8" s="471">
        <f>'1.1.sz.mell.'!E100</f>
        <v>675202551</v>
      </c>
      <c r="L8" s="471">
        <f>'1.1.sz.mell.'!F100</f>
        <v>32021548</v>
      </c>
      <c r="M8" s="471">
        <f>'1.1.sz.mell.'!G100</f>
        <v>707224099</v>
      </c>
      <c r="N8" s="471">
        <f>'1.1.sz.mell.'!H100</f>
        <v>-9103000</v>
      </c>
      <c r="O8" s="471">
        <f>'1.1.sz.mell.'!I100</f>
        <v>698121099</v>
      </c>
    </row>
    <row r="9" spans="1:15" ht="12.95" customHeight="1">
      <c r="A9" s="472" t="s">
        <v>135</v>
      </c>
      <c r="B9" s="473" t="s">
        <v>248</v>
      </c>
      <c r="C9" s="474">
        <f>'1.1.sz.mell.'!D34</f>
        <v>224650000</v>
      </c>
      <c r="D9" s="474">
        <f>'1.1.sz.mell.'!E34</f>
        <v>236142800</v>
      </c>
      <c r="E9" s="474">
        <f>'1.1.sz.mell.'!F34</f>
        <v>176000</v>
      </c>
      <c r="F9" s="474">
        <f>'1.1.sz.mell.'!G34</f>
        <v>236318800</v>
      </c>
      <c r="G9" s="474">
        <f>'1.1.sz.mell.'!H34</f>
        <v>4369000</v>
      </c>
      <c r="H9" s="474">
        <f>'1.1.sz.mell.'!I34</f>
        <v>240687800</v>
      </c>
      <c r="I9" s="473" t="s">
        <v>126</v>
      </c>
      <c r="J9" s="471">
        <f>'1.1.sz.mell.'!D101</f>
        <v>19412000</v>
      </c>
      <c r="K9" s="471">
        <f>'1.1.sz.mell.'!E101</f>
        <v>17024000</v>
      </c>
      <c r="L9" s="471">
        <f>'1.1.sz.mell.'!F101</f>
        <v>-771100</v>
      </c>
      <c r="M9" s="471">
        <f>'1.1.sz.mell.'!G101</f>
        <v>16252900</v>
      </c>
      <c r="N9" s="471">
        <f>'1.1.sz.mell.'!H101</f>
        <v>0</v>
      </c>
      <c r="O9" s="471">
        <f>'1.1.sz.mell.'!I101</f>
        <v>16252900</v>
      </c>
    </row>
    <row r="10" spans="1:15" ht="12.95" customHeight="1">
      <c r="A10" s="472" t="s">
        <v>41</v>
      </c>
      <c r="B10" s="475" t="s">
        <v>161</v>
      </c>
      <c r="C10" s="474">
        <f>'1.1.sz.mell.'!D52</f>
        <v>0</v>
      </c>
      <c r="D10" s="474">
        <f>'1.1.sz.mell.'!E52</f>
        <v>0</v>
      </c>
      <c r="E10" s="474">
        <f>'1.1.sz.mell.'!F52</f>
        <v>100000</v>
      </c>
      <c r="F10" s="474">
        <f>'1.1.sz.mell.'!G52</f>
        <v>100000</v>
      </c>
      <c r="G10" s="474">
        <f>'1.1.sz.mell.'!H52</f>
        <v>0</v>
      </c>
      <c r="H10" s="474">
        <f>'1.1.sz.mell.'!I52</f>
        <v>100000</v>
      </c>
      <c r="I10" s="473" t="s">
        <v>128</v>
      </c>
      <c r="J10" s="471">
        <f>'1.1.sz.mell.'!D102</f>
        <v>365937076</v>
      </c>
      <c r="K10" s="471">
        <f>'1.1.sz.mell.'!E102</f>
        <v>450048515</v>
      </c>
      <c r="L10" s="471">
        <f>'1.1.sz.mell.'!F102</f>
        <v>9780165</v>
      </c>
      <c r="M10" s="471">
        <f>'1.1.sz.mell.'!G102</f>
        <v>459828680</v>
      </c>
      <c r="N10" s="471">
        <f>'1.1.sz.mell.'!H102</f>
        <v>19224132</v>
      </c>
      <c r="O10" s="471">
        <f>'1.1.sz.mell.'!I102</f>
        <v>479052812</v>
      </c>
    </row>
    <row r="11" spans="1:15" ht="12.95" customHeight="1">
      <c r="A11" s="472" t="s">
        <v>63</v>
      </c>
      <c r="B11" s="473" t="s">
        <v>162</v>
      </c>
      <c r="C11" s="476"/>
      <c r="D11" s="476"/>
      <c r="E11" s="476"/>
      <c r="F11" s="476"/>
      <c r="G11" s="476"/>
      <c r="H11" s="476"/>
      <c r="I11" s="473" t="s">
        <v>134</v>
      </c>
      <c r="J11" s="477">
        <f>'1.1.sz.mell.'!D104</f>
        <v>5000000</v>
      </c>
      <c r="K11" s="477">
        <f>'1.1.sz.mell.'!E104</f>
        <v>52352139</v>
      </c>
      <c r="L11" s="477">
        <f>'1.1.sz.mell.'!F104</f>
        <v>-1414292</v>
      </c>
      <c r="M11" s="477">
        <f>'1.1.sz.mell.'!G104</f>
        <v>50937847</v>
      </c>
      <c r="N11" s="477">
        <f>'1.1.sz.mell.'!H104</f>
        <v>-50937847</v>
      </c>
      <c r="O11" s="477">
        <f>'1.1.sz.mell.'!I104</f>
        <v>0</v>
      </c>
    </row>
    <row r="12" spans="1:15" ht="12.95" customHeight="1">
      <c r="A12" s="472" t="s">
        <v>142</v>
      </c>
      <c r="B12" s="473"/>
      <c r="C12" s="476"/>
      <c r="D12" s="476"/>
      <c r="E12" s="476"/>
      <c r="F12" s="476"/>
      <c r="G12" s="476"/>
      <c r="H12" s="476"/>
      <c r="I12" s="478" t="s">
        <v>493</v>
      </c>
      <c r="J12" s="477">
        <v>31639331</v>
      </c>
      <c r="K12" s="477">
        <v>38555331</v>
      </c>
      <c r="L12" s="477"/>
      <c r="M12" s="477">
        <v>38555331</v>
      </c>
      <c r="N12" s="477"/>
      <c r="O12" s="477">
        <f>SUM(M12:N12)</f>
        <v>38555331</v>
      </c>
    </row>
    <row r="13" spans="1:15" ht="12.95" customHeight="1">
      <c r="A13" s="472" t="s">
        <v>81</v>
      </c>
      <c r="B13" s="478"/>
      <c r="C13" s="474"/>
      <c r="D13" s="474"/>
      <c r="E13" s="474"/>
      <c r="F13" s="474"/>
      <c r="G13" s="474"/>
      <c r="H13" s="474"/>
      <c r="I13" s="478"/>
      <c r="J13" s="477"/>
      <c r="K13" s="477"/>
      <c r="L13" s="477"/>
      <c r="M13" s="477"/>
      <c r="N13" s="477"/>
      <c r="O13" s="477"/>
    </row>
    <row r="14" spans="1:15" ht="12.95" customHeight="1">
      <c r="A14" s="472" t="s">
        <v>83</v>
      </c>
      <c r="B14" s="479"/>
      <c r="C14" s="476"/>
      <c r="D14" s="476"/>
      <c r="E14" s="476"/>
      <c r="F14" s="476"/>
      <c r="G14" s="476"/>
      <c r="H14" s="476"/>
      <c r="I14" s="478"/>
      <c r="J14" s="477"/>
      <c r="K14" s="477"/>
      <c r="L14" s="477"/>
      <c r="M14" s="477"/>
      <c r="N14" s="477"/>
      <c r="O14" s="477"/>
    </row>
    <row r="15" spans="1:15" ht="12.95" customHeight="1">
      <c r="A15" s="472" t="s">
        <v>147</v>
      </c>
      <c r="B15" s="478"/>
      <c r="C15" s="474"/>
      <c r="D15" s="474"/>
      <c r="E15" s="474"/>
      <c r="F15" s="474"/>
      <c r="G15" s="474"/>
      <c r="H15" s="474"/>
      <c r="I15" s="478"/>
      <c r="J15" s="477"/>
      <c r="K15" s="477"/>
      <c r="L15" s="477"/>
      <c r="M15" s="477"/>
      <c r="N15" s="477"/>
      <c r="O15" s="477"/>
    </row>
    <row r="16" spans="1:15" ht="12.95" customHeight="1">
      <c r="A16" s="472" t="s">
        <v>164</v>
      </c>
      <c r="B16" s="478"/>
      <c r="C16" s="474"/>
      <c r="D16" s="474"/>
      <c r="E16" s="474"/>
      <c r="F16" s="474"/>
      <c r="G16" s="474"/>
      <c r="H16" s="474"/>
      <c r="I16" s="478"/>
      <c r="J16" s="477"/>
      <c r="K16" s="477"/>
      <c r="L16" s="477"/>
      <c r="M16" s="477"/>
      <c r="N16" s="477"/>
      <c r="O16" s="477"/>
    </row>
    <row r="17" spans="1:15" ht="12.95" customHeight="1" thickBot="1">
      <c r="A17" s="472" t="s">
        <v>165</v>
      </c>
      <c r="B17" s="480"/>
      <c r="C17" s="481"/>
      <c r="D17" s="481"/>
      <c r="E17" s="481"/>
      <c r="F17" s="481"/>
      <c r="G17" s="481"/>
      <c r="H17" s="481"/>
      <c r="I17" s="478"/>
      <c r="J17" s="482"/>
      <c r="K17" s="482"/>
      <c r="L17" s="482"/>
      <c r="M17" s="482"/>
      <c r="N17" s="482"/>
      <c r="O17" s="482"/>
    </row>
    <row r="18" spans="1:15" ht="15.95" customHeight="1" thickBot="1">
      <c r="A18" s="483" t="s">
        <v>166</v>
      </c>
      <c r="B18" s="484" t="s">
        <v>167</v>
      </c>
      <c r="C18" s="485">
        <f>SUM(C6:C7,C8:C10,C13:C17)</f>
        <v>1842433067</v>
      </c>
      <c r="D18" s="485">
        <f t="shared" ref="D18:E18" si="0">SUM(D6:D7,D8:D10,D13:D17)</f>
        <v>1976016736</v>
      </c>
      <c r="E18" s="485">
        <f t="shared" si="0"/>
        <v>70251689</v>
      </c>
      <c r="F18" s="485">
        <f t="shared" ref="F18:H18" si="1">SUM(F6:F7,F8:F10,F13:F17)</f>
        <v>2046268425</v>
      </c>
      <c r="G18" s="485">
        <f t="shared" si="1"/>
        <v>6390000</v>
      </c>
      <c r="H18" s="485">
        <f t="shared" si="1"/>
        <v>2052658425</v>
      </c>
      <c r="I18" s="484" t="s">
        <v>168</v>
      </c>
      <c r="J18" s="486">
        <f>SUM(J6:J17)</f>
        <v>1917129484</v>
      </c>
      <c r="K18" s="486">
        <f t="shared" ref="K18:L18" si="2">SUM(K6:K17)</f>
        <v>2130089588</v>
      </c>
      <c r="L18" s="486">
        <f t="shared" si="2"/>
        <v>57048679</v>
      </c>
      <c r="M18" s="486">
        <f t="shared" ref="M18:O18" si="3">SUM(M6:M17)</f>
        <v>2187138267</v>
      </c>
      <c r="N18" s="486">
        <f t="shared" si="3"/>
        <v>-39716715</v>
      </c>
      <c r="O18" s="486">
        <f t="shared" si="3"/>
        <v>2147421552</v>
      </c>
    </row>
    <row r="19" spans="1:15" ht="12.95" customHeight="1">
      <c r="A19" s="487" t="s">
        <v>169</v>
      </c>
      <c r="B19" s="488" t="s">
        <v>170</v>
      </c>
      <c r="C19" s="489">
        <f>+C20+C21+C22+C23</f>
        <v>104663820</v>
      </c>
      <c r="D19" s="489">
        <f t="shared" ref="D19:E19" si="4">+D20+D21+D22+D23</f>
        <v>104663820</v>
      </c>
      <c r="E19" s="489">
        <f t="shared" si="4"/>
        <v>467651</v>
      </c>
      <c r="F19" s="489">
        <f t="shared" ref="F19:H19" si="5">+F20+F21+F22+F23</f>
        <v>105131471</v>
      </c>
      <c r="G19" s="489"/>
      <c r="H19" s="489">
        <f t="shared" si="5"/>
        <v>105131471</v>
      </c>
      <c r="I19" s="490" t="s">
        <v>171</v>
      </c>
      <c r="J19" s="491"/>
      <c r="K19" s="491"/>
      <c r="L19" s="491"/>
      <c r="M19" s="491"/>
      <c r="N19" s="491"/>
      <c r="O19" s="491"/>
    </row>
    <row r="20" spans="1:15" ht="12.95" customHeight="1">
      <c r="A20" s="472" t="s">
        <v>172</v>
      </c>
      <c r="B20" s="490" t="s">
        <v>173</v>
      </c>
      <c r="C20" s="492">
        <v>104663820</v>
      </c>
      <c r="D20" s="492">
        <v>104663820</v>
      </c>
      <c r="E20" s="492"/>
      <c r="F20" s="492">
        <v>104663820</v>
      </c>
      <c r="G20" s="492"/>
      <c r="H20" s="492">
        <v>104663820</v>
      </c>
      <c r="I20" s="490" t="s">
        <v>174</v>
      </c>
      <c r="J20" s="493"/>
      <c r="K20" s="493"/>
      <c r="L20" s="493"/>
      <c r="M20" s="493"/>
      <c r="N20" s="493"/>
      <c r="O20" s="493"/>
    </row>
    <row r="21" spans="1:15" ht="12.95" customHeight="1">
      <c r="A21" s="472" t="s">
        <v>175</v>
      </c>
      <c r="B21" s="490" t="s">
        <v>176</v>
      </c>
      <c r="C21" s="492"/>
      <c r="D21" s="492"/>
      <c r="E21" s="492"/>
      <c r="F21" s="492"/>
      <c r="G21" s="492"/>
      <c r="H21" s="492"/>
      <c r="I21" s="490" t="s">
        <v>177</v>
      </c>
      <c r="J21" s="493"/>
      <c r="K21" s="493"/>
      <c r="L21" s="493"/>
      <c r="M21" s="493"/>
      <c r="N21" s="493"/>
      <c r="O21" s="493"/>
    </row>
    <row r="22" spans="1:15" ht="12.95" customHeight="1">
      <c r="A22" s="472" t="s">
        <v>178</v>
      </c>
      <c r="B22" s="490" t="s">
        <v>179</v>
      </c>
      <c r="C22" s="492"/>
      <c r="D22" s="492"/>
      <c r="E22" s="492"/>
      <c r="F22" s="492"/>
      <c r="G22" s="492"/>
      <c r="H22" s="492"/>
      <c r="I22" s="490" t="s">
        <v>180</v>
      </c>
      <c r="J22" s="493"/>
      <c r="K22" s="493"/>
      <c r="L22" s="493"/>
      <c r="M22" s="493"/>
      <c r="N22" s="493"/>
      <c r="O22" s="493"/>
    </row>
    <row r="23" spans="1:15" ht="12.95" customHeight="1">
      <c r="A23" s="472" t="s">
        <v>181</v>
      </c>
      <c r="B23" s="490" t="s">
        <v>182</v>
      </c>
      <c r="C23" s="492">
        <f>'1.1.sz.mell.'!D79</f>
        <v>0</v>
      </c>
      <c r="D23" s="492">
        <f>'1.1.sz.mell.'!E79</f>
        <v>0</v>
      </c>
      <c r="E23" s="492">
        <f>'1.1.sz.mell.'!F79</f>
        <v>467651</v>
      </c>
      <c r="F23" s="492">
        <f>'1.1.sz.mell.'!G79</f>
        <v>467651</v>
      </c>
      <c r="G23" s="492">
        <f>'1.1.sz.mell.'!H79</f>
        <v>0</v>
      </c>
      <c r="H23" s="492">
        <f>'1.1.sz.mell.'!I79</f>
        <v>467651</v>
      </c>
      <c r="I23" s="488" t="s">
        <v>183</v>
      </c>
      <c r="J23" s="493"/>
      <c r="K23" s="493"/>
      <c r="L23" s="493"/>
      <c r="M23" s="493"/>
      <c r="N23" s="493"/>
      <c r="O23" s="493"/>
    </row>
    <row r="24" spans="1:15" ht="12.95" customHeight="1">
      <c r="A24" s="472" t="s">
        <v>184</v>
      </c>
      <c r="B24" s="490" t="s">
        <v>185</v>
      </c>
      <c r="C24" s="494">
        <f>+C25+C26</f>
        <v>0</v>
      </c>
      <c r="D24" s="494">
        <f t="shared" ref="D24:E24" si="6">+D25+D26</f>
        <v>0</v>
      </c>
      <c r="E24" s="494">
        <f t="shared" si="6"/>
        <v>0</v>
      </c>
      <c r="F24" s="494">
        <f t="shared" ref="F24:H24" si="7">+F25+F26</f>
        <v>0</v>
      </c>
      <c r="G24" s="494"/>
      <c r="H24" s="494">
        <f t="shared" si="7"/>
        <v>0</v>
      </c>
      <c r="I24" s="490" t="s">
        <v>186</v>
      </c>
      <c r="J24" s="493"/>
      <c r="K24" s="493"/>
      <c r="L24" s="493"/>
      <c r="M24" s="493"/>
      <c r="N24" s="493"/>
      <c r="O24" s="493"/>
    </row>
    <row r="25" spans="1:15" ht="12.95" customHeight="1">
      <c r="A25" s="487" t="s">
        <v>187</v>
      </c>
      <c r="B25" s="488" t="s">
        <v>188</v>
      </c>
      <c r="C25" s="495"/>
      <c r="D25" s="495"/>
      <c r="E25" s="495"/>
      <c r="F25" s="495"/>
      <c r="G25" s="495"/>
      <c r="H25" s="495"/>
      <c r="I25" s="469" t="s">
        <v>189</v>
      </c>
      <c r="J25" s="491"/>
      <c r="K25" s="491"/>
      <c r="L25" s="491"/>
      <c r="M25" s="491"/>
      <c r="N25" s="491"/>
      <c r="O25" s="491"/>
    </row>
    <row r="26" spans="1:15" ht="12.95" customHeight="1" thickBot="1">
      <c r="A26" s="472" t="s">
        <v>190</v>
      </c>
      <c r="B26" s="490" t="s">
        <v>191</v>
      </c>
      <c r="C26" s="492"/>
      <c r="D26" s="492"/>
      <c r="E26" s="492"/>
      <c r="F26" s="492"/>
      <c r="G26" s="492"/>
      <c r="H26" s="492"/>
      <c r="I26" s="428" t="s">
        <v>145</v>
      </c>
      <c r="J26" s="493">
        <f>'1.1.sz.mell.'!D127</f>
        <v>29967403</v>
      </c>
      <c r="K26" s="493">
        <f>'1.1.sz.mell.'!E127</f>
        <v>29967403</v>
      </c>
      <c r="L26" s="493">
        <f>'1.1.sz.mell.'!F127</f>
        <v>467651</v>
      </c>
      <c r="M26" s="493">
        <f>'1.1.sz.mell.'!G127</f>
        <v>30435054</v>
      </c>
      <c r="N26" s="493">
        <f>'1.1.sz.mell.'!H127</f>
        <v>0</v>
      </c>
      <c r="O26" s="493">
        <f>'1.1.sz.mell.'!I127</f>
        <v>30435054</v>
      </c>
    </row>
    <row r="27" spans="1:15" ht="15.95" customHeight="1" thickBot="1">
      <c r="A27" s="483" t="s">
        <v>192</v>
      </c>
      <c r="B27" s="484" t="s">
        <v>193</v>
      </c>
      <c r="C27" s="485">
        <f>+C19+C24</f>
        <v>104663820</v>
      </c>
      <c r="D27" s="485">
        <f t="shared" ref="D27:E27" si="8">+D19+D24</f>
        <v>104663820</v>
      </c>
      <c r="E27" s="485">
        <f t="shared" si="8"/>
        <v>467651</v>
      </c>
      <c r="F27" s="485">
        <f t="shared" ref="F27:H27" si="9">+F19+F24</f>
        <v>105131471</v>
      </c>
      <c r="G27" s="485">
        <f t="shared" si="9"/>
        <v>0</v>
      </c>
      <c r="H27" s="485">
        <f t="shared" si="9"/>
        <v>105131471</v>
      </c>
      <c r="I27" s="484" t="s">
        <v>194</v>
      </c>
      <c r="J27" s="486">
        <f>SUM(J19:J26)</f>
        <v>29967403</v>
      </c>
      <c r="K27" s="486">
        <f t="shared" ref="K27:L27" si="10">SUM(K19:K26)</f>
        <v>29967403</v>
      </c>
      <c r="L27" s="486">
        <f t="shared" si="10"/>
        <v>467651</v>
      </c>
      <c r="M27" s="486">
        <f t="shared" ref="M27:O27" si="11">SUM(M19:M26)</f>
        <v>30435054</v>
      </c>
      <c r="N27" s="486">
        <f t="shared" si="11"/>
        <v>0</v>
      </c>
      <c r="O27" s="486">
        <f t="shared" si="11"/>
        <v>30435054</v>
      </c>
    </row>
    <row r="28" spans="1:15" ht="13.5" thickBot="1">
      <c r="A28" s="483" t="s">
        <v>195</v>
      </c>
      <c r="B28" s="496" t="s">
        <v>196</v>
      </c>
      <c r="C28" s="497">
        <f>+C18+C27</f>
        <v>1947096887</v>
      </c>
      <c r="D28" s="497">
        <f t="shared" ref="D28:E28" si="12">+D18+D27</f>
        <v>2080680556</v>
      </c>
      <c r="E28" s="497">
        <f t="shared" si="12"/>
        <v>70719340</v>
      </c>
      <c r="F28" s="497">
        <f t="shared" ref="F28:H28" si="13">+F18+F27</f>
        <v>2151399896</v>
      </c>
      <c r="G28" s="497">
        <f t="shared" si="13"/>
        <v>6390000</v>
      </c>
      <c r="H28" s="497">
        <f t="shared" si="13"/>
        <v>2157789896</v>
      </c>
      <c r="I28" s="496" t="s">
        <v>197</v>
      </c>
      <c r="J28" s="497">
        <f>+J18+J27</f>
        <v>1947096887</v>
      </c>
      <c r="K28" s="497">
        <f t="shared" ref="K28:L28" si="14">+K18+K27</f>
        <v>2160056991</v>
      </c>
      <c r="L28" s="497">
        <f t="shared" si="14"/>
        <v>57516330</v>
      </c>
      <c r="M28" s="497">
        <f t="shared" ref="M28:O28" si="15">+M18+M27</f>
        <v>2217573321</v>
      </c>
      <c r="N28" s="497">
        <f t="shared" si="15"/>
        <v>-39716715</v>
      </c>
      <c r="O28" s="497">
        <f t="shared" si="15"/>
        <v>2177856606</v>
      </c>
    </row>
    <row r="29" spans="1:15" ht="13.5" thickBot="1">
      <c r="A29" s="483" t="s">
        <v>198</v>
      </c>
      <c r="B29" s="496" t="s">
        <v>199</v>
      </c>
      <c r="C29" s="497">
        <f>IF(C18-J18&lt;0,J18-C18,"-")</f>
        <v>74696417</v>
      </c>
      <c r="D29" s="497">
        <f t="shared" ref="D29:E29" si="16">IF(D18-K18&lt;0,K18-D18,"-")</f>
        <v>154072852</v>
      </c>
      <c r="E29" s="497" t="str">
        <f t="shared" si="16"/>
        <v>-</v>
      </c>
      <c r="F29" s="497">
        <f>IF(F18-M18&lt;0,M18-F18,"-")</f>
        <v>140869842</v>
      </c>
      <c r="G29" s="497" t="str">
        <f>IF(G18-N18&lt;0,N18-G18,"-")</f>
        <v>-</v>
      </c>
      <c r="H29" s="497">
        <f>IF(H18-O18&lt;0,O18-H18,"-")</f>
        <v>94763127</v>
      </c>
      <c r="I29" s="496" t="s">
        <v>200</v>
      </c>
      <c r="J29" s="497" t="str">
        <f>IF(C18-J18&gt;0,C18-J18,"-")</f>
        <v>-</v>
      </c>
      <c r="K29" s="497" t="str">
        <f t="shared" ref="K29:L29" si="17">IF(D18-K18&gt;0,D18-K18,"-")</f>
        <v>-</v>
      </c>
      <c r="L29" s="497">
        <f t="shared" si="17"/>
        <v>13203010</v>
      </c>
      <c r="M29" s="497" t="str">
        <f>IF(F18-M18&gt;0,F18-M18,"-")</f>
        <v>-</v>
      </c>
      <c r="N29" s="497">
        <f>IF(G18-N18&gt;0,G18-N18,"-")</f>
        <v>46106715</v>
      </c>
      <c r="O29" s="497" t="str">
        <f>IF(H18-O18&gt;0,H18-O18,"-")</f>
        <v>-</v>
      </c>
    </row>
    <row r="30" spans="1:15" ht="13.5" thickBot="1">
      <c r="A30" s="483" t="s">
        <v>201</v>
      </c>
      <c r="B30" s="496" t="s">
        <v>202</v>
      </c>
      <c r="C30" s="497" t="str">
        <f>IF(C18+C19-J28&lt;0,J28-(C18+C19),"-")</f>
        <v>-</v>
      </c>
      <c r="D30" s="497">
        <f t="shared" ref="D30:E30" si="18">IF(D18+D19-K28&lt;0,K28-(D18+D19),"-")</f>
        <v>79376435</v>
      </c>
      <c r="E30" s="497" t="str">
        <f t="shared" si="18"/>
        <v>-</v>
      </c>
      <c r="F30" s="497">
        <f>IF(F18+F19-M28&lt;0,M28-(F18+F19),"-")</f>
        <v>66173425</v>
      </c>
      <c r="G30" s="497" t="str">
        <f>IF(G18+G19-N28&lt;0,N28-(G18+G19),"-")</f>
        <v>-</v>
      </c>
      <c r="H30" s="497">
        <f>IF(H18+H19-O28&lt;0,O28-(H18+H19),"-")</f>
        <v>20066710</v>
      </c>
      <c r="I30" s="496" t="s">
        <v>203</v>
      </c>
      <c r="J30" s="497" t="str">
        <f>IF(C18+C19-J28&gt;0,C18+C19-J28,"-")</f>
        <v>-</v>
      </c>
      <c r="K30" s="497" t="str">
        <f t="shared" ref="K30:L30" si="19">IF(D18+D19-K28&gt;0,D18+D19-K28,"-")</f>
        <v>-</v>
      </c>
      <c r="L30" s="497">
        <f t="shared" si="19"/>
        <v>13203010</v>
      </c>
      <c r="M30" s="497" t="str">
        <f>IF(F18+F19-M28&gt;0,F18+F19-M28,"-")</f>
        <v>-</v>
      </c>
      <c r="N30" s="497">
        <f>IF(G18+G19-N28&gt;0,G18+G19-N28,"-")</f>
        <v>46106715</v>
      </c>
      <c r="O30" s="497" t="str">
        <f>IF(H18+H19-O28&gt;0,H18+H19-O28,"-")</f>
        <v>-</v>
      </c>
    </row>
    <row r="31" spans="1:15" ht="18.75">
      <c r="B31" s="498"/>
      <c r="C31" s="498"/>
      <c r="D31" s="498"/>
      <c r="E31" s="498"/>
      <c r="F31" s="498"/>
      <c r="G31" s="498"/>
      <c r="H31" s="498"/>
      <c r="I31" s="498"/>
    </row>
    <row r="32" spans="1:15" ht="31.5" customHeight="1">
      <c r="B32" s="1114" t="s">
        <v>204</v>
      </c>
      <c r="C32" s="1114"/>
      <c r="D32" s="1114"/>
      <c r="E32" s="1114"/>
      <c r="F32" s="1114"/>
      <c r="G32" s="1114"/>
      <c r="H32" s="1114"/>
      <c r="I32" s="1114"/>
      <c r="J32" s="1114"/>
      <c r="K32" s="1077"/>
      <c r="L32" s="569"/>
      <c r="M32" s="453"/>
      <c r="N32" s="453"/>
    </row>
    <row r="33" spans="1:15" ht="14.25" thickBot="1">
      <c r="J33" s="455"/>
      <c r="K33" s="455"/>
      <c r="L33" s="455"/>
      <c r="M33" s="455"/>
      <c r="N33" s="455"/>
      <c r="O33" s="455" t="s">
        <v>680</v>
      </c>
    </row>
    <row r="34" spans="1:15" ht="13.5" thickBot="1">
      <c r="A34" s="1115" t="s">
        <v>2</v>
      </c>
      <c r="B34" s="456" t="s">
        <v>153</v>
      </c>
      <c r="C34" s="457"/>
      <c r="D34" s="458"/>
      <c r="E34" s="458"/>
      <c r="F34" s="458"/>
      <c r="G34" s="458"/>
      <c r="H34" s="458"/>
      <c r="I34" s="456" t="s">
        <v>154</v>
      </c>
      <c r="J34" s="459"/>
      <c r="K34" s="459"/>
      <c r="L34" s="459"/>
      <c r="M34" s="459"/>
      <c r="N34" s="459"/>
      <c r="O34" s="459"/>
    </row>
    <row r="35" spans="1:15" s="461" customFormat="1" ht="60.75" thickBot="1">
      <c r="A35" s="1116"/>
      <c r="B35" s="460" t="s">
        <v>155</v>
      </c>
      <c r="C35" s="364" t="s">
        <v>1466</v>
      </c>
      <c r="D35" s="1078" t="s">
        <v>2186</v>
      </c>
      <c r="E35" s="572" t="s">
        <v>2182</v>
      </c>
      <c r="F35" s="572" t="s">
        <v>710</v>
      </c>
      <c r="G35" s="572" t="s">
        <v>2183</v>
      </c>
      <c r="H35" s="572" t="s">
        <v>710</v>
      </c>
      <c r="I35" s="460" t="s">
        <v>155</v>
      </c>
      <c r="J35" s="364" t="s">
        <v>1466</v>
      </c>
      <c r="K35" s="1078" t="s">
        <v>2186</v>
      </c>
      <c r="L35" s="572" t="s">
        <v>2182</v>
      </c>
      <c r="M35" s="572" t="s">
        <v>710</v>
      </c>
      <c r="N35" s="572" t="s">
        <v>2183</v>
      </c>
      <c r="O35" s="572" t="s">
        <v>710</v>
      </c>
    </row>
    <row r="36" spans="1:15" s="461" customFormat="1" ht="13.5" thickBot="1">
      <c r="A36" s="462">
        <v>1</v>
      </c>
      <c r="B36" s="463">
        <v>2</v>
      </c>
      <c r="C36" s="464">
        <v>3</v>
      </c>
      <c r="D36" s="465"/>
      <c r="E36" s="465"/>
      <c r="F36" s="465"/>
      <c r="G36" s="465"/>
      <c r="H36" s="465"/>
      <c r="I36" s="463">
        <v>4</v>
      </c>
      <c r="J36" s="466">
        <v>5</v>
      </c>
      <c r="K36" s="466"/>
      <c r="L36" s="466"/>
      <c r="M36" s="466">
        <v>5</v>
      </c>
      <c r="N36" s="466"/>
      <c r="O36" s="466">
        <v>5</v>
      </c>
    </row>
    <row r="37" spans="1:15" ht="12.95" customHeight="1">
      <c r="A37" s="468" t="s">
        <v>4</v>
      </c>
      <c r="B37" s="469" t="s">
        <v>205</v>
      </c>
      <c r="C37" s="470">
        <f>'1.1.sz.mell.'!D19</f>
        <v>1235449693</v>
      </c>
      <c r="D37" s="470">
        <f>'1.1.sz.mell.'!E19</f>
        <v>1235449693</v>
      </c>
      <c r="E37" s="470">
        <f>'1.1.sz.mell.'!F19</f>
        <v>1544480000</v>
      </c>
      <c r="F37" s="470">
        <f>'1.1.sz.mell.'!G19</f>
        <v>2779929693</v>
      </c>
      <c r="G37" s="470">
        <f>'1.1.sz.mell.'!H19</f>
        <v>0</v>
      </c>
      <c r="H37" s="470">
        <f>'1.1.sz.mell.'!I19</f>
        <v>2779929693</v>
      </c>
      <c r="I37" s="469" t="s">
        <v>129</v>
      </c>
      <c r="J37" s="471">
        <f>'1.1.sz.mell.'!D108</f>
        <v>2311807088</v>
      </c>
      <c r="K37" s="471">
        <f>'1.1.sz.mell.'!E108</f>
        <v>2319349745</v>
      </c>
      <c r="L37" s="471">
        <f>'1.1.sz.mell.'!F108</f>
        <v>40249323</v>
      </c>
      <c r="M37" s="471">
        <f>'1.1.sz.mell.'!G108</f>
        <v>2359599068</v>
      </c>
      <c r="N37" s="471">
        <f>'1.1.sz.mell.'!H108</f>
        <v>67367000</v>
      </c>
      <c r="O37" s="471">
        <f>'1.1.sz.mell.'!I108</f>
        <v>2426966068</v>
      </c>
    </row>
    <row r="38" spans="1:15">
      <c r="A38" s="472" t="s">
        <v>15</v>
      </c>
      <c r="B38" s="473" t="s">
        <v>206</v>
      </c>
      <c r="C38" s="474"/>
      <c r="D38" s="474"/>
      <c r="E38" s="474"/>
      <c r="F38" s="474"/>
      <c r="G38" s="474"/>
      <c r="H38" s="474"/>
      <c r="I38" s="473" t="s">
        <v>207</v>
      </c>
      <c r="J38" s="471">
        <f>'1.1.sz.mell.'!D109</f>
        <v>2063526088</v>
      </c>
      <c r="K38" s="471">
        <f>'1.1.sz.mell.'!E109</f>
        <v>2063526088</v>
      </c>
      <c r="L38" s="471">
        <f>'1.1.sz.mell.'!F109</f>
        <v>0</v>
      </c>
      <c r="M38" s="471">
        <f>'1.1.sz.mell.'!G109</f>
        <v>2063526088</v>
      </c>
      <c r="N38" s="471">
        <f>'1.1.sz.mell.'!H109</f>
        <v>0</v>
      </c>
      <c r="O38" s="471">
        <f>'1.1.sz.mell.'!I109</f>
        <v>2063526088</v>
      </c>
    </row>
    <row r="39" spans="1:15" ht="12.95" customHeight="1">
      <c r="A39" s="472" t="s">
        <v>27</v>
      </c>
      <c r="B39" s="473" t="s">
        <v>208</v>
      </c>
      <c r="C39" s="474">
        <f>'1.1.sz.mell.'!D46</f>
        <v>16000000</v>
      </c>
      <c r="D39" s="474">
        <f>'1.1.sz.mell.'!E46</f>
        <v>38419000</v>
      </c>
      <c r="E39" s="474">
        <f>'1.1.sz.mell.'!F46</f>
        <v>0</v>
      </c>
      <c r="F39" s="474">
        <f>'1.1.sz.mell.'!G46</f>
        <v>38419000</v>
      </c>
      <c r="G39" s="474">
        <f>'1.1.sz.mell.'!H46</f>
        <v>19789000</v>
      </c>
      <c r="H39" s="474">
        <f>'1.1.sz.mell.'!I46</f>
        <v>58208000</v>
      </c>
      <c r="I39" s="473" t="s">
        <v>131</v>
      </c>
      <c r="J39" s="471">
        <f>'1.1.sz.mell.'!D110</f>
        <v>263654693</v>
      </c>
      <c r="K39" s="471">
        <f>'1.1.sz.mell.'!E110</f>
        <v>263446300</v>
      </c>
      <c r="L39" s="471">
        <f>'1.1.sz.mell.'!F110</f>
        <v>1517210020</v>
      </c>
      <c r="M39" s="471">
        <f>'1.1.sz.mell.'!G110</f>
        <v>1780656320</v>
      </c>
      <c r="N39" s="471">
        <f>'1.1.sz.mell.'!H110</f>
        <v>3866000</v>
      </c>
      <c r="O39" s="471">
        <f>'1.1.sz.mell.'!I110</f>
        <v>1784522320</v>
      </c>
    </row>
    <row r="40" spans="1:15" ht="12.95" customHeight="1">
      <c r="A40" s="472" t="s">
        <v>135</v>
      </c>
      <c r="B40" s="473" t="s">
        <v>209</v>
      </c>
      <c r="C40" s="474">
        <f>'1.1.sz.mell.'!D63</f>
        <v>0</v>
      </c>
      <c r="D40" s="474">
        <f>'1.1.sz.mell.'!E63</f>
        <v>0</v>
      </c>
      <c r="E40" s="474">
        <f>'1.1.sz.mell.'!F63</f>
        <v>0</v>
      </c>
      <c r="F40" s="474">
        <f>'1.1.sz.mell.'!G63</f>
        <v>0</v>
      </c>
      <c r="G40" s="474">
        <f>'1.1.sz.mell.'!H63</f>
        <v>0</v>
      </c>
      <c r="H40" s="474">
        <f>'1.1.sz.mell.'!I63</f>
        <v>0</v>
      </c>
      <c r="I40" s="473" t="s">
        <v>210</v>
      </c>
      <c r="J40" s="471">
        <f>'1.1.sz.mell.'!D111</f>
        <v>29974693</v>
      </c>
      <c r="K40" s="471">
        <f>'1.1.sz.mell.'!E111</f>
        <v>29974693</v>
      </c>
      <c r="L40" s="471">
        <f>'1.1.sz.mell.'!F111</f>
        <v>0</v>
      </c>
      <c r="M40" s="471">
        <f>'1.1.sz.mell.'!G111</f>
        <v>29974693</v>
      </c>
      <c r="N40" s="471">
        <f>'1.1.sz.mell.'!H111</f>
        <v>0</v>
      </c>
      <c r="O40" s="471">
        <f>'1.1.sz.mell.'!I111</f>
        <v>29974693</v>
      </c>
    </row>
    <row r="41" spans="1:15" ht="12.75" customHeight="1">
      <c r="A41" s="472" t="s">
        <v>41</v>
      </c>
      <c r="B41" s="473"/>
      <c r="C41" s="474"/>
      <c r="D41" s="474"/>
      <c r="E41" s="474"/>
      <c r="F41" s="474"/>
      <c r="G41" s="474"/>
      <c r="H41" s="474"/>
      <c r="I41" s="473" t="s">
        <v>133</v>
      </c>
      <c r="J41" s="471">
        <f>'1.1.sz.mell.'!D112</f>
        <v>600000</v>
      </c>
      <c r="K41" s="471">
        <f>'1.1.sz.mell.'!E112</f>
        <v>3600000</v>
      </c>
      <c r="L41" s="471">
        <f>'1.1.sz.mell.'!F112</f>
        <v>4000000</v>
      </c>
      <c r="M41" s="471">
        <f>'1.1.sz.mell.'!G112</f>
        <v>7600000</v>
      </c>
      <c r="N41" s="471">
        <f>'1.1.sz.mell.'!H112</f>
        <v>0</v>
      </c>
      <c r="O41" s="471">
        <f>'1.1.sz.mell.'!I112</f>
        <v>7600000</v>
      </c>
    </row>
    <row r="42" spans="1:15" ht="12.95" customHeight="1">
      <c r="A42" s="472" t="s">
        <v>63</v>
      </c>
      <c r="B42" s="473"/>
      <c r="C42" s="476"/>
      <c r="D42" s="476"/>
      <c r="E42" s="476"/>
      <c r="F42" s="476"/>
      <c r="G42" s="476"/>
      <c r="H42" s="476"/>
      <c r="I42" s="478" t="s">
        <v>404</v>
      </c>
      <c r="J42" s="477">
        <f>'1.1.sz.mell.'!D106</f>
        <v>10000000</v>
      </c>
      <c r="K42" s="477">
        <f>'1.1.sz.mell.'!E106</f>
        <v>8230000</v>
      </c>
      <c r="L42" s="477">
        <f>'1.1.sz.mell.'!F106</f>
        <v>1400000</v>
      </c>
      <c r="M42" s="477">
        <f>'1.1.sz.mell.'!G106</f>
        <v>9630000</v>
      </c>
      <c r="N42" s="477">
        <f>'1.1.sz.mell.'!H106</f>
        <v>-5337285</v>
      </c>
      <c r="O42" s="477">
        <f>'1.1.sz.mell.'!I106</f>
        <v>4292715</v>
      </c>
    </row>
    <row r="43" spans="1:15" ht="12.95" customHeight="1">
      <c r="A43" s="472" t="s">
        <v>142</v>
      </c>
      <c r="B43" s="478"/>
      <c r="C43" s="474"/>
      <c r="D43" s="474"/>
      <c r="E43" s="474"/>
      <c r="F43" s="474"/>
      <c r="G43" s="474"/>
      <c r="H43" s="474"/>
      <c r="I43" s="478" t="s">
        <v>493</v>
      </c>
      <c r="J43" s="477">
        <v>79808597</v>
      </c>
      <c r="K43" s="477">
        <v>14286898</v>
      </c>
      <c r="L43" s="477">
        <f>M43-K43</f>
        <v>-14176333</v>
      </c>
      <c r="M43" s="477">
        <v>110565</v>
      </c>
      <c r="N43" s="477"/>
      <c r="O43" s="477">
        <f>SUM(M43:N43)</f>
        <v>110565</v>
      </c>
    </row>
    <row r="44" spans="1:15" ht="12.95" customHeight="1">
      <c r="A44" s="472" t="s">
        <v>81</v>
      </c>
      <c r="B44" s="478"/>
      <c r="C44" s="474"/>
      <c r="D44" s="474"/>
      <c r="E44" s="474"/>
      <c r="F44" s="474"/>
      <c r="G44" s="474"/>
      <c r="H44" s="474"/>
      <c r="I44" s="478"/>
      <c r="J44" s="477"/>
      <c r="K44" s="477"/>
      <c r="L44" s="477"/>
      <c r="M44" s="477"/>
      <c r="N44" s="477"/>
      <c r="O44" s="477"/>
    </row>
    <row r="45" spans="1:15" ht="12.95" customHeight="1">
      <c r="A45" s="472" t="s">
        <v>83</v>
      </c>
      <c r="B45" s="478"/>
      <c r="C45" s="476"/>
      <c r="D45" s="476"/>
      <c r="E45" s="476"/>
      <c r="F45" s="476"/>
      <c r="G45" s="476"/>
      <c r="H45" s="476"/>
      <c r="I45" s="478"/>
      <c r="J45" s="477"/>
      <c r="K45" s="477"/>
      <c r="L45" s="477"/>
      <c r="M45" s="477"/>
      <c r="N45" s="477"/>
      <c r="O45" s="477"/>
    </row>
    <row r="46" spans="1:15">
      <c r="A46" s="472" t="s">
        <v>147</v>
      </c>
      <c r="B46" s="478"/>
      <c r="C46" s="476"/>
      <c r="D46" s="476"/>
      <c r="E46" s="476"/>
      <c r="F46" s="476"/>
      <c r="G46" s="476"/>
      <c r="H46" s="476"/>
      <c r="I46" s="478"/>
      <c r="J46" s="477"/>
      <c r="K46" s="477"/>
      <c r="L46" s="477"/>
      <c r="M46" s="477"/>
      <c r="N46" s="477"/>
      <c r="O46" s="477"/>
    </row>
    <row r="47" spans="1:15" ht="12.95" customHeight="1" thickBot="1">
      <c r="A47" s="487" t="s">
        <v>164</v>
      </c>
      <c r="B47" s="499"/>
      <c r="C47" s="500"/>
      <c r="D47" s="500"/>
      <c r="E47" s="500"/>
      <c r="F47" s="500"/>
      <c r="G47" s="500"/>
      <c r="H47" s="500"/>
      <c r="I47" s="501" t="s">
        <v>163</v>
      </c>
      <c r="J47" s="502"/>
      <c r="K47" s="502"/>
      <c r="L47" s="502"/>
      <c r="M47" s="502"/>
      <c r="N47" s="502"/>
      <c r="O47" s="502"/>
    </row>
    <row r="48" spans="1:15" ht="15.95" customHeight="1" thickBot="1">
      <c r="A48" s="483" t="s">
        <v>165</v>
      </c>
      <c r="B48" s="484" t="s">
        <v>211</v>
      </c>
      <c r="C48" s="485">
        <f>+C37+C39+C40+C42+C43+C44+C45+C46+C47</f>
        <v>1251449693</v>
      </c>
      <c r="D48" s="485">
        <f t="shared" ref="D48:E48" si="20">+D37+D39+D40+D42+D43+D44+D45+D46+D47</f>
        <v>1273868693</v>
      </c>
      <c r="E48" s="485">
        <f t="shared" si="20"/>
        <v>1544480000</v>
      </c>
      <c r="F48" s="485">
        <f t="shared" ref="F48:H48" si="21">+F37+F39+F40+F42+F43+F44+F45+F46+F47</f>
        <v>2818348693</v>
      </c>
      <c r="G48" s="485">
        <f t="shared" si="21"/>
        <v>19789000</v>
      </c>
      <c r="H48" s="485">
        <f t="shared" si="21"/>
        <v>2838137693</v>
      </c>
      <c r="I48" s="484" t="s">
        <v>212</v>
      </c>
      <c r="J48" s="486">
        <f>+J37+J39+J41+J42+J43+J44+J45+J46+J47</f>
        <v>2665870378</v>
      </c>
      <c r="K48" s="486">
        <f t="shared" ref="K48:M48" si="22">+K37+K39+K41+K42+K43+K44+K45+K46+K47</f>
        <v>2608912943</v>
      </c>
      <c r="L48" s="486">
        <f t="shared" si="22"/>
        <v>1548683010</v>
      </c>
      <c r="M48" s="486">
        <f t="shared" si="22"/>
        <v>4157595953</v>
      </c>
      <c r="N48" s="486">
        <f t="shared" ref="N48:O48" si="23">+N37+N39+N41+N42+N43+N44+N45+N46+N47</f>
        <v>65895715</v>
      </c>
      <c r="O48" s="486">
        <f t="shared" si="23"/>
        <v>4223491668</v>
      </c>
    </row>
    <row r="49" spans="1:15" ht="12.95" customHeight="1">
      <c r="A49" s="468" t="s">
        <v>166</v>
      </c>
      <c r="B49" s="503" t="s">
        <v>213</v>
      </c>
      <c r="C49" s="504">
        <f>+C50+C51+C52+C53+C54</f>
        <v>1247149685</v>
      </c>
      <c r="D49" s="504">
        <f t="shared" ref="D49:E49" si="24">+D50+D51+D52+D53+D54</f>
        <v>1247149685</v>
      </c>
      <c r="E49" s="504">
        <f t="shared" si="24"/>
        <v>0</v>
      </c>
      <c r="F49" s="504">
        <f t="shared" ref="F49:H49" si="25">+F50+F51+F52+F53+F54</f>
        <v>1247149685</v>
      </c>
      <c r="G49" s="504"/>
      <c r="H49" s="504">
        <f t="shared" si="25"/>
        <v>1247149685</v>
      </c>
      <c r="I49" s="490" t="s">
        <v>171</v>
      </c>
      <c r="J49" s="505"/>
      <c r="K49" s="505"/>
      <c r="L49" s="505"/>
      <c r="M49" s="505"/>
      <c r="N49" s="505"/>
      <c r="O49" s="505"/>
    </row>
    <row r="50" spans="1:15" ht="12.95" customHeight="1">
      <c r="A50" s="472" t="s">
        <v>169</v>
      </c>
      <c r="B50" s="506" t="s">
        <v>214</v>
      </c>
      <c r="C50" s="492">
        <v>1247149685</v>
      </c>
      <c r="D50" s="492">
        <v>1247149685</v>
      </c>
      <c r="E50" s="492"/>
      <c r="F50" s="492">
        <v>1247149685</v>
      </c>
      <c r="G50" s="492"/>
      <c r="H50" s="492">
        <v>1247149685</v>
      </c>
      <c r="I50" s="490" t="s">
        <v>215</v>
      </c>
      <c r="J50" s="493"/>
      <c r="K50" s="493"/>
      <c r="L50" s="493"/>
      <c r="M50" s="493"/>
      <c r="N50" s="493"/>
      <c r="O50" s="493"/>
    </row>
    <row r="51" spans="1:15" ht="12.95" customHeight="1">
      <c r="A51" s="468" t="s">
        <v>172</v>
      </c>
      <c r="B51" s="506" t="s">
        <v>216</v>
      </c>
      <c r="C51" s="492"/>
      <c r="D51" s="492"/>
      <c r="E51" s="492"/>
      <c r="F51" s="492"/>
      <c r="G51" s="492"/>
      <c r="H51" s="492"/>
      <c r="I51" s="490" t="s">
        <v>177</v>
      </c>
      <c r="J51" s="493"/>
      <c r="K51" s="493"/>
      <c r="L51" s="493"/>
      <c r="M51" s="493"/>
      <c r="N51" s="493"/>
      <c r="O51" s="493"/>
    </row>
    <row r="52" spans="1:15" ht="12.95" customHeight="1">
      <c r="A52" s="472" t="s">
        <v>175</v>
      </c>
      <c r="B52" s="506" t="s">
        <v>217</v>
      </c>
      <c r="C52" s="492"/>
      <c r="D52" s="492"/>
      <c r="E52" s="492"/>
      <c r="F52" s="492"/>
      <c r="G52" s="492"/>
      <c r="H52" s="492"/>
      <c r="I52" s="490" t="s">
        <v>180</v>
      </c>
      <c r="J52" s="493">
        <f>'1.1.sz.mell.'!D115</f>
        <v>15729000</v>
      </c>
      <c r="K52" s="493">
        <f>'1.1.sz.mell.'!E115</f>
        <v>15729000</v>
      </c>
      <c r="L52" s="493">
        <f>'1.1.sz.mell.'!F115</f>
        <v>0</v>
      </c>
      <c r="M52" s="493">
        <f>'1.1.sz.mell.'!G115</f>
        <v>15729000</v>
      </c>
      <c r="N52" s="493">
        <f>'1.1.sz.mell.'!H115</f>
        <v>0</v>
      </c>
      <c r="O52" s="493">
        <f>'1.1.sz.mell.'!I115</f>
        <v>15729000</v>
      </c>
    </row>
    <row r="53" spans="1:15" ht="12.95" customHeight="1">
      <c r="A53" s="468" t="s">
        <v>178</v>
      </c>
      <c r="B53" s="506" t="s">
        <v>218</v>
      </c>
      <c r="C53" s="492"/>
      <c r="D53" s="492"/>
      <c r="E53" s="492"/>
      <c r="F53" s="492"/>
      <c r="G53" s="492"/>
      <c r="H53" s="492"/>
      <c r="I53" s="488" t="s">
        <v>183</v>
      </c>
      <c r="J53" s="493"/>
      <c r="K53" s="493"/>
      <c r="L53" s="493"/>
      <c r="M53" s="493"/>
      <c r="N53" s="493"/>
      <c r="O53" s="493"/>
    </row>
    <row r="54" spans="1:15" ht="12.95" customHeight="1">
      <c r="A54" s="472" t="s">
        <v>181</v>
      </c>
      <c r="B54" s="507" t="s">
        <v>219</v>
      </c>
      <c r="C54" s="492"/>
      <c r="D54" s="492"/>
      <c r="E54" s="492"/>
      <c r="F54" s="492"/>
      <c r="G54" s="492"/>
      <c r="H54" s="492"/>
      <c r="I54" s="490" t="s">
        <v>220</v>
      </c>
      <c r="J54" s="493"/>
      <c r="K54" s="493"/>
      <c r="L54" s="493"/>
      <c r="M54" s="493"/>
      <c r="N54" s="493"/>
      <c r="O54" s="493"/>
    </row>
    <row r="55" spans="1:15" ht="12.95" customHeight="1">
      <c r="A55" s="468" t="s">
        <v>184</v>
      </c>
      <c r="B55" s="508" t="s">
        <v>221</v>
      </c>
      <c r="C55" s="494">
        <f>+C56+C57+C58+C59+C60</f>
        <v>183000000</v>
      </c>
      <c r="D55" s="494">
        <f t="shared" ref="D55:E55" si="26">+D56+D57+D58+D59+D60</f>
        <v>183000000</v>
      </c>
      <c r="E55" s="494">
        <f t="shared" si="26"/>
        <v>0</v>
      </c>
      <c r="F55" s="494">
        <f t="shared" ref="F55:H55" si="27">+F56+F57+F58+F59+F60</f>
        <v>183000000</v>
      </c>
      <c r="G55" s="494">
        <f t="shared" si="27"/>
        <v>0</v>
      </c>
      <c r="H55" s="494">
        <f t="shared" si="27"/>
        <v>183000000</v>
      </c>
      <c r="I55" s="509" t="s">
        <v>189</v>
      </c>
      <c r="J55" s="493"/>
      <c r="K55" s="493"/>
      <c r="L55" s="493"/>
      <c r="M55" s="493"/>
      <c r="N55" s="493"/>
      <c r="O55" s="493"/>
    </row>
    <row r="56" spans="1:15" ht="12.95" customHeight="1">
      <c r="A56" s="472" t="s">
        <v>187</v>
      </c>
      <c r="B56" s="507" t="s">
        <v>222</v>
      </c>
      <c r="C56" s="492">
        <f>'1.1.sz.mell.'!D68</f>
        <v>183000000</v>
      </c>
      <c r="D56" s="492">
        <f>'1.1.sz.mell.'!E68</f>
        <v>183000000</v>
      </c>
      <c r="E56" s="492">
        <f>'1.1.sz.mell.'!F68</f>
        <v>0</v>
      </c>
      <c r="F56" s="492">
        <f>'1.1.sz.mell.'!G68</f>
        <v>183000000</v>
      </c>
      <c r="G56" s="492">
        <f>'1.1.sz.mell.'!H68</f>
        <v>0</v>
      </c>
      <c r="H56" s="492">
        <f>'1.1.sz.mell.'!I68</f>
        <v>183000000</v>
      </c>
      <c r="I56" s="509" t="s">
        <v>223</v>
      </c>
      <c r="J56" s="493"/>
      <c r="K56" s="493"/>
      <c r="L56" s="493"/>
      <c r="M56" s="493"/>
      <c r="N56" s="493"/>
      <c r="O56" s="493"/>
    </row>
    <row r="57" spans="1:15" ht="12.95" customHeight="1">
      <c r="A57" s="468" t="s">
        <v>190</v>
      </c>
      <c r="B57" s="507" t="s">
        <v>224</v>
      </c>
      <c r="C57" s="492"/>
      <c r="D57" s="492"/>
      <c r="E57" s="492"/>
      <c r="F57" s="492"/>
      <c r="G57" s="492"/>
      <c r="H57" s="492"/>
      <c r="I57" s="510"/>
      <c r="J57" s="493"/>
      <c r="K57" s="493"/>
      <c r="L57" s="493"/>
      <c r="M57" s="493"/>
      <c r="N57" s="493"/>
      <c r="O57" s="493"/>
    </row>
    <row r="58" spans="1:15" ht="12.95" customHeight="1">
      <c r="A58" s="472" t="s">
        <v>192</v>
      </c>
      <c r="B58" s="506" t="s">
        <v>225</v>
      </c>
      <c r="C58" s="492"/>
      <c r="D58" s="492"/>
      <c r="E58" s="492"/>
      <c r="F58" s="492"/>
      <c r="G58" s="492"/>
      <c r="H58" s="492"/>
      <c r="I58" s="511"/>
      <c r="J58" s="493"/>
      <c r="K58" s="493"/>
      <c r="L58" s="493"/>
      <c r="M58" s="493"/>
      <c r="N58" s="493"/>
      <c r="O58" s="493"/>
    </row>
    <row r="59" spans="1:15" ht="12.95" customHeight="1">
      <c r="A59" s="468" t="s">
        <v>195</v>
      </c>
      <c r="B59" s="512" t="s">
        <v>226</v>
      </c>
      <c r="C59" s="492"/>
      <c r="D59" s="492"/>
      <c r="E59" s="492"/>
      <c r="F59" s="492"/>
      <c r="G59" s="492"/>
      <c r="H59" s="492"/>
      <c r="I59" s="478"/>
      <c r="J59" s="493"/>
      <c r="K59" s="493"/>
      <c r="L59" s="493"/>
      <c r="M59" s="493"/>
      <c r="N59" s="493"/>
      <c r="O59" s="493"/>
    </row>
    <row r="60" spans="1:15" ht="12.95" customHeight="1" thickBot="1">
      <c r="A60" s="472" t="s">
        <v>198</v>
      </c>
      <c r="B60" s="513" t="s">
        <v>227</v>
      </c>
      <c r="C60" s="492"/>
      <c r="D60" s="492"/>
      <c r="E60" s="492"/>
      <c r="F60" s="492"/>
      <c r="G60" s="492"/>
      <c r="H60" s="492"/>
      <c r="I60" s="511"/>
      <c r="J60" s="493"/>
      <c r="K60" s="493"/>
      <c r="L60" s="493"/>
      <c r="M60" s="493"/>
      <c r="N60" s="493"/>
      <c r="O60" s="493"/>
    </row>
    <row r="61" spans="1:15" ht="21.75" customHeight="1" thickBot="1">
      <c r="A61" s="483" t="s">
        <v>201</v>
      </c>
      <c r="B61" s="484" t="s">
        <v>228</v>
      </c>
      <c r="C61" s="485">
        <f>+C49+C55</f>
        <v>1430149685</v>
      </c>
      <c r="D61" s="485">
        <f t="shared" ref="D61:E61" si="28">+D49+D55</f>
        <v>1430149685</v>
      </c>
      <c r="E61" s="485">
        <f t="shared" si="28"/>
        <v>0</v>
      </c>
      <c r="F61" s="485">
        <f t="shared" ref="F61:H61" si="29">+F49+F55</f>
        <v>1430149685</v>
      </c>
      <c r="G61" s="485">
        <f t="shared" si="29"/>
        <v>0</v>
      </c>
      <c r="H61" s="485">
        <f t="shared" si="29"/>
        <v>1430149685</v>
      </c>
      <c r="I61" s="484" t="s">
        <v>229</v>
      </c>
      <c r="J61" s="486">
        <f>SUM(J49:J60)</f>
        <v>15729000</v>
      </c>
      <c r="K61" s="486">
        <f t="shared" ref="K61:M61" si="30">SUM(K49:K60)</f>
        <v>15729000</v>
      </c>
      <c r="L61" s="486">
        <f t="shared" si="30"/>
        <v>0</v>
      </c>
      <c r="M61" s="486">
        <f t="shared" si="30"/>
        <v>15729000</v>
      </c>
      <c r="N61" s="486">
        <f t="shared" ref="N61:O61" si="31">SUM(N49:N60)</f>
        <v>0</v>
      </c>
      <c r="O61" s="486">
        <f t="shared" si="31"/>
        <v>15729000</v>
      </c>
    </row>
    <row r="62" spans="1:15" ht="13.5" thickBot="1">
      <c r="A62" s="483" t="s">
        <v>230</v>
      </c>
      <c r="B62" s="496" t="s">
        <v>231</v>
      </c>
      <c r="C62" s="497">
        <f>+C48+C61</f>
        <v>2681599378</v>
      </c>
      <c r="D62" s="497">
        <f t="shared" ref="D62:E62" si="32">+D48+D61</f>
        <v>2704018378</v>
      </c>
      <c r="E62" s="497">
        <f t="shared" si="32"/>
        <v>1544480000</v>
      </c>
      <c r="F62" s="497">
        <f t="shared" ref="F62:H62" si="33">+F48+F61</f>
        <v>4248498378</v>
      </c>
      <c r="G62" s="497">
        <f t="shared" si="33"/>
        <v>19789000</v>
      </c>
      <c r="H62" s="497">
        <f t="shared" si="33"/>
        <v>4268287378</v>
      </c>
      <c r="I62" s="496" t="s">
        <v>232</v>
      </c>
      <c r="J62" s="497">
        <f>+J48+J61</f>
        <v>2681599378</v>
      </c>
      <c r="K62" s="497">
        <f t="shared" ref="K62:M62" si="34">+K48+K61</f>
        <v>2624641943</v>
      </c>
      <c r="L62" s="497">
        <f t="shared" si="34"/>
        <v>1548683010</v>
      </c>
      <c r="M62" s="497">
        <f t="shared" si="34"/>
        <v>4173324953</v>
      </c>
      <c r="N62" s="497">
        <f t="shared" ref="N62:O62" si="35">+N48+N61</f>
        <v>65895715</v>
      </c>
      <c r="O62" s="497">
        <f t="shared" si="35"/>
        <v>4239220668</v>
      </c>
    </row>
    <row r="63" spans="1:15" ht="13.5" thickBot="1">
      <c r="A63" s="483" t="s">
        <v>233</v>
      </c>
      <c r="B63" s="496" t="s">
        <v>199</v>
      </c>
      <c r="C63" s="497">
        <f>IF(C48-J48&lt;0,J48-C48,"-")</f>
        <v>1414420685</v>
      </c>
      <c r="D63" s="497">
        <f t="shared" ref="D63:E63" si="36">IF(D48-K48&lt;0,K48-D48,"-")</f>
        <v>1335044250</v>
      </c>
      <c r="E63" s="497">
        <f t="shared" si="36"/>
        <v>4203010</v>
      </c>
      <c r="F63" s="497">
        <f>IF(F48-M48&lt;0,M48-F48,"-")</f>
        <v>1339247260</v>
      </c>
      <c r="G63" s="497">
        <f>IF(G48-N48&lt;0,N48-G48,"-")</f>
        <v>46106715</v>
      </c>
      <c r="H63" s="497">
        <f>IF(H48-O48&lt;0,O48-H48,"-")</f>
        <v>1385353975</v>
      </c>
      <c r="I63" s="496" t="s">
        <v>200</v>
      </c>
      <c r="J63" s="497" t="str">
        <f>IF(C48-J48&gt;0,C48-J48,"-")</f>
        <v>-</v>
      </c>
      <c r="K63" s="497" t="str">
        <f t="shared" ref="K63:M63" si="37">IF(D48-K48&gt;0,D48-K48,"-")</f>
        <v>-</v>
      </c>
      <c r="L63" s="497" t="str">
        <f t="shared" si="37"/>
        <v>-</v>
      </c>
      <c r="M63" s="497" t="str">
        <f t="shared" si="37"/>
        <v>-</v>
      </c>
      <c r="N63" s="497" t="str">
        <f>IF(G48-N48&gt;0,G48-N48,"-")</f>
        <v>-</v>
      </c>
      <c r="O63" s="497" t="str">
        <f>IF(H48-O48&gt;0,H48-O48,"-")</f>
        <v>-</v>
      </c>
    </row>
    <row r="64" spans="1:15" ht="13.5" thickBot="1">
      <c r="A64" s="483" t="s">
        <v>234</v>
      </c>
      <c r="B64" s="496" t="s">
        <v>202</v>
      </c>
      <c r="C64" s="497">
        <f>IF(C48+C49-J62&lt;0,J62-(C48+C49+C56),"-")</f>
        <v>0</v>
      </c>
      <c r="D64" s="497">
        <f t="shared" ref="D64:E64" si="38">IF(D48+D49-K62&lt;0,K62-(D48+D49+D56),"-")</f>
        <v>-79376435</v>
      </c>
      <c r="E64" s="497">
        <f t="shared" si="38"/>
        <v>4203010</v>
      </c>
      <c r="F64" s="497">
        <f>IF(F48+F49-M62&lt;0,M62-(F48+F49+F56),"-")</f>
        <v>-75173425</v>
      </c>
      <c r="G64" s="497">
        <f>IF(G48+G49-N62&lt;0,N62-(G48+G49+G56),"-")</f>
        <v>46106715</v>
      </c>
      <c r="H64" s="497">
        <f>IF(H48+H49-O62&lt;0,O62-(H48+H49+H56),"-")</f>
        <v>-29066710</v>
      </c>
      <c r="I64" s="496" t="s">
        <v>203</v>
      </c>
      <c r="J64" s="497" t="str">
        <f>IF(C48+C49-J62&gt;0,C48+C49-J62,"-")</f>
        <v>-</v>
      </c>
      <c r="K64" s="497" t="str">
        <f t="shared" ref="K64:M64" si="39">IF(D48+D49-K62&gt;0,D48+D49-K62,"-")</f>
        <v>-</v>
      </c>
      <c r="L64" s="497" t="str">
        <f t="shared" si="39"/>
        <v>-</v>
      </c>
      <c r="M64" s="497" t="str">
        <f t="shared" si="39"/>
        <v>-</v>
      </c>
      <c r="N64" s="497" t="str">
        <f>IF(G48+G49-N62&gt;0,G48+G49-N62,"-")</f>
        <v>-</v>
      </c>
      <c r="O64" s="497" t="str">
        <f>IF(H48+H49-O62&gt;0,H48+H49-O62,"-")</f>
        <v>-</v>
      </c>
    </row>
    <row r="65" spans="1:15" ht="13.5" thickBot="1">
      <c r="A65" s="483" t="s">
        <v>235</v>
      </c>
      <c r="B65" s="496" t="s">
        <v>236</v>
      </c>
      <c r="C65" s="497">
        <f>SUM(C62,C28)</f>
        <v>4628696265</v>
      </c>
      <c r="D65" s="497">
        <f t="shared" ref="D65:E65" si="40">SUM(D62,D28)</f>
        <v>4784698934</v>
      </c>
      <c r="E65" s="497">
        <f t="shared" si="40"/>
        <v>1615199340</v>
      </c>
      <c r="F65" s="497">
        <f t="shared" ref="F65:H65" si="41">SUM(F62,F28)</f>
        <v>6399898274</v>
      </c>
      <c r="G65" s="497">
        <f t="shared" si="41"/>
        <v>26179000</v>
      </c>
      <c r="H65" s="497">
        <f t="shared" si="41"/>
        <v>6426077274</v>
      </c>
      <c r="I65" s="496" t="s">
        <v>237</v>
      </c>
      <c r="J65" s="497">
        <f>SUM(J62,J28)</f>
        <v>4628696265</v>
      </c>
      <c r="K65" s="497">
        <f t="shared" ref="K65:M65" si="42">SUM(K62,K28)</f>
        <v>4784698934</v>
      </c>
      <c r="L65" s="497">
        <f t="shared" si="42"/>
        <v>1606199340</v>
      </c>
      <c r="M65" s="497">
        <f t="shared" si="42"/>
        <v>6390898274</v>
      </c>
      <c r="N65" s="497">
        <f t="shared" ref="N65:O65" si="43">SUM(N62,N28)</f>
        <v>26179000</v>
      </c>
      <c r="O65" s="497">
        <f t="shared" si="43"/>
        <v>6417077274</v>
      </c>
    </row>
    <row r="67" spans="1:15">
      <c r="I67" s="451">
        <f>J65-C65</f>
        <v>0</v>
      </c>
    </row>
  </sheetData>
  <mergeCells count="3">
    <mergeCell ref="A3:A4"/>
    <mergeCell ref="B32:J32"/>
    <mergeCell ref="A34:A3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3" orientation="landscape" verticalDpi="300" r:id="rId1"/>
  <headerFooter alignWithMargins="0">
    <oddHeader xml:space="preserve">&amp;R&amp;"Times New Roman CE,Félkövér dőlt"&amp;14 2. melléklet&amp;11 </oddHeader>
  </headerFooter>
  <rowBreaks count="1" manualBreakCount="1">
    <brk id="31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DI65"/>
  <sheetViews>
    <sheetView view="pageBreakPreview" zoomScale="115" zoomScaleNormal="130" zoomScaleSheetLayoutView="115" workbookViewId="0">
      <pane xSplit="2" ySplit="4" topLeftCell="BK23" activePane="bottomRight" state="frozen"/>
      <selection activeCell="F44" sqref="F44"/>
      <selection pane="topRight" activeCell="F44" sqref="F44"/>
      <selection pane="bottomLeft" activeCell="F44" sqref="F44"/>
      <selection pane="bottomRight" activeCell="CI44" sqref="CI44"/>
    </sheetView>
  </sheetViews>
  <sheetFormatPr defaultColWidth="9.140625" defaultRowHeight="12.75"/>
  <cols>
    <col min="1" max="1" width="8.42578125" style="610" customWidth="1"/>
    <col min="2" max="2" width="48.5703125" style="571" customWidth="1"/>
    <col min="3" max="3" width="10.85546875" style="571" bestFit="1" customWidth="1"/>
    <col min="4" max="4" width="10.85546875" style="571" customWidth="1"/>
    <col min="5" max="5" width="10" style="571" bestFit="1" customWidth="1"/>
    <col min="6" max="6" width="10.85546875" style="571" bestFit="1" customWidth="1"/>
    <col min="7" max="9" width="10" style="571" bestFit="1" customWidth="1"/>
    <col min="10" max="10" width="10" style="571" customWidth="1"/>
    <col min="11" max="14" width="10" style="571" bestFit="1" customWidth="1"/>
    <col min="15" max="15" width="10.85546875" style="571" bestFit="1" customWidth="1"/>
    <col min="16" max="16" width="10.85546875" style="571" customWidth="1"/>
    <col min="17" max="17" width="10" style="571" bestFit="1" customWidth="1"/>
    <col min="18" max="18" width="10.85546875" style="571" bestFit="1" customWidth="1"/>
    <col min="19" max="20" width="10" style="571" bestFit="1" customWidth="1"/>
    <col min="21" max="21" width="8.42578125" style="571" bestFit="1" customWidth="1"/>
    <col min="22" max="22" width="8.42578125" style="571" customWidth="1"/>
    <col min="23" max="27" width="10" style="571" bestFit="1" customWidth="1"/>
    <col min="28" max="28" width="10" style="571" customWidth="1"/>
    <col min="29" max="32" width="10" style="571" bestFit="1" customWidth="1"/>
    <col min="33" max="33" width="8.42578125" style="571" bestFit="1" customWidth="1"/>
    <col min="34" max="34" width="8.42578125" style="571" customWidth="1"/>
    <col min="35" max="39" width="10" style="571" bestFit="1" customWidth="1"/>
    <col min="40" max="40" width="10" style="571" customWidth="1"/>
    <col min="41" max="44" width="10" style="571" bestFit="1" customWidth="1"/>
    <col min="45" max="45" width="8.42578125" style="571" bestFit="1" customWidth="1"/>
    <col min="46" max="46" width="8.42578125" style="571" customWidth="1"/>
    <col min="47" max="50" width="10" style="571" bestFit="1" customWidth="1"/>
    <col min="51" max="51" width="7.85546875" style="571" bestFit="1" customWidth="1"/>
    <col min="52" max="52" width="7.85546875" style="571" customWidth="1"/>
    <col min="53" max="56" width="10" style="571" bestFit="1" customWidth="1"/>
    <col min="57" max="57" width="9.140625" style="571" bestFit="1" customWidth="1"/>
    <col min="58" max="58" width="9.140625" style="571" customWidth="1"/>
    <col min="59" max="59" width="10" style="571" bestFit="1" customWidth="1"/>
    <col min="60" max="60" width="9.140625" style="571" bestFit="1" customWidth="1"/>
    <col min="61" max="63" width="10" style="571" bestFit="1" customWidth="1"/>
    <col min="64" max="64" width="10" style="571" customWidth="1"/>
    <col min="65" max="68" width="10" style="571" bestFit="1" customWidth="1"/>
    <col min="69" max="69" width="9.140625" style="571" bestFit="1" customWidth="1"/>
    <col min="70" max="70" width="9.140625" style="571" customWidth="1"/>
    <col min="71" max="74" width="10" style="571" bestFit="1" customWidth="1"/>
    <col min="75" max="75" width="8.140625" style="571" customWidth="1"/>
    <col min="76" max="76" width="10.85546875" style="571" bestFit="1" customWidth="1"/>
    <col min="77" max="103" width="11.28515625" style="571" customWidth="1"/>
    <col min="104" max="104" width="14.42578125" style="571" customWidth="1"/>
    <col min="105" max="105" width="10.85546875" style="571" bestFit="1" customWidth="1"/>
    <col min="106" max="106" width="9.140625" style="571"/>
    <col min="107" max="107" width="9.85546875" style="571" bestFit="1" customWidth="1"/>
    <col min="108" max="108" width="9.140625" style="571"/>
    <col min="109" max="109" width="9.85546875" style="571" bestFit="1" customWidth="1"/>
    <col min="110" max="110" width="9.140625" style="571"/>
    <col min="111" max="111" width="9.85546875" style="571" bestFit="1" customWidth="1"/>
    <col min="112" max="16384" width="9.140625" style="571"/>
  </cols>
  <sheetData>
    <row r="1" spans="1:113" ht="15.75" customHeight="1" thickBot="1">
      <c r="A1" s="1119" t="s">
        <v>1580</v>
      </c>
      <c r="B1" s="1121" t="s">
        <v>1581</v>
      </c>
      <c r="C1" s="1117" t="s">
        <v>238</v>
      </c>
      <c r="D1" s="1118"/>
      <c r="E1" s="1118"/>
      <c r="F1" s="1118"/>
      <c r="G1" s="1118"/>
      <c r="H1" s="1118"/>
      <c r="I1" s="1118"/>
      <c r="J1" s="1118"/>
      <c r="K1" s="1118"/>
      <c r="L1" s="1118"/>
      <c r="M1" s="1118"/>
      <c r="N1" s="1118"/>
      <c r="O1" s="1117" t="s">
        <v>1582</v>
      </c>
      <c r="P1" s="1118"/>
      <c r="Q1" s="1118"/>
      <c r="R1" s="1118"/>
      <c r="S1" s="1118"/>
      <c r="T1" s="1118"/>
      <c r="U1" s="1118"/>
      <c r="V1" s="1118"/>
      <c r="W1" s="1118"/>
      <c r="X1" s="1118"/>
      <c r="Y1" s="1118"/>
      <c r="Z1" s="1118"/>
      <c r="AA1" s="1117" t="s">
        <v>239</v>
      </c>
      <c r="AB1" s="1118"/>
      <c r="AC1" s="1118"/>
      <c r="AD1" s="1118"/>
      <c r="AE1" s="1118"/>
      <c r="AF1" s="1118"/>
      <c r="AG1" s="1118"/>
      <c r="AH1" s="1118"/>
      <c r="AI1" s="1118"/>
      <c r="AJ1" s="1118"/>
      <c r="AK1" s="1118"/>
      <c r="AL1" s="1118"/>
      <c r="AM1" s="1117" t="s">
        <v>1583</v>
      </c>
      <c r="AN1" s="1118"/>
      <c r="AO1" s="1118"/>
      <c r="AP1" s="1118"/>
      <c r="AQ1" s="1118"/>
      <c r="AR1" s="1118"/>
      <c r="AS1" s="1118"/>
      <c r="AT1" s="1118"/>
      <c r="AU1" s="1118"/>
      <c r="AV1" s="1118"/>
      <c r="AW1" s="1118"/>
      <c r="AX1" s="1118"/>
      <c r="AY1" s="1117" t="s">
        <v>240</v>
      </c>
      <c r="AZ1" s="1118"/>
      <c r="BA1" s="1118"/>
      <c r="BB1" s="1118"/>
      <c r="BC1" s="1118"/>
      <c r="BD1" s="1118"/>
      <c r="BE1" s="1118"/>
      <c r="BF1" s="1118"/>
      <c r="BG1" s="1118"/>
      <c r="BH1" s="1118"/>
      <c r="BI1" s="1118"/>
      <c r="BJ1" s="1118"/>
      <c r="BK1" s="1117" t="s">
        <v>1584</v>
      </c>
      <c r="BL1" s="1118"/>
      <c r="BM1" s="1118"/>
      <c r="BN1" s="1118"/>
      <c r="BO1" s="1118"/>
      <c r="BP1" s="1118"/>
      <c r="BQ1" s="1118"/>
      <c r="BR1" s="1118"/>
      <c r="BS1" s="1118"/>
      <c r="BT1" s="1118"/>
      <c r="BU1" s="1118"/>
      <c r="BV1" s="1118"/>
      <c r="BW1" s="570"/>
      <c r="BX1" s="570"/>
    </row>
    <row r="2" spans="1:113" s="574" customFormat="1" ht="95.25" thickBot="1">
      <c r="A2" s="1120"/>
      <c r="B2" s="1122"/>
      <c r="C2" s="572" t="s">
        <v>1585</v>
      </c>
      <c r="D2" s="572" t="s">
        <v>2186</v>
      </c>
      <c r="E2" s="572" t="s">
        <v>2182</v>
      </c>
      <c r="F2" s="572" t="s">
        <v>710</v>
      </c>
      <c r="G2" s="572" t="s">
        <v>2183</v>
      </c>
      <c r="H2" s="572" t="s">
        <v>710</v>
      </c>
      <c r="I2" s="572" t="s">
        <v>1586</v>
      </c>
      <c r="J2" s="572" t="s">
        <v>2186</v>
      </c>
      <c r="K2" s="572" t="s">
        <v>2182</v>
      </c>
      <c r="L2" s="572" t="s">
        <v>710</v>
      </c>
      <c r="M2" s="572" t="s">
        <v>2183</v>
      </c>
      <c r="N2" s="572" t="s">
        <v>710</v>
      </c>
      <c r="O2" s="572" t="s">
        <v>1585</v>
      </c>
      <c r="P2" s="572" t="s">
        <v>2186</v>
      </c>
      <c r="Q2" s="572" t="s">
        <v>2182</v>
      </c>
      <c r="R2" s="572" t="s">
        <v>710</v>
      </c>
      <c r="S2" s="572" t="s">
        <v>2183</v>
      </c>
      <c r="T2" s="572" t="s">
        <v>710</v>
      </c>
      <c r="U2" s="572" t="s">
        <v>1586</v>
      </c>
      <c r="V2" s="572" t="s">
        <v>2186</v>
      </c>
      <c r="W2" s="572" t="s">
        <v>2182</v>
      </c>
      <c r="X2" s="572" t="s">
        <v>710</v>
      </c>
      <c r="Y2" s="572" t="s">
        <v>2183</v>
      </c>
      <c r="Z2" s="572" t="s">
        <v>710</v>
      </c>
      <c r="AA2" s="572" t="s">
        <v>1585</v>
      </c>
      <c r="AB2" s="572" t="s">
        <v>2186</v>
      </c>
      <c r="AC2" s="572" t="s">
        <v>2182</v>
      </c>
      <c r="AD2" s="572" t="s">
        <v>710</v>
      </c>
      <c r="AE2" s="572" t="s">
        <v>2183</v>
      </c>
      <c r="AF2" s="572" t="s">
        <v>710</v>
      </c>
      <c r="AG2" s="572" t="s">
        <v>1586</v>
      </c>
      <c r="AH2" s="572" t="s">
        <v>2186</v>
      </c>
      <c r="AI2" s="572" t="s">
        <v>2182</v>
      </c>
      <c r="AJ2" s="572" t="s">
        <v>710</v>
      </c>
      <c r="AK2" s="572" t="s">
        <v>2183</v>
      </c>
      <c r="AL2" s="572" t="s">
        <v>710</v>
      </c>
      <c r="AM2" s="572" t="s">
        <v>1585</v>
      </c>
      <c r="AN2" s="572" t="s">
        <v>2186</v>
      </c>
      <c r="AO2" s="572" t="s">
        <v>2182</v>
      </c>
      <c r="AP2" s="572" t="s">
        <v>710</v>
      </c>
      <c r="AQ2" s="572" t="s">
        <v>2183</v>
      </c>
      <c r="AR2" s="572" t="s">
        <v>710</v>
      </c>
      <c r="AS2" s="572" t="s">
        <v>1586</v>
      </c>
      <c r="AT2" s="572" t="s">
        <v>2186</v>
      </c>
      <c r="AU2" s="572" t="s">
        <v>2182</v>
      </c>
      <c r="AV2" s="572" t="s">
        <v>710</v>
      </c>
      <c r="AW2" s="572" t="s">
        <v>2183</v>
      </c>
      <c r="AX2" s="572" t="s">
        <v>710</v>
      </c>
      <c r="AY2" s="572" t="s">
        <v>1585</v>
      </c>
      <c r="AZ2" s="572" t="s">
        <v>2186</v>
      </c>
      <c r="BA2" s="572" t="s">
        <v>2182</v>
      </c>
      <c r="BB2" s="572" t="s">
        <v>710</v>
      </c>
      <c r="BC2" s="572" t="s">
        <v>2183</v>
      </c>
      <c r="BD2" s="572" t="s">
        <v>710</v>
      </c>
      <c r="BE2" s="572" t="s">
        <v>1586</v>
      </c>
      <c r="BF2" s="572" t="s">
        <v>2186</v>
      </c>
      <c r="BG2" s="572" t="s">
        <v>2182</v>
      </c>
      <c r="BH2" s="572" t="s">
        <v>710</v>
      </c>
      <c r="BI2" s="572" t="s">
        <v>2183</v>
      </c>
      <c r="BJ2" s="572" t="s">
        <v>710</v>
      </c>
      <c r="BK2" s="572" t="s">
        <v>1585</v>
      </c>
      <c r="BL2" s="572" t="s">
        <v>2186</v>
      </c>
      <c r="BM2" s="572" t="s">
        <v>2182</v>
      </c>
      <c r="BN2" s="572" t="s">
        <v>710</v>
      </c>
      <c r="BO2" s="572" t="s">
        <v>2183</v>
      </c>
      <c r="BP2" s="572" t="s">
        <v>710</v>
      </c>
      <c r="BQ2" s="572" t="s">
        <v>1586</v>
      </c>
      <c r="BR2" s="572" t="s">
        <v>2186</v>
      </c>
      <c r="BS2" s="572" t="s">
        <v>2182</v>
      </c>
      <c r="BT2" s="572" t="s">
        <v>710</v>
      </c>
      <c r="BU2" s="572" t="s">
        <v>2183</v>
      </c>
      <c r="BV2" s="572" t="s">
        <v>710</v>
      </c>
      <c r="BW2" s="573"/>
      <c r="BX2" s="573" t="s">
        <v>1681</v>
      </c>
      <c r="CE2" s="574" t="s">
        <v>2196</v>
      </c>
      <c r="CL2" s="574" t="s">
        <v>2197</v>
      </c>
    </row>
    <row r="3" spans="1:113" s="574" customFormat="1" ht="15.95" customHeight="1" thickBot="1">
      <c r="A3" s="575"/>
      <c r="B3" s="576" t="s">
        <v>153</v>
      </c>
      <c r="C3" s="1123" t="s">
        <v>1587</v>
      </c>
      <c r="D3" s="1124"/>
      <c r="E3" s="1124"/>
      <c r="F3" s="1124"/>
      <c r="G3" s="1124"/>
      <c r="H3" s="1124"/>
      <c r="I3" s="1124"/>
      <c r="J3" s="1033"/>
      <c r="K3" s="1033"/>
      <c r="L3" s="1033"/>
      <c r="M3" s="1033"/>
      <c r="N3" s="1033"/>
      <c r="O3" s="1123" t="s">
        <v>1587</v>
      </c>
      <c r="P3" s="1124"/>
      <c r="Q3" s="1124"/>
      <c r="R3" s="1124"/>
      <c r="S3" s="1124"/>
      <c r="T3" s="1124"/>
      <c r="U3" s="1124"/>
      <c r="V3" s="1033"/>
      <c r="W3" s="1033"/>
      <c r="X3" s="1033"/>
      <c r="Y3" s="1033"/>
      <c r="Z3" s="1033"/>
      <c r="AA3" s="1123" t="s">
        <v>1587</v>
      </c>
      <c r="AB3" s="1124"/>
      <c r="AC3" s="1124"/>
      <c r="AD3" s="1124"/>
      <c r="AE3" s="1124"/>
      <c r="AF3" s="1124"/>
      <c r="AG3" s="1124"/>
      <c r="AH3" s="1033"/>
      <c r="AI3" s="1033"/>
      <c r="AJ3" s="1033"/>
      <c r="AK3" s="1033"/>
      <c r="AL3" s="1033"/>
      <c r="AM3" s="1123" t="s">
        <v>1587</v>
      </c>
      <c r="AN3" s="1124"/>
      <c r="AO3" s="1124"/>
      <c r="AP3" s="1124"/>
      <c r="AQ3" s="1124"/>
      <c r="AR3" s="1124"/>
      <c r="AS3" s="1124"/>
      <c r="AT3" s="1033"/>
      <c r="AU3" s="1033"/>
      <c r="AV3" s="1033"/>
      <c r="AW3" s="1033"/>
      <c r="AX3" s="1033"/>
      <c r="AY3" s="1123" t="s">
        <v>1587</v>
      </c>
      <c r="AZ3" s="1124"/>
      <c r="BA3" s="1124"/>
      <c r="BB3" s="1124"/>
      <c r="BC3" s="1124"/>
      <c r="BD3" s="1124"/>
      <c r="BE3" s="1124"/>
      <c r="BF3" s="1033"/>
      <c r="BG3" s="1033"/>
      <c r="BH3" s="1033"/>
      <c r="BI3" s="1033"/>
      <c r="BJ3" s="1033"/>
      <c r="BK3" s="1123" t="s">
        <v>1587</v>
      </c>
      <c r="BL3" s="1124"/>
      <c r="BM3" s="1124"/>
      <c r="BN3" s="1124"/>
      <c r="BO3" s="1124"/>
      <c r="BP3" s="1124"/>
      <c r="BQ3" s="1124"/>
      <c r="BR3" s="1033"/>
      <c r="BS3" s="1033"/>
      <c r="BT3" s="1033"/>
      <c r="BU3" s="1033"/>
      <c r="BV3" s="1033"/>
      <c r="BW3" s="573"/>
      <c r="BX3" s="573"/>
      <c r="DC3" s="574" t="s">
        <v>2195</v>
      </c>
    </row>
    <row r="4" spans="1:113" s="580" customFormat="1" ht="12" customHeight="1" thickBot="1">
      <c r="A4" s="577" t="s">
        <v>4</v>
      </c>
      <c r="B4" s="578" t="s">
        <v>1588</v>
      </c>
      <c r="C4" s="486">
        <f>SUM(C5:C15)</f>
        <v>49160000</v>
      </c>
      <c r="D4" s="486">
        <f t="shared" ref="D4:BO4" si="0">SUM(D5:D15)</f>
        <v>49160000</v>
      </c>
      <c r="E4" s="486">
        <f t="shared" si="0"/>
        <v>0</v>
      </c>
      <c r="F4" s="486">
        <f t="shared" si="0"/>
        <v>49160000</v>
      </c>
      <c r="G4" s="486">
        <f t="shared" si="0"/>
        <v>-300000</v>
      </c>
      <c r="H4" s="486">
        <f t="shared" si="0"/>
        <v>48860000</v>
      </c>
      <c r="I4" s="486">
        <f t="shared" si="0"/>
        <v>0</v>
      </c>
      <c r="J4" s="486">
        <f t="shared" si="0"/>
        <v>0</v>
      </c>
      <c r="K4" s="486">
        <f t="shared" si="0"/>
        <v>0</v>
      </c>
      <c r="L4" s="486">
        <f t="shared" si="0"/>
        <v>0</v>
      </c>
      <c r="M4" s="486">
        <f t="shared" si="0"/>
        <v>0</v>
      </c>
      <c r="N4" s="486">
        <f t="shared" si="0"/>
        <v>0</v>
      </c>
      <c r="O4" s="486">
        <f t="shared" si="0"/>
        <v>14637000</v>
      </c>
      <c r="P4" s="486">
        <f t="shared" si="0"/>
        <v>14637000</v>
      </c>
      <c r="Q4" s="486">
        <f t="shared" si="0"/>
        <v>176000</v>
      </c>
      <c r="R4" s="486">
        <f t="shared" si="0"/>
        <v>14813000</v>
      </c>
      <c r="S4" s="486">
        <f t="shared" si="0"/>
        <v>-1270000</v>
      </c>
      <c r="T4" s="486">
        <f t="shared" si="0"/>
        <v>13543000</v>
      </c>
      <c r="U4" s="486">
        <f t="shared" si="0"/>
        <v>0</v>
      </c>
      <c r="V4" s="486">
        <f t="shared" si="0"/>
        <v>0</v>
      </c>
      <c r="W4" s="486">
        <f t="shared" si="0"/>
        <v>0</v>
      </c>
      <c r="X4" s="486">
        <f t="shared" si="0"/>
        <v>0</v>
      </c>
      <c r="Y4" s="486">
        <f t="shared" si="0"/>
        <v>0</v>
      </c>
      <c r="Z4" s="486">
        <f t="shared" si="0"/>
        <v>0</v>
      </c>
      <c r="AA4" s="486">
        <f t="shared" si="0"/>
        <v>9900000</v>
      </c>
      <c r="AB4" s="486">
        <f t="shared" si="0"/>
        <v>9900000</v>
      </c>
      <c r="AC4" s="486">
        <f t="shared" si="0"/>
        <v>0</v>
      </c>
      <c r="AD4" s="486">
        <f t="shared" si="0"/>
        <v>9900000</v>
      </c>
      <c r="AE4" s="486">
        <f t="shared" si="0"/>
        <v>2100000</v>
      </c>
      <c r="AF4" s="486">
        <f t="shared" si="0"/>
        <v>12000000</v>
      </c>
      <c r="AG4" s="486">
        <f t="shared" si="0"/>
        <v>0</v>
      </c>
      <c r="AH4" s="486">
        <f t="shared" si="0"/>
        <v>0</v>
      </c>
      <c r="AI4" s="486">
        <f t="shared" si="0"/>
        <v>0</v>
      </c>
      <c r="AJ4" s="486">
        <f t="shared" si="0"/>
        <v>0</v>
      </c>
      <c r="AK4" s="486">
        <f t="shared" si="0"/>
        <v>0</v>
      </c>
      <c r="AL4" s="486">
        <f t="shared" si="0"/>
        <v>0</v>
      </c>
      <c r="AM4" s="486">
        <f t="shared" si="0"/>
        <v>1170000</v>
      </c>
      <c r="AN4" s="486">
        <f t="shared" si="0"/>
        <v>1170000</v>
      </c>
      <c r="AO4" s="486">
        <f t="shared" si="0"/>
        <v>0</v>
      </c>
      <c r="AP4" s="486">
        <f t="shared" si="0"/>
        <v>1170000</v>
      </c>
      <c r="AQ4" s="486">
        <f t="shared" si="0"/>
        <v>0</v>
      </c>
      <c r="AR4" s="486">
        <f t="shared" si="0"/>
        <v>1170000</v>
      </c>
      <c r="AS4" s="486">
        <f t="shared" si="0"/>
        <v>0</v>
      </c>
      <c r="AT4" s="486">
        <f t="shared" si="0"/>
        <v>0</v>
      </c>
      <c r="AU4" s="486">
        <f t="shared" si="0"/>
        <v>0</v>
      </c>
      <c r="AV4" s="486">
        <f t="shared" si="0"/>
        <v>0</v>
      </c>
      <c r="AW4" s="486">
        <f t="shared" si="0"/>
        <v>0</v>
      </c>
      <c r="AX4" s="486">
        <f t="shared" si="0"/>
        <v>0</v>
      </c>
      <c r="AY4" s="486">
        <f t="shared" si="0"/>
        <v>0</v>
      </c>
      <c r="AZ4" s="486">
        <f t="shared" si="0"/>
        <v>0</v>
      </c>
      <c r="BA4" s="486">
        <f t="shared" si="0"/>
        <v>0</v>
      </c>
      <c r="BB4" s="486">
        <f t="shared" si="0"/>
        <v>0</v>
      </c>
      <c r="BC4" s="486">
        <f t="shared" si="0"/>
        <v>0</v>
      </c>
      <c r="BD4" s="486">
        <f t="shared" si="0"/>
        <v>0</v>
      </c>
      <c r="BE4" s="486">
        <f t="shared" si="0"/>
        <v>750000</v>
      </c>
      <c r="BF4" s="486">
        <f t="shared" si="0"/>
        <v>750000</v>
      </c>
      <c r="BG4" s="486">
        <f t="shared" si="0"/>
        <v>0</v>
      </c>
      <c r="BH4" s="486">
        <f t="shared" si="0"/>
        <v>750000</v>
      </c>
      <c r="BI4" s="486">
        <f t="shared" si="0"/>
        <v>0</v>
      </c>
      <c r="BJ4" s="486">
        <f t="shared" si="0"/>
        <v>750000</v>
      </c>
      <c r="BK4" s="486">
        <f t="shared" si="0"/>
        <v>11171000</v>
      </c>
      <c r="BL4" s="486">
        <f t="shared" si="0"/>
        <v>15931551</v>
      </c>
      <c r="BM4" s="486">
        <f t="shared" si="0"/>
        <v>-757606</v>
      </c>
      <c r="BN4" s="486">
        <f t="shared" si="0"/>
        <v>15173945</v>
      </c>
      <c r="BO4" s="486">
        <f t="shared" si="0"/>
        <v>-4500000</v>
      </c>
      <c r="BP4" s="486">
        <f t="shared" ref="BP4:BV4" si="1">SUM(BP5:BP15)</f>
        <v>10673945</v>
      </c>
      <c r="BQ4" s="486">
        <f t="shared" si="1"/>
        <v>14319000</v>
      </c>
      <c r="BR4" s="486">
        <f t="shared" si="1"/>
        <v>15558449</v>
      </c>
      <c r="BS4" s="486">
        <f t="shared" si="1"/>
        <v>757606</v>
      </c>
      <c r="BT4" s="486">
        <f t="shared" si="1"/>
        <v>16316055</v>
      </c>
      <c r="BU4" s="486">
        <f t="shared" si="1"/>
        <v>0</v>
      </c>
      <c r="BV4" s="486">
        <f t="shared" si="1"/>
        <v>16316055</v>
      </c>
      <c r="BW4" s="579"/>
      <c r="BX4" s="451">
        <f t="shared" ref="BX4" si="2">SUM(C4,I4,O4,U4,AA4,AG4,AM4,AS4,AY4,BE4,BK4,BQ4)</f>
        <v>101107000</v>
      </c>
      <c r="BY4" s="451">
        <f t="shared" ref="BY4" si="3">SUM(D4,J4,P4,V4,AB4,AH4,AN4,AT4,AZ4,BF4,BL4,BR4)</f>
        <v>107107000</v>
      </c>
      <c r="BZ4" s="451">
        <f t="shared" ref="BZ4" si="4">SUM(E4,K4,Q4,W4,AC4,AI4,AO4,AU4,BA4,BG4,BM4,BS4)</f>
        <v>176000</v>
      </c>
      <c r="CA4" s="451">
        <f t="shared" ref="CA4" si="5">SUM(F4,L4,R4,X4,AD4,AJ4,AP4,AV4,BB4,BH4,BN4,BT4)</f>
        <v>107283000</v>
      </c>
      <c r="CB4" s="451">
        <f t="shared" ref="CB4" si="6">SUM(G4,M4,S4,Y4,AE4,AK4,AQ4,AW4,BC4,BI4,BO4,BU4)</f>
        <v>-3970000</v>
      </c>
      <c r="CC4" s="451">
        <f t="shared" ref="CC4" si="7">SUM(H4,N4,T4,Z4,AF4,AL4,AR4,AX4,BD4,BJ4,BP4,BV4)</f>
        <v>103313000</v>
      </c>
      <c r="CD4" s="451"/>
      <c r="CE4" s="451">
        <f>SUM(C4,O4,AA4,AM4,AY4,BK4)</f>
        <v>86038000</v>
      </c>
      <c r="CF4" s="451">
        <f t="shared" ref="CF4:CJ4" si="8">SUM(D4,P4,AB4,AN4,AZ4,BL4)</f>
        <v>90798551</v>
      </c>
      <c r="CG4" s="451">
        <f t="shared" si="8"/>
        <v>-581606</v>
      </c>
      <c r="CH4" s="451">
        <f t="shared" si="8"/>
        <v>90216945</v>
      </c>
      <c r="CI4" s="451">
        <f t="shared" si="8"/>
        <v>-3970000</v>
      </c>
      <c r="CJ4" s="451">
        <f t="shared" si="8"/>
        <v>86246945</v>
      </c>
      <c r="CK4" s="451"/>
      <c r="CL4" s="451">
        <f t="shared" ref="CL4:CL35" si="9">SUM(I4,U4,AG4,AS4,BE4,BQ4)</f>
        <v>15069000</v>
      </c>
      <c r="CM4" s="451">
        <f t="shared" ref="CM4" si="10">SUM(J4,V4,AH4,AT4,BF4,BR4)</f>
        <v>16308449</v>
      </c>
      <c r="CN4" s="451">
        <f t="shared" ref="CN4" si="11">SUM(K4,W4,AI4,AU4,BG4,BS4)</f>
        <v>757606</v>
      </c>
      <c r="CO4" s="451">
        <f t="shared" ref="CO4" si="12">SUM(L4,X4,AJ4,AV4,BH4,BT4)</f>
        <v>17066055</v>
      </c>
      <c r="CP4" s="451">
        <f t="shared" ref="CP4" si="13">SUM(M4,Y4,AK4,AW4,BI4,BU4)</f>
        <v>0</v>
      </c>
      <c r="CQ4" s="451">
        <f t="shared" ref="CQ4" si="14">SUM(N4,Z4,AL4,AX4,BJ4,BV4)</f>
        <v>17066055</v>
      </c>
      <c r="CR4" s="451">
        <f t="shared" ref="CR4:CR61" si="15">SUM(CB4,CP4)</f>
        <v>-3970000</v>
      </c>
      <c r="CS4" s="451">
        <f t="shared" ref="CS4:CX4" si="16">SUM(BX4,CL4)</f>
        <v>116176000</v>
      </c>
      <c r="CT4" s="451">
        <f t="shared" si="16"/>
        <v>123415449</v>
      </c>
      <c r="CU4" s="451">
        <f t="shared" si="16"/>
        <v>933606</v>
      </c>
      <c r="CV4" s="451">
        <f t="shared" si="16"/>
        <v>124349055</v>
      </c>
      <c r="CW4" s="451">
        <f t="shared" si="16"/>
        <v>-3970000</v>
      </c>
      <c r="CX4" s="451">
        <f t="shared" si="16"/>
        <v>120379055</v>
      </c>
      <c r="CY4" s="451"/>
      <c r="CZ4" s="451">
        <f t="shared" ref="CZ4:CZ13" si="17">SUM(BX4:BY4)</f>
        <v>208214000</v>
      </c>
      <c r="DA4" s="451" t="e">
        <f>SUM(#REF!,#REF!,#REF!,#REF!,#REF!,#REF!)</f>
        <v>#REF!</v>
      </c>
      <c r="DC4" s="451">
        <f t="shared" ref="DC4:DH4" si="18">SUM(BQ4,BK4)</f>
        <v>25490000</v>
      </c>
      <c r="DD4" s="451">
        <f t="shared" si="18"/>
        <v>31490000</v>
      </c>
      <c r="DE4" s="451">
        <f t="shared" si="18"/>
        <v>0</v>
      </c>
      <c r="DF4" s="451">
        <f t="shared" si="18"/>
        <v>31490000</v>
      </c>
      <c r="DG4" s="451">
        <f t="shared" si="18"/>
        <v>-4500000</v>
      </c>
      <c r="DH4" s="451">
        <f t="shared" si="18"/>
        <v>26990000</v>
      </c>
      <c r="DI4" s="451"/>
    </row>
    <row r="5" spans="1:113" s="373" customFormat="1" ht="12" customHeight="1">
      <c r="A5" s="581" t="s">
        <v>1589</v>
      </c>
      <c r="B5" s="376" t="s">
        <v>44</v>
      </c>
      <c r="C5" s="377"/>
      <c r="D5" s="377">
        <v>0</v>
      </c>
      <c r="E5" s="377">
        <f>F5-D5</f>
        <v>0</v>
      </c>
      <c r="F5" s="377">
        <v>0</v>
      </c>
      <c r="G5" s="377"/>
      <c r="H5" s="377">
        <f>SUM(F5:G5)</f>
        <v>0</v>
      </c>
      <c r="I5" s="377"/>
      <c r="J5" s="377"/>
      <c r="K5" s="377">
        <f>L5-J5</f>
        <v>0</v>
      </c>
      <c r="L5" s="377"/>
      <c r="M5" s="377"/>
      <c r="N5" s="377">
        <f>SUM(L5:M5)</f>
        <v>0</v>
      </c>
      <c r="O5" s="377"/>
      <c r="P5" s="377">
        <v>0</v>
      </c>
      <c r="Q5" s="377">
        <f>R5-P5</f>
        <v>0</v>
      </c>
      <c r="R5" s="377">
        <v>0</v>
      </c>
      <c r="S5" s="377"/>
      <c r="T5" s="377">
        <f>SUM(R5:S5)</f>
        <v>0</v>
      </c>
      <c r="U5" s="377"/>
      <c r="V5" s="377"/>
      <c r="W5" s="377">
        <f>X5-V5</f>
        <v>0</v>
      </c>
      <c r="X5" s="377"/>
      <c r="Y5" s="377"/>
      <c r="Z5" s="377">
        <f>SUM(X5:Y5)</f>
        <v>0</v>
      </c>
      <c r="AA5" s="377"/>
      <c r="AB5" s="377">
        <v>0</v>
      </c>
      <c r="AC5" s="377">
        <f>AD5-AB5</f>
        <v>0</v>
      </c>
      <c r="AD5" s="377">
        <v>0</v>
      </c>
      <c r="AE5" s="377"/>
      <c r="AF5" s="377">
        <f>SUM(AD5:AE5)</f>
        <v>0</v>
      </c>
      <c r="AG5" s="377"/>
      <c r="AH5" s="377"/>
      <c r="AI5" s="377">
        <f>AJ5-AH5</f>
        <v>0</v>
      </c>
      <c r="AJ5" s="377"/>
      <c r="AK5" s="377"/>
      <c r="AL5" s="377">
        <f>SUM(AJ5:AK5)</f>
        <v>0</v>
      </c>
      <c r="AM5" s="377"/>
      <c r="AN5" s="377">
        <v>0</v>
      </c>
      <c r="AO5" s="377">
        <f>AP5-AN5</f>
        <v>20000</v>
      </c>
      <c r="AP5" s="377">
        <v>20000</v>
      </c>
      <c r="AQ5" s="377"/>
      <c r="AR5" s="377">
        <f>SUM(AP5:AQ5)</f>
        <v>20000</v>
      </c>
      <c r="AS5" s="377"/>
      <c r="AT5" s="377"/>
      <c r="AU5" s="377">
        <f>AV5-AT5</f>
        <v>0</v>
      </c>
      <c r="AV5" s="377"/>
      <c r="AW5" s="377"/>
      <c r="AX5" s="377">
        <f>SUM(AV5:AW5)</f>
        <v>0</v>
      </c>
      <c r="AY5" s="377"/>
      <c r="AZ5" s="377"/>
      <c r="BA5" s="377">
        <f>BB5-AZ5</f>
        <v>0</v>
      </c>
      <c r="BB5" s="377"/>
      <c r="BC5" s="377"/>
      <c r="BD5" s="377">
        <f>SUM(BB5:BC5)</f>
        <v>0</v>
      </c>
      <c r="BE5" s="377"/>
      <c r="BF5" s="377">
        <v>0</v>
      </c>
      <c r="BG5" s="377">
        <f>BH5-BF5</f>
        <v>349000</v>
      </c>
      <c r="BH5" s="377">
        <v>349000</v>
      </c>
      <c r="BI5" s="377"/>
      <c r="BJ5" s="377">
        <f>SUM(BH5:BI5)</f>
        <v>349000</v>
      </c>
      <c r="BK5" s="377"/>
      <c r="BL5" s="377">
        <v>0</v>
      </c>
      <c r="BM5" s="377">
        <f>BN5-BL5</f>
        <v>0</v>
      </c>
      <c r="BN5" s="377">
        <v>0</v>
      </c>
      <c r="BO5" s="377"/>
      <c r="BP5" s="377">
        <f>SUM(BN5:BO5)</f>
        <v>0</v>
      </c>
      <c r="BQ5" s="377"/>
      <c r="BR5" s="377">
        <v>0</v>
      </c>
      <c r="BS5" s="377">
        <f>BT5-BR5</f>
        <v>0</v>
      </c>
      <c r="BT5" s="377">
        <v>0</v>
      </c>
      <c r="BU5" s="377"/>
      <c r="BV5" s="377">
        <f>SUM(BT5:BU5)</f>
        <v>0</v>
      </c>
      <c r="BX5" s="451">
        <f t="shared" ref="BX5:BX62" si="19">SUM(C5,I5,O5,U5,AA5,AG5,AM5,AS5,AY5,BE5,BK5,BQ5)</f>
        <v>0</v>
      </c>
      <c r="BY5" s="451">
        <f t="shared" ref="BY5:BY62" si="20">SUM(D5,J5,P5,V5,AB5,AH5,AN5,AT5,AZ5,BF5,BL5,BR5)</f>
        <v>0</v>
      </c>
      <c r="BZ5" s="451">
        <f t="shared" ref="BZ5:BZ62" si="21">SUM(E5,K5,Q5,W5,AC5,AI5,AO5,AU5,BA5,BG5,BM5,BS5)</f>
        <v>369000</v>
      </c>
      <c r="CA5" s="451">
        <f t="shared" ref="CA5:CA62" si="22">SUM(F5,L5,R5,X5,AD5,AJ5,AP5,AV5,BB5,BH5,BN5,BT5)</f>
        <v>369000</v>
      </c>
      <c r="CB5" s="451">
        <f t="shared" ref="CB5:CB62" si="23">SUM(G5,M5,S5,Y5,AE5,AK5,AQ5,AW5,BC5,BI5,BO5,BU5)</f>
        <v>0</v>
      </c>
      <c r="CC5" s="451">
        <f t="shared" ref="CC5:CC62" si="24">SUM(H5,N5,T5,Z5,AF5,AL5,AR5,AX5,BD5,BJ5,BP5,BV5)</f>
        <v>369000</v>
      </c>
      <c r="CD5" s="451"/>
      <c r="CE5" s="451">
        <f t="shared" ref="CE5:CE62" si="25">SUM(C5,O5,AA5,AM5,AY5,BK5)</f>
        <v>0</v>
      </c>
      <c r="CF5" s="451">
        <f t="shared" ref="CF5:CF62" si="26">SUM(D5,P5,AB5,AN5,AZ5,BL5)</f>
        <v>0</v>
      </c>
      <c r="CG5" s="451">
        <f t="shared" ref="CG5:CG62" si="27">SUM(E5,Q5,AC5,AO5,BA5,BM5)</f>
        <v>20000</v>
      </c>
      <c r="CH5" s="451">
        <f t="shared" ref="CH5:CH62" si="28">SUM(F5,R5,AD5,AP5,BB5,BN5)</f>
        <v>20000</v>
      </c>
      <c r="CI5" s="451">
        <f t="shared" ref="CI5:CI62" si="29">SUM(G5,S5,AE5,AQ5,BC5,BO5)</f>
        <v>0</v>
      </c>
      <c r="CJ5" s="451">
        <f t="shared" ref="CJ5:CJ62" si="30">SUM(H5,T5,AF5,AR5,BD5,BP5)</f>
        <v>20000</v>
      </c>
      <c r="CK5" s="451"/>
      <c r="CL5" s="451">
        <f t="shared" si="9"/>
        <v>0</v>
      </c>
      <c r="CM5" s="451">
        <f t="shared" ref="CM5:CM62" si="31">SUM(J5,V5,AH5,AT5,BF5,BR5)</f>
        <v>0</v>
      </c>
      <c r="CN5" s="451">
        <f t="shared" ref="CN5:CN62" si="32">SUM(K5,W5,AI5,AU5,BG5,BS5)</f>
        <v>349000</v>
      </c>
      <c r="CO5" s="451">
        <f t="shared" ref="CO5:CO62" si="33">SUM(L5,X5,AJ5,AV5,BH5,BT5)</f>
        <v>349000</v>
      </c>
      <c r="CP5" s="451">
        <f t="shared" ref="CP5:CP62" si="34">SUM(M5,Y5,AK5,AW5,BI5,BU5)</f>
        <v>0</v>
      </c>
      <c r="CQ5" s="451">
        <f t="shared" ref="CQ5:CQ62" si="35">SUM(N5,Z5,AL5,AX5,BJ5,BV5)</f>
        <v>349000</v>
      </c>
      <c r="CR5" s="451">
        <f t="shared" si="15"/>
        <v>0</v>
      </c>
      <c r="CS5" s="451">
        <f t="shared" ref="CS5:CS62" si="36">SUM(BX5,CL5)</f>
        <v>0</v>
      </c>
      <c r="CT5" s="451">
        <f t="shared" ref="CT5:CT62" si="37">SUM(BY5,CM5)</f>
        <v>0</v>
      </c>
      <c r="CU5" s="451">
        <f t="shared" ref="CU5:CU62" si="38">SUM(BZ5,CN5)</f>
        <v>718000</v>
      </c>
      <c r="CV5" s="451">
        <f t="shared" ref="CV5:CV62" si="39">SUM(CA5,CO5)</f>
        <v>718000</v>
      </c>
      <c r="CW5" s="451">
        <f t="shared" ref="CW5:CW62" si="40">SUM(CB5,CP5)</f>
        <v>0</v>
      </c>
      <c r="CX5" s="451">
        <f t="shared" ref="CX5:CX62" si="41">SUM(CC5,CQ5)</f>
        <v>718000</v>
      </c>
      <c r="CY5" s="451"/>
      <c r="CZ5" s="451">
        <f t="shared" si="17"/>
        <v>0</v>
      </c>
      <c r="DA5" s="451" t="e">
        <f>SUM(#REF!,#REF!,#REF!,#REF!,#REF!,#REF!)</f>
        <v>#REF!</v>
      </c>
      <c r="DC5" s="451">
        <f t="shared" ref="DC5:DC62" si="42">SUM(BQ5,BK5)</f>
        <v>0</v>
      </c>
      <c r="DD5" s="451">
        <f t="shared" ref="DD5:DD62" si="43">SUM(BR5,BL5)</f>
        <v>0</v>
      </c>
      <c r="DE5" s="451">
        <f t="shared" ref="DE5:DE62" si="44">SUM(BS5,BM5)</f>
        <v>0</v>
      </c>
      <c r="DF5" s="451">
        <f t="shared" ref="DF5:DF62" si="45">SUM(BT5,BN5)</f>
        <v>0</v>
      </c>
      <c r="DG5" s="451">
        <f t="shared" ref="DG5:DG62" si="46">SUM(BU5,BO5)</f>
        <v>0</v>
      </c>
      <c r="DH5" s="451">
        <f t="shared" ref="DH5:DH62" si="47">SUM(BV5,BP5)</f>
        <v>0</v>
      </c>
    </row>
    <row r="6" spans="1:113" s="373" customFormat="1" ht="12" customHeight="1">
      <c r="A6" s="581" t="s">
        <v>1590</v>
      </c>
      <c r="B6" s="380" t="s">
        <v>46</v>
      </c>
      <c r="C6" s="381"/>
      <c r="D6" s="381">
        <v>0</v>
      </c>
      <c r="E6" s="381">
        <f t="shared" ref="E6:E15" si="48">F6-D6</f>
        <v>5100000</v>
      </c>
      <c r="F6" s="381">
        <v>5100000</v>
      </c>
      <c r="G6" s="381"/>
      <c r="H6" s="377">
        <f t="shared" ref="H6:H15" si="49">SUM(F6:G6)</f>
        <v>5100000</v>
      </c>
      <c r="I6" s="381"/>
      <c r="J6" s="381"/>
      <c r="K6" s="381">
        <f t="shared" ref="K6:K15" si="50">L6-J6</f>
        <v>0</v>
      </c>
      <c r="L6" s="381"/>
      <c r="M6" s="381"/>
      <c r="N6" s="381">
        <f t="shared" ref="N6:N15" si="51">SUM(L6:M6)</f>
        <v>0</v>
      </c>
      <c r="O6" s="381"/>
      <c r="P6" s="381">
        <v>0</v>
      </c>
      <c r="Q6" s="381">
        <f t="shared" ref="Q6:Q15" si="52">R6-P6</f>
        <v>2214100</v>
      </c>
      <c r="R6" s="381">
        <v>2214100</v>
      </c>
      <c r="S6" s="381">
        <v>-1270000</v>
      </c>
      <c r="T6" s="381">
        <f t="shared" ref="T6:T15" si="53">SUM(R6:S6)</f>
        <v>944100</v>
      </c>
      <c r="U6" s="381"/>
      <c r="V6" s="381"/>
      <c r="W6" s="381">
        <f t="shared" ref="W6:W15" si="54">X6-V6</f>
        <v>0</v>
      </c>
      <c r="X6" s="381"/>
      <c r="Y6" s="381"/>
      <c r="Z6" s="381">
        <f t="shared" ref="Z6:Z15" si="55">SUM(X6:Y6)</f>
        <v>0</v>
      </c>
      <c r="AA6" s="381"/>
      <c r="AB6" s="381">
        <v>0</v>
      </c>
      <c r="AC6" s="381">
        <f t="shared" ref="AC6:AC15" si="56">AD6-AB6</f>
        <v>8375000</v>
      </c>
      <c r="AD6" s="381">
        <v>8375000</v>
      </c>
      <c r="AE6" s="381">
        <v>2100000</v>
      </c>
      <c r="AF6" s="381">
        <f t="shared" ref="AF6:AF15" si="57">SUM(AD6:AE6)</f>
        <v>10475000</v>
      </c>
      <c r="AG6" s="381"/>
      <c r="AH6" s="381"/>
      <c r="AI6" s="381">
        <f t="shared" ref="AI6:AI15" si="58">AJ6-AH6</f>
        <v>0</v>
      </c>
      <c r="AJ6" s="381"/>
      <c r="AK6" s="381"/>
      <c r="AL6" s="381">
        <f t="shared" ref="AL6:AL15" si="59">SUM(AJ6:AK6)</f>
        <v>0</v>
      </c>
      <c r="AM6" s="381"/>
      <c r="AN6" s="381">
        <v>0</v>
      </c>
      <c r="AO6" s="381">
        <f t="shared" ref="AO6:AO15" si="60">AP6-AN6</f>
        <v>1148000</v>
      </c>
      <c r="AP6" s="381">
        <v>1148000</v>
      </c>
      <c r="AQ6" s="381"/>
      <c r="AR6" s="381">
        <f t="shared" ref="AR6:AR15" si="61">SUM(AP6:AQ6)</f>
        <v>1148000</v>
      </c>
      <c r="AS6" s="381"/>
      <c r="AT6" s="381"/>
      <c r="AU6" s="381">
        <f t="shared" ref="AU6:AU15" si="62">AV6-AT6</f>
        <v>0</v>
      </c>
      <c r="AV6" s="381"/>
      <c r="AW6" s="381"/>
      <c r="AX6" s="381">
        <f t="shared" ref="AX6:AX15" si="63">SUM(AV6:AW6)</f>
        <v>0</v>
      </c>
      <c r="AY6" s="381"/>
      <c r="AZ6" s="381"/>
      <c r="BA6" s="381">
        <f t="shared" ref="BA6:BA15" si="64">BB6-AZ6</f>
        <v>0</v>
      </c>
      <c r="BB6" s="381"/>
      <c r="BC6" s="381"/>
      <c r="BD6" s="381">
        <f t="shared" ref="BD6:BD15" si="65">SUM(BB6:BC6)</f>
        <v>0</v>
      </c>
      <c r="BE6" s="381"/>
      <c r="BF6" s="381">
        <v>0</v>
      </c>
      <c r="BG6" s="381">
        <f t="shared" ref="BG6:BG15" si="66">BH6-BF6</f>
        <v>400000</v>
      </c>
      <c r="BH6" s="381">
        <v>400000</v>
      </c>
      <c r="BI6" s="381"/>
      <c r="BJ6" s="381">
        <f t="shared" ref="BJ6:BJ15" si="67">SUM(BH6:BI6)</f>
        <v>400000</v>
      </c>
      <c r="BK6" s="381"/>
      <c r="BL6" s="381">
        <v>6000000</v>
      </c>
      <c r="BM6" s="381">
        <f t="shared" ref="BM6:BM15" si="68">BN6-BL6</f>
        <v>9173945</v>
      </c>
      <c r="BN6" s="381">
        <v>15173945</v>
      </c>
      <c r="BO6" s="381">
        <v>-4500000</v>
      </c>
      <c r="BP6" s="381">
        <f t="shared" ref="BP6:BP15" si="69">SUM(BN6:BO6)</f>
        <v>10673945</v>
      </c>
      <c r="BQ6" s="381"/>
      <c r="BR6" s="381">
        <v>11819000</v>
      </c>
      <c r="BS6" s="381">
        <f t="shared" ref="BS6:BS15" si="70">BT6-BR6</f>
        <v>1848055</v>
      </c>
      <c r="BT6" s="381">
        <v>13667055</v>
      </c>
      <c r="BU6" s="381"/>
      <c r="BV6" s="381">
        <f t="shared" ref="BV6:BV15" si="71">SUM(BT6:BU6)</f>
        <v>13667055</v>
      </c>
      <c r="BX6" s="451">
        <f t="shared" si="19"/>
        <v>0</v>
      </c>
      <c r="BY6" s="451">
        <f t="shared" si="20"/>
        <v>17819000</v>
      </c>
      <c r="BZ6" s="451">
        <f t="shared" si="21"/>
        <v>28259100</v>
      </c>
      <c r="CA6" s="451">
        <f t="shared" si="22"/>
        <v>46078100</v>
      </c>
      <c r="CB6" s="451">
        <f t="shared" si="23"/>
        <v>-3670000</v>
      </c>
      <c r="CC6" s="451">
        <f t="shared" si="24"/>
        <v>42408100</v>
      </c>
      <c r="CD6" s="451"/>
      <c r="CE6" s="451">
        <f t="shared" si="25"/>
        <v>0</v>
      </c>
      <c r="CF6" s="451">
        <f t="shared" si="26"/>
        <v>6000000</v>
      </c>
      <c r="CG6" s="451">
        <f t="shared" si="27"/>
        <v>26011045</v>
      </c>
      <c r="CH6" s="451">
        <f t="shared" si="28"/>
        <v>32011045</v>
      </c>
      <c r="CI6" s="451">
        <f t="shared" si="29"/>
        <v>-3670000</v>
      </c>
      <c r="CJ6" s="451">
        <f t="shared" si="30"/>
        <v>28341045</v>
      </c>
      <c r="CK6" s="451"/>
      <c r="CL6" s="451">
        <f t="shared" si="9"/>
        <v>0</v>
      </c>
      <c r="CM6" s="451">
        <f t="shared" si="31"/>
        <v>11819000</v>
      </c>
      <c r="CN6" s="451">
        <f t="shared" si="32"/>
        <v>2248055</v>
      </c>
      <c r="CO6" s="451">
        <f t="shared" si="33"/>
        <v>14067055</v>
      </c>
      <c r="CP6" s="451">
        <f t="shared" si="34"/>
        <v>0</v>
      </c>
      <c r="CQ6" s="451">
        <f t="shared" si="35"/>
        <v>14067055</v>
      </c>
      <c r="CR6" s="451">
        <f t="shared" si="15"/>
        <v>-3670000</v>
      </c>
      <c r="CS6" s="451">
        <f t="shared" si="36"/>
        <v>0</v>
      </c>
      <c r="CT6" s="451">
        <f t="shared" si="37"/>
        <v>29638000</v>
      </c>
      <c r="CU6" s="451">
        <f t="shared" si="38"/>
        <v>30507155</v>
      </c>
      <c r="CV6" s="451">
        <f t="shared" si="39"/>
        <v>60145155</v>
      </c>
      <c r="CW6" s="451">
        <f t="shared" si="40"/>
        <v>-3670000</v>
      </c>
      <c r="CX6" s="451">
        <f t="shared" si="41"/>
        <v>56475155</v>
      </c>
      <c r="CY6" s="451"/>
      <c r="CZ6" s="451">
        <f t="shared" si="17"/>
        <v>17819000</v>
      </c>
      <c r="DA6" s="451" t="e">
        <f>SUM(#REF!,#REF!,#REF!,#REF!,#REF!,#REF!)</f>
        <v>#REF!</v>
      </c>
      <c r="DC6" s="451">
        <f t="shared" si="42"/>
        <v>0</v>
      </c>
      <c r="DD6" s="451">
        <f t="shared" si="43"/>
        <v>17819000</v>
      </c>
      <c r="DE6" s="451">
        <f t="shared" si="44"/>
        <v>11022000</v>
      </c>
      <c r="DF6" s="451">
        <f t="shared" si="45"/>
        <v>28841000</v>
      </c>
      <c r="DG6" s="451">
        <f t="shared" si="46"/>
        <v>-4500000</v>
      </c>
      <c r="DH6" s="451">
        <f t="shared" si="47"/>
        <v>24341000</v>
      </c>
    </row>
    <row r="7" spans="1:113" s="373" customFormat="1" ht="12" customHeight="1">
      <c r="A7" s="581" t="s">
        <v>1591</v>
      </c>
      <c r="B7" s="380" t="s">
        <v>48</v>
      </c>
      <c r="C7" s="381"/>
      <c r="D7" s="381">
        <v>0</v>
      </c>
      <c r="E7" s="381">
        <f t="shared" si="48"/>
        <v>0</v>
      </c>
      <c r="F7" s="381">
        <v>0</v>
      </c>
      <c r="G7" s="381"/>
      <c r="H7" s="377">
        <f t="shared" si="49"/>
        <v>0</v>
      </c>
      <c r="I7" s="381"/>
      <c r="J7" s="381"/>
      <c r="K7" s="381">
        <f t="shared" si="50"/>
        <v>0</v>
      </c>
      <c r="L7" s="381"/>
      <c r="M7" s="381"/>
      <c r="N7" s="381">
        <f t="shared" si="51"/>
        <v>0</v>
      </c>
      <c r="O7" s="381"/>
      <c r="P7" s="381">
        <v>0</v>
      </c>
      <c r="Q7" s="381">
        <f t="shared" si="52"/>
        <v>1238600</v>
      </c>
      <c r="R7" s="381">
        <v>1238600</v>
      </c>
      <c r="S7" s="381"/>
      <c r="T7" s="381">
        <f t="shared" si="53"/>
        <v>1238600</v>
      </c>
      <c r="U7" s="381"/>
      <c r="V7" s="381"/>
      <c r="W7" s="381">
        <f t="shared" si="54"/>
        <v>0</v>
      </c>
      <c r="X7" s="381"/>
      <c r="Y7" s="381"/>
      <c r="Z7" s="381">
        <f t="shared" si="55"/>
        <v>0</v>
      </c>
      <c r="AA7" s="381"/>
      <c r="AB7" s="381">
        <v>0</v>
      </c>
      <c r="AC7" s="381">
        <f t="shared" si="56"/>
        <v>0</v>
      </c>
      <c r="AD7" s="381">
        <v>0</v>
      </c>
      <c r="AE7" s="381"/>
      <c r="AF7" s="381">
        <f t="shared" si="57"/>
        <v>0</v>
      </c>
      <c r="AG7" s="381"/>
      <c r="AH7" s="381"/>
      <c r="AI7" s="381">
        <f t="shared" si="58"/>
        <v>0</v>
      </c>
      <c r="AJ7" s="381"/>
      <c r="AK7" s="381"/>
      <c r="AL7" s="381">
        <f t="shared" si="59"/>
        <v>0</v>
      </c>
      <c r="AM7" s="381"/>
      <c r="AN7" s="381">
        <v>0</v>
      </c>
      <c r="AO7" s="381">
        <f t="shared" si="60"/>
        <v>0</v>
      </c>
      <c r="AP7" s="381">
        <v>0</v>
      </c>
      <c r="AQ7" s="381"/>
      <c r="AR7" s="381">
        <f t="shared" si="61"/>
        <v>0</v>
      </c>
      <c r="AS7" s="381"/>
      <c r="AT7" s="381"/>
      <c r="AU7" s="381">
        <f t="shared" si="62"/>
        <v>0</v>
      </c>
      <c r="AV7" s="381"/>
      <c r="AW7" s="381"/>
      <c r="AX7" s="381">
        <f t="shared" si="63"/>
        <v>0</v>
      </c>
      <c r="AY7" s="381"/>
      <c r="AZ7" s="381"/>
      <c r="BA7" s="381">
        <f t="shared" si="64"/>
        <v>0</v>
      </c>
      <c r="BB7" s="381"/>
      <c r="BC7" s="381"/>
      <c r="BD7" s="381">
        <f t="shared" si="65"/>
        <v>0</v>
      </c>
      <c r="BE7" s="381"/>
      <c r="BF7" s="381">
        <v>0</v>
      </c>
      <c r="BG7" s="381">
        <f t="shared" si="66"/>
        <v>0</v>
      </c>
      <c r="BH7" s="381">
        <v>0</v>
      </c>
      <c r="BI7" s="381"/>
      <c r="BJ7" s="381">
        <f t="shared" si="67"/>
        <v>0</v>
      </c>
      <c r="BK7" s="381"/>
      <c r="BL7" s="381">
        <v>0</v>
      </c>
      <c r="BM7" s="381">
        <f t="shared" si="68"/>
        <v>0</v>
      </c>
      <c r="BN7" s="381">
        <v>0</v>
      </c>
      <c r="BO7" s="381"/>
      <c r="BP7" s="381">
        <f t="shared" si="69"/>
        <v>0</v>
      </c>
      <c r="BQ7" s="381"/>
      <c r="BR7" s="381">
        <v>0</v>
      </c>
      <c r="BS7" s="381">
        <f t="shared" si="70"/>
        <v>0</v>
      </c>
      <c r="BT7" s="381">
        <v>0</v>
      </c>
      <c r="BU7" s="381"/>
      <c r="BV7" s="381">
        <f t="shared" si="71"/>
        <v>0</v>
      </c>
      <c r="BX7" s="451">
        <f t="shared" si="19"/>
        <v>0</v>
      </c>
      <c r="BY7" s="451">
        <f t="shared" si="20"/>
        <v>0</v>
      </c>
      <c r="BZ7" s="451">
        <f t="shared" si="21"/>
        <v>1238600</v>
      </c>
      <c r="CA7" s="451">
        <f t="shared" si="22"/>
        <v>1238600</v>
      </c>
      <c r="CB7" s="451">
        <f t="shared" si="23"/>
        <v>0</v>
      </c>
      <c r="CC7" s="451">
        <f t="shared" si="24"/>
        <v>1238600</v>
      </c>
      <c r="CD7" s="451"/>
      <c r="CE7" s="451">
        <f t="shared" si="25"/>
        <v>0</v>
      </c>
      <c r="CF7" s="451">
        <f t="shared" si="26"/>
        <v>0</v>
      </c>
      <c r="CG7" s="451">
        <f t="shared" si="27"/>
        <v>1238600</v>
      </c>
      <c r="CH7" s="451">
        <f t="shared" si="28"/>
        <v>1238600</v>
      </c>
      <c r="CI7" s="451">
        <f t="shared" si="29"/>
        <v>0</v>
      </c>
      <c r="CJ7" s="451">
        <f t="shared" si="30"/>
        <v>1238600</v>
      </c>
      <c r="CK7" s="451"/>
      <c r="CL7" s="451">
        <f t="shared" si="9"/>
        <v>0</v>
      </c>
      <c r="CM7" s="451">
        <f t="shared" si="31"/>
        <v>0</v>
      </c>
      <c r="CN7" s="451">
        <f t="shared" si="32"/>
        <v>0</v>
      </c>
      <c r="CO7" s="451">
        <f t="shared" si="33"/>
        <v>0</v>
      </c>
      <c r="CP7" s="451">
        <f t="shared" si="34"/>
        <v>0</v>
      </c>
      <c r="CQ7" s="451">
        <f t="shared" si="35"/>
        <v>0</v>
      </c>
      <c r="CR7" s="451">
        <f t="shared" si="15"/>
        <v>0</v>
      </c>
      <c r="CS7" s="451">
        <f t="shared" si="36"/>
        <v>0</v>
      </c>
      <c r="CT7" s="451">
        <f t="shared" si="37"/>
        <v>0</v>
      </c>
      <c r="CU7" s="451">
        <f t="shared" si="38"/>
        <v>1238600</v>
      </c>
      <c r="CV7" s="451">
        <f t="shared" si="39"/>
        <v>1238600</v>
      </c>
      <c r="CW7" s="451">
        <f t="shared" si="40"/>
        <v>0</v>
      </c>
      <c r="CX7" s="451">
        <f t="shared" si="41"/>
        <v>1238600</v>
      </c>
      <c r="CY7" s="451"/>
      <c r="CZ7" s="451">
        <f t="shared" si="17"/>
        <v>0</v>
      </c>
      <c r="DA7" s="451" t="e">
        <f>SUM(#REF!,#REF!,#REF!,#REF!,#REF!,#REF!)</f>
        <v>#REF!</v>
      </c>
      <c r="DC7" s="451">
        <f t="shared" si="42"/>
        <v>0</v>
      </c>
      <c r="DD7" s="451">
        <f t="shared" si="43"/>
        <v>0</v>
      </c>
      <c r="DE7" s="451">
        <f t="shared" si="44"/>
        <v>0</v>
      </c>
      <c r="DF7" s="451">
        <f t="shared" si="45"/>
        <v>0</v>
      </c>
      <c r="DG7" s="451">
        <f t="shared" si="46"/>
        <v>0</v>
      </c>
      <c r="DH7" s="451">
        <f t="shared" si="47"/>
        <v>0</v>
      </c>
    </row>
    <row r="8" spans="1:113" s="373" customFormat="1" ht="12" customHeight="1">
      <c r="A8" s="581" t="s">
        <v>1592</v>
      </c>
      <c r="B8" s="380" t="s">
        <v>50</v>
      </c>
      <c r="C8" s="381"/>
      <c r="D8" s="381">
        <v>0</v>
      </c>
      <c r="E8" s="381">
        <f t="shared" si="48"/>
        <v>0</v>
      </c>
      <c r="F8" s="381">
        <v>0</v>
      </c>
      <c r="G8" s="381"/>
      <c r="H8" s="377">
        <f t="shared" si="49"/>
        <v>0</v>
      </c>
      <c r="I8" s="381"/>
      <c r="J8" s="381"/>
      <c r="K8" s="381">
        <f t="shared" si="50"/>
        <v>0</v>
      </c>
      <c r="L8" s="381"/>
      <c r="M8" s="381"/>
      <c r="N8" s="381">
        <f t="shared" si="51"/>
        <v>0</v>
      </c>
      <c r="O8" s="381"/>
      <c r="P8" s="381">
        <v>0</v>
      </c>
      <c r="Q8" s="381">
        <f t="shared" si="52"/>
        <v>0</v>
      </c>
      <c r="R8" s="381">
        <v>0</v>
      </c>
      <c r="S8" s="381"/>
      <c r="T8" s="381">
        <f t="shared" si="53"/>
        <v>0</v>
      </c>
      <c r="U8" s="381"/>
      <c r="V8" s="381"/>
      <c r="W8" s="381">
        <f t="shared" si="54"/>
        <v>0</v>
      </c>
      <c r="X8" s="381"/>
      <c r="Y8" s="381"/>
      <c r="Z8" s="381">
        <f t="shared" si="55"/>
        <v>0</v>
      </c>
      <c r="AA8" s="381"/>
      <c r="AB8" s="381">
        <v>0</v>
      </c>
      <c r="AC8" s="381">
        <f t="shared" si="56"/>
        <v>0</v>
      </c>
      <c r="AD8" s="381">
        <v>0</v>
      </c>
      <c r="AE8" s="381"/>
      <c r="AF8" s="381">
        <f t="shared" si="57"/>
        <v>0</v>
      </c>
      <c r="AG8" s="381"/>
      <c r="AH8" s="381"/>
      <c r="AI8" s="381">
        <f t="shared" si="58"/>
        <v>0</v>
      </c>
      <c r="AJ8" s="381"/>
      <c r="AK8" s="381"/>
      <c r="AL8" s="381">
        <f t="shared" si="59"/>
        <v>0</v>
      </c>
      <c r="AM8" s="381"/>
      <c r="AN8" s="381">
        <v>0</v>
      </c>
      <c r="AO8" s="381">
        <f t="shared" si="60"/>
        <v>0</v>
      </c>
      <c r="AP8" s="381">
        <v>0</v>
      </c>
      <c r="AQ8" s="381"/>
      <c r="AR8" s="381">
        <f t="shared" si="61"/>
        <v>0</v>
      </c>
      <c r="AS8" s="381"/>
      <c r="AT8" s="381"/>
      <c r="AU8" s="381">
        <f t="shared" si="62"/>
        <v>0</v>
      </c>
      <c r="AV8" s="381"/>
      <c r="AW8" s="381"/>
      <c r="AX8" s="381">
        <f t="shared" si="63"/>
        <v>0</v>
      </c>
      <c r="AY8" s="381"/>
      <c r="AZ8" s="381"/>
      <c r="BA8" s="381">
        <f t="shared" si="64"/>
        <v>0</v>
      </c>
      <c r="BB8" s="381"/>
      <c r="BC8" s="381"/>
      <c r="BD8" s="381">
        <f t="shared" si="65"/>
        <v>0</v>
      </c>
      <c r="BE8" s="381"/>
      <c r="BF8" s="381">
        <v>0</v>
      </c>
      <c r="BG8" s="381">
        <f t="shared" si="66"/>
        <v>0</v>
      </c>
      <c r="BH8" s="381">
        <v>0</v>
      </c>
      <c r="BI8" s="381"/>
      <c r="BJ8" s="381">
        <f t="shared" si="67"/>
        <v>0</v>
      </c>
      <c r="BK8" s="381"/>
      <c r="BL8" s="381">
        <v>0</v>
      </c>
      <c r="BM8" s="381">
        <f t="shared" si="68"/>
        <v>0</v>
      </c>
      <c r="BN8" s="381">
        <v>0</v>
      </c>
      <c r="BO8" s="381"/>
      <c r="BP8" s="381">
        <f t="shared" si="69"/>
        <v>0</v>
      </c>
      <c r="BQ8" s="381"/>
      <c r="BR8" s="381">
        <v>0</v>
      </c>
      <c r="BS8" s="381">
        <f t="shared" si="70"/>
        <v>0</v>
      </c>
      <c r="BT8" s="381">
        <v>0</v>
      </c>
      <c r="BU8" s="381"/>
      <c r="BV8" s="381">
        <f t="shared" si="71"/>
        <v>0</v>
      </c>
      <c r="BX8" s="451">
        <f t="shared" si="19"/>
        <v>0</v>
      </c>
      <c r="BY8" s="451">
        <f t="shared" si="20"/>
        <v>0</v>
      </c>
      <c r="BZ8" s="451">
        <f t="shared" si="21"/>
        <v>0</v>
      </c>
      <c r="CA8" s="451">
        <f t="shared" si="22"/>
        <v>0</v>
      </c>
      <c r="CB8" s="451">
        <f t="shared" si="23"/>
        <v>0</v>
      </c>
      <c r="CC8" s="451">
        <f t="shared" si="24"/>
        <v>0</v>
      </c>
      <c r="CD8" s="451"/>
      <c r="CE8" s="451">
        <f t="shared" si="25"/>
        <v>0</v>
      </c>
      <c r="CF8" s="451">
        <f t="shared" si="26"/>
        <v>0</v>
      </c>
      <c r="CG8" s="451">
        <f t="shared" si="27"/>
        <v>0</v>
      </c>
      <c r="CH8" s="451">
        <f t="shared" si="28"/>
        <v>0</v>
      </c>
      <c r="CI8" s="451">
        <f t="shared" si="29"/>
        <v>0</v>
      </c>
      <c r="CJ8" s="451">
        <f t="shared" si="30"/>
        <v>0</v>
      </c>
      <c r="CK8" s="451"/>
      <c r="CL8" s="451">
        <f t="shared" si="9"/>
        <v>0</v>
      </c>
      <c r="CM8" s="451">
        <f t="shared" si="31"/>
        <v>0</v>
      </c>
      <c r="CN8" s="451">
        <f t="shared" si="32"/>
        <v>0</v>
      </c>
      <c r="CO8" s="451">
        <f t="shared" si="33"/>
        <v>0</v>
      </c>
      <c r="CP8" s="451">
        <f t="shared" si="34"/>
        <v>0</v>
      </c>
      <c r="CQ8" s="451">
        <f t="shared" si="35"/>
        <v>0</v>
      </c>
      <c r="CR8" s="451">
        <f t="shared" si="15"/>
        <v>0</v>
      </c>
      <c r="CS8" s="451">
        <f t="shared" si="36"/>
        <v>0</v>
      </c>
      <c r="CT8" s="451">
        <f t="shared" si="37"/>
        <v>0</v>
      </c>
      <c r="CU8" s="451">
        <f t="shared" si="38"/>
        <v>0</v>
      </c>
      <c r="CV8" s="451">
        <f t="shared" si="39"/>
        <v>0</v>
      </c>
      <c r="CW8" s="451">
        <f t="shared" si="40"/>
        <v>0</v>
      </c>
      <c r="CX8" s="451">
        <f t="shared" si="41"/>
        <v>0</v>
      </c>
      <c r="CY8" s="451"/>
      <c r="CZ8" s="451">
        <f t="shared" si="17"/>
        <v>0</v>
      </c>
      <c r="DA8" s="451" t="e">
        <f>SUM(#REF!,#REF!,#REF!,#REF!,#REF!,#REF!)</f>
        <v>#REF!</v>
      </c>
      <c r="DC8" s="451">
        <f t="shared" si="42"/>
        <v>0</v>
      </c>
      <c r="DD8" s="451">
        <f t="shared" si="43"/>
        <v>0</v>
      </c>
      <c r="DE8" s="451">
        <f t="shared" si="44"/>
        <v>0</v>
      </c>
      <c r="DF8" s="451">
        <f t="shared" si="45"/>
        <v>0</v>
      </c>
      <c r="DG8" s="451">
        <f t="shared" si="46"/>
        <v>0</v>
      </c>
      <c r="DH8" s="451">
        <f t="shared" si="47"/>
        <v>0</v>
      </c>
    </row>
    <row r="9" spans="1:113" s="373" customFormat="1" ht="12" customHeight="1">
      <c r="A9" s="581" t="s">
        <v>127</v>
      </c>
      <c r="B9" s="380" t="s">
        <v>52</v>
      </c>
      <c r="C9" s="381"/>
      <c r="D9" s="381">
        <v>0</v>
      </c>
      <c r="E9" s="381">
        <f t="shared" si="48"/>
        <v>28000000</v>
      </c>
      <c r="F9" s="381">
        <v>28000000</v>
      </c>
      <c r="G9" s="381">
        <v>-300000</v>
      </c>
      <c r="H9" s="377">
        <f t="shared" si="49"/>
        <v>27700000</v>
      </c>
      <c r="I9" s="381"/>
      <c r="J9" s="381"/>
      <c r="K9" s="381">
        <f t="shared" si="50"/>
        <v>0</v>
      </c>
      <c r="L9" s="381"/>
      <c r="M9" s="381"/>
      <c r="N9" s="381">
        <f t="shared" si="51"/>
        <v>0</v>
      </c>
      <c r="O9" s="381"/>
      <c r="P9" s="381">
        <v>0</v>
      </c>
      <c r="Q9" s="381">
        <f t="shared" si="52"/>
        <v>8461000</v>
      </c>
      <c r="R9" s="381">
        <v>8461000</v>
      </c>
      <c r="S9" s="381"/>
      <c r="T9" s="381">
        <f t="shared" si="53"/>
        <v>8461000</v>
      </c>
      <c r="U9" s="381"/>
      <c r="V9" s="381"/>
      <c r="W9" s="381">
        <f t="shared" si="54"/>
        <v>0</v>
      </c>
      <c r="X9" s="381"/>
      <c r="Y9" s="381"/>
      <c r="Z9" s="381">
        <f t="shared" si="55"/>
        <v>0</v>
      </c>
      <c r="AA9" s="381"/>
      <c r="AB9" s="381">
        <v>0</v>
      </c>
      <c r="AC9" s="381">
        <f t="shared" si="56"/>
        <v>0</v>
      </c>
      <c r="AD9" s="381">
        <v>0</v>
      </c>
      <c r="AE9" s="381"/>
      <c r="AF9" s="381">
        <f t="shared" si="57"/>
        <v>0</v>
      </c>
      <c r="AG9" s="381"/>
      <c r="AH9" s="381"/>
      <c r="AI9" s="381">
        <f t="shared" si="58"/>
        <v>0</v>
      </c>
      <c r="AJ9" s="381"/>
      <c r="AK9" s="381"/>
      <c r="AL9" s="381">
        <f t="shared" si="59"/>
        <v>0</v>
      </c>
      <c r="AM9" s="381"/>
      <c r="AN9" s="381">
        <v>0</v>
      </c>
      <c r="AO9" s="381">
        <f t="shared" si="60"/>
        <v>0</v>
      </c>
      <c r="AP9" s="381">
        <v>0</v>
      </c>
      <c r="AQ9" s="381"/>
      <c r="AR9" s="381">
        <f t="shared" si="61"/>
        <v>0</v>
      </c>
      <c r="AS9" s="381"/>
      <c r="AT9" s="381"/>
      <c r="AU9" s="381">
        <f t="shared" si="62"/>
        <v>0</v>
      </c>
      <c r="AV9" s="381"/>
      <c r="AW9" s="381"/>
      <c r="AX9" s="381">
        <f t="shared" si="63"/>
        <v>0</v>
      </c>
      <c r="AY9" s="381"/>
      <c r="AZ9" s="381"/>
      <c r="BA9" s="381">
        <f t="shared" si="64"/>
        <v>0</v>
      </c>
      <c r="BB9" s="381"/>
      <c r="BC9" s="381"/>
      <c r="BD9" s="381">
        <f t="shared" si="65"/>
        <v>0</v>
      </c>
      <c r="BE9" s="381"/>
      <c r="BF9" s="381">
        <v>0</v>
      </c>
      <c r="BG9" s="381">
        <f t="shared" si="66"/>
        <v>0</v>
      </c>
      <c r="BH9" s="381">
        <v>0</v>
      </c>
      <c r="BI9" s="381"/>
      <c r="BJ9" s="381">
        <f t="shared" si="67"/>
        <v>0</v>
      </c>
      <c r="BK9" s="381"/>
      <c r="BL9" s="381">
        <v>0</v>
      </c>
      <c r="BM9" s="381">
        <f t="shared" si="68"/>
        <v>0</v>
      </c>
      <c r="BN9" s="381">
        <v>0</v>
      </c>
      <c r="BO9" s="381"/>
      <c r="BP9" s="381">
        <f t="shared" si="69"/>
        <v>0</v>
      </c>
      <c r="BQ9" s="381"/>
      <c r="BR9" s="381">
        <v>0</v>
      </c>
      <c r="BS9" s="381">
        <f t="shared" si="70"/>
        <v>0</v>
      </c>
      <c r="BT9" s="381">
        <v>0</v>
      </c>
      <c r="BU9" s="381"/>
      <c r="BV9" s="381">
        <f t="shared" si="71"/>
        <v>0</v>
      </c>
      <c r="BX9" s="451">
        <f t="shared" si="19"/>
        <v>0</v>
      </c>
      <c r="BY9" s="451">
        <f t="shared" si="20"/>
        <v>0</v>
      </c>
      <c r="BZ9" s="451">
        <f t="shared" si="21"/>
        <v>36461000</v>
      </c>
      <c r="CA9" s="451">
        <f t="shared" si="22"/>
        <v>36461000</v>
      </c>
      <c r="CB9" s="451">
        <f t="shared" si="23"/>
        <v>-300000</v>
      </c>
      <c r="CC9" s="451">
        <f t="shared" si="24"/>
        <v>36161000</v>
      </c>
      <c r="CD9" s="451"/>
      <c r="CE9" s="451">
        <f t="shared" si="25"/>
        <v>0</v>
      </c>
      <c r="CF9" s="451">
        <f t="shared" si="26"/>
        <v>0</v>
      </c>
      <c r="CG9" s="451">
        <f t="shared" si="27"/>
        <v>36461000</v>
      </c>
      <c r="CH9" s="451">
        <f t="shared" si="28"/>
        <v>36461000</v>
      </c>
      <c r="CI9" s="451">
        <f t="shared" si="29"/>
        <v>-300000</v>
      </c>
      <c r="CJ9" s="451">
        <f t="shared" si="30"/>
        <v>36161000</v>
      </c>
      <c r="CK9" s="451"/>
      <c r="CL9" s="451">
        <f t="shared" si="9"/>
        <v>0</v>
      </c>
      <c r="CM9" s="451">
        <f t="shared" si="31"/>
        <v>0</v>
      </c>
      <c r="CN9" s="451">
        <f t="shared" si="32"/>
        <v>0</v>
      </c>
      <c r="CO9" s="451">
        <f t="shared" si="33"/>
        <v>0</v>
      </c>
      <c r="CP9" s="451">
        <f t="shared" si="34"/>
        <v>0</v>
      </c>
      <c r="CQ9" s="451">
        <f t="shared" si="35"/>
        <v>0</v>
      </c>
      <c r="CR9" s="451">
        <f t="shared" si="15"/>
        <v>-300000</v>
      </c>
      <c r="CS9" s="451">
        <f t="shared" si="36"/>
        <v>0</v>
      </c>
      <c r="CT9" s="451">
        <f t="shared" si="37"/>
        <v>0</v>
      </c>
      <c r="CU9" s="451">
        <f t="shared" si="38"/>
        <v>36461000</v>
      </c>
      <c r="CV9" s="451">
        <f t="shared" si="39"/>
        <v>36461000</v>
      </c>
      <c r="CW9" s="451">
        <f t="shared" si="40"/>
        <v>-300000</v>
      </c>
      <c r="CX9" s="451">
        <f t="shared" si="41"/>
        <v>36161000</v>
      </c>
      <c r="CY9" s="451"/>
      <c r="CZ9" s="451">
        <f t="shared" si="17"/>
        <v>0</v>
      </c>
      <c r="DA9" s="451" t="e">
        <f>SUM(#REF!,#REF!,#REF!,#REF!,#REF!,#REF!)</f>
        <v>#REF!</v>
      </c>
      <c r="DC9" s="451">
        <f t="shared" si="42"/>
        <v>0</v>
      </c>
      <c r="DD9" s="451">
        <f t="shared" si="43"/>
        <v>0</v>
      </c>
      <c r="DE9" s="451">
        <f t="shared" si="44"/>
        <v>0</v>
      </c>
      <c r="DF9" s="451">
        <f t="shared" si="45"/>
        <v>0</v>
      </c>
      <c r="DG9" s="451">
        <f t="shared" si="46"/>
        <v>0</v>
      </c>
      <c r="DH9" s="451">
        <f t="shared" si="47"/>
        <v>0</v>
      </c>
    </row>
    <row r="10" spans="1:113" s="373" customFormat="1" ht="12" customHeight="1">
      <c r="A10" s="581" t="s">
        <v>1593</v>
      </c>
      <c r="B10" s="380" t="s">
        <v>54</v>
      </c>
      <c r="C10" s="381"/>
      <c r="D10" s="381">
        <v>0</v>
      </c>
      <c r="E10" s="381">
        <f t="shared" si="48"/>
        <v>8937000</v>
      </c>
      <c r="F10" s="381">
        <v>8937000</v>
      </c>
      <c r="G10" s="381"/>
      <c r="H10" s="377">
        <f t="shared" si="49"/>
        <v>8937000</v>
      </c>
      <c r="I10" s="381"/>
      <c r="J10" s="381"/>
      <c r="K10" s="381">
        <f t="shared" si="50"/>
        <v>0</v>
      </c>
      <c r="L10" s="381"/>
      <c r="M10" s="381"/>
      <c r="N10" s="381">
        <f t="shared" si="51"/>
        <v>0</v>
      </c>
      <c r="O10" s="381"/>
      <c r="P10" s="381">
        <v>0</v>
      </c>
      <c r="Q10" s="381">
        <f t="shared" si="52"/>
        <v>2895700</v>
      </c>
      <c r="R10" s="381">
        <v>2895700</v>
      </c>
      <c r="S10" s="381"/>
      <c r="T10" s="381">
        <f t="shared" si="53"/>
        <v>2895700</v>
      </c>
      <c r="U10" s="381"/>
      <c r="V10" s="381"/>
      <c r="W10" s="381">
        <f t="shared" si="54"/>
        <v>0</v>
      </c>
      <c r="X10" s="381"/>
      <c r="Y10" s="381"/>
      <c r="Z10" s="381">
        <f t="shared" si="55"/>
        <v>0</v>
      </c>
      <c r="AA10" s="381"/>
      <c r="AB10" s="381">
        <v>0</v>
      </c>
      <c r="AC10" s="381">
        <f t="shared" si="56"/>
        <v>1524000</v>
      </c>
      <c r="AD10" s="381">
        <v>1524000</v>
      </c>
      <c r="AE10" s="381"/>
      <c r="AF10" s="381">
        <f t="shared" si="57"/>
        <v>1524000</v>
      </c>
      <c r="AG10" s="381"/>
      <c r="AH10" s="381"/>
      <c r="AI10" s="381">
        <f t="shared" si="58"/>
        <v>0</v>
      </c>
      <c r="AJ10" s="381"/>
      <c r="AK10" s="381"/>
      <c r="AL10" s="381">
        <f t="shared" si="59"/>
        <v>0</v>
      </c>
      <c r="AM10" s="381"/>
      <c r="AN10" s="381">
        <v>0</v>
      </c>
      <c r="AO10" s="381">
        <f t="shared" si="60"/>
        <v>0</v>
      </c>
      <c r="AP10" s="381">
        <v>0</v>
      </c>
      <c r="AQ10" s="381"/>
      <c r="AR10" s="381">
        <f t="shared" si="61"/>
        <v>0</v>
      </c>
      <c r="AS10" s="381"/>
      <c r="AT10" s="381"/>
      <c r="AU10" s="381">
        <f t="shared" si="62"/>
        <v>0</v>
      </c>
      <c r="AV10" s="381"/>
      <c r="AW10" s="381"/>
      <c r="AX10" s="381">
        <f t="shared" si="63"/>
        <v>0</v>
      </c>
      <c r="AY10" s="381"/>
      <c r="AZ10" s="381"/>
      <c r="BA10" s="381">
        <f t="shared" si="64"/>
        <v>0</v>
      </c>
      <c r="BB10" s="381"/>
      <c r="BC10" s="381"/>
      <c r="BD10" s="381">
        <f t="shared" si="65"/>
        <v>0</v>
      </c>
      <c r="BE10" s="381"/>
      <c r="BF10" s="381">
        <v>0</v>
      </c>
      <c r="BG10" s="381">
        <f t="shared" si="66"/>
        <v>0</v>
      </c>
      <c r="BH10" s="381">
        <v>0</v>
      </c>
      <c r="BI10" s="381"/>
      <c r="BJ10" s="381">
        <f t="shared" si="67"/>
        <v>0</v>
      </c>
      <c r="BK10" s="381"/>
      <c r="BL10" s="381">
        <v>0</v>
      </c>
      <c r="BM10" s="381">
        <f t="shared" si="68"/>
        <v>0</v>
      </c>
      <c r="BN10" s="381">
        <v>0</v>
      </c>
      <c r="BO10" s="381"/>
      <c r="BP10" s="381">
        <f t="shared" si="69"/>
        <v>0</v>
      </c>
      <c r="BQ10" s="381"/>
      <c r="BR10" s="381">
        <v>2500000</v>
      </c>
      <c r="BS10" s="381">
        <f t="shared" si="70"/>
        <v>149000</v>
      </c>
      <c r="BT10" s="381">
        <v>2649000</v>
      </c>
      <c r="BU10" s="381"/>
      <c r="BV10" s="381">
        <f t="shared" si="71"/>
        <v>2649000</v>
      </c>
      <c r="BX10" s="451">
        <f t="shared" si="19"/>
        <v>0</v>
      </c>
      <c r="BY10" s="451">
        <f t="shared" si="20"/>
        <v>2500000</v>
      </c>
      <c r="BZ10" s="451">
        <f t="shared" si="21"/>
        <v>13505700</v>
      </c>
      <c r="CA10" s="451">
        <f t="shared" si="22"/>
        <v>16005700</v>
      </c>
      <c r="CB10" s="451">
        <f t="shared" si="23"/>
        <v>0</v>
      </c>
      <c r="CC10" s="451">
        <f t="shared" si="24"/>
        <v>16005700</v>
      </c>
      <c r="CD10" s="451"/>
      <c r="CE10" s="451">
        <f t="shared" si="25"/>
        <v>0</v>
      </c>
      <c r="CF10" s="451">
        <f t="shared" si="26"/>
        <v>0</v>
      </c>
      <c r="CG10" s="451">
        <f t="shared" si="27"/>
        <v>13356700</v>
      </c>
      <c r="CH10" s="451">
        <f t="shared" si="28"/>
        <v>13356700</v>
      </c>
      <c r="CI10" s="451">
        <f t="shared" si="29"/>
        <v>0</v>
      </c>
      <c r="CJ10" s="451">
        <f t="shared" si="30"/>
        <v>13356700</v>
      </c>
      <c r="CK10" s="451"/>
      <c r="CL10" s="451">
        <f t="shared" si="9"/>
        <v>0</v>
      </c>
      <c r="CM10" s="451">
        <f t="shared" si="31"/>
        <v>2500000</v>
      </c>
      <c r="CN10" s="451">
        <f t="shared" si="32"/>
        <v>149000</v>
      </c>
      <c r="CO10" s="451">
        <f t="shared" si="33"/>
        <v>2649000</v>
      </c>
      <c r="CP10" s="451">
        <f t="shared" si="34"/>
        <v>0</v>
      </c>
      <c r="CQ10" s="451">
        <f t="shared" si="35"/>
        <v>2649000</v>
      </c>
      <c r="CR10" s="451">
        <f t="shared" si="15"/>
        <v>0</v>
      </c>
      <c r="CS10" s="451">
        <f t="shared" si="36"/>
        <v>0</v>
      </c>
      <c r="CT10" s="451">
        <f t="shared" si="37"/>
        <v>5000000</v>
      </c>
      <c r="CU10" s="451">
        <f t="shared" si="38"/>
        <v>13654700</v>
      </c>
      <c r="CV10" s="451">
        <f t="shared" si="39"/>
        <v>18654700</v>
      </c>
      <c r="CW10" s="451">
        <f t="shared" si="40"/>
        <v>0</v>
      </c>
      <c r="CX10" s="451">
        <f t="shared" si="41"/>
        <v>18654700</v>
      </c>
      <c r="CY10" s="451"/>
      <c r="CZ10" s="451">
        <f t="shared" si="17"/>
        <v>2500000</v>
      </c>
      <c r="DA10" s="451" t="e">
        <f>SUM(#REF!,#REF!,#REF!,#REF!,#REF!,#REF!)</f>
        <v>#REF!</v>
      </c>
      <c r="DC10" s="451">
        <f t="shared" si="42"/>
        <v>0</v>
      </c>
      <c r="DD10" s="451">
        <f t="shared" si="43"/>
        <v>2500000</v>
      </c>
      <c r="DE10" s="451">
        <f t="shared" si="44"/>
        <v>149000</v>
      </c>
      <c r="DF10" s="451">
        <f t="shared" si="45"/>
        <v>2649000</v>
      </c>
      <c r="DG10" s="451">
        <f t="shared" si="46"/>
        <v>0</v>
      </c>
      <c r="DH10" s="451">
        <f t="shared" si="47"/>
        <v>2649000</v>
      </c>
    </row>
    <row r="11" spans="1:113" s="373" customFormat="1" ht="12" customHeight="1">
      <c r="A11" s="581" t="s">
        <v>1594</v>
      </c>
      <c r="B11" s="380" t="s">
        <v>56</v>
      </c>
      <c r="C11" s="381"/>
      <c r="D11" s="381">
        <v>0</v>
      </c>
      <c r="E11" s="381">
        <f t="shared" si="48"/>
        <v>7123000</v>
      </c>
      <c r="F11" s="381">
        <v>7123000</v>
      </c>
      <c r="G11" s="381"/>
      <c r="H11" s="377">
        <f t="shared" si="49"/>
        <v>7123000</v>
      </c>
      <c r="I11" s="381"/>
      <c r="J11" s="381"/>
      <c r="K11" s="381">
        <f t="shared" si="50"/>
        <v>0</v>
      </c>
      <c r="L11" s="381"/>
      <c r="M11" s="381"/>
      <c r="N11" s="381">
        <f t="shared" si="51"/>
        <v>0</v>
      </c>
      <c r="O11" s="381"/>
      <c r="P11" s="381">
        <v>0</v>
      </c>
      <c r="Q11" s="381">
        <f t="shared" si="52"/>
        <v>0</v>
      </c>
      <c r="R11" s="381">
        <v>0</v>
      </c>
      <c r="S11" s="381"/>
      <c r="T11" s="381">
        <f t="shared" si="53"/>
        <v>0</v>
      </c>
      <c r="U11" s="381"/>
      <c r="V11" s="381"/>
      <c r="W11" s="381">
        <f t="shared" si="54"/>
        <v>0</v>
      </c>
      <c r="X11" s="381"/>
      <c r="Y11" s="381"/>
      <c r="Z11" s="381">
        <f t="shared" si="55"/>
        <v>0</v>
      </c>
      <c r="AA11" s="381"/>
      <c r="AB11" s="381">
        <v>0</v>
      </c>
      <c r="AC11" s="381">
        <f t="shared" si="56"/>
        <v>0</v>
      </c>
      <c r="AD11" s="381">
        <v>0</v>
      </c>
      <c r="AE11" s="381"/>
      <c r="AF11" s="381">
        <f t="shared" si="57"/>
        <v>0</v>
      </c>
      <c r="AG11" s="381"/>
      <c r="AH11" s="381"/>
      <c r="AI11" s="381">
        <f t="shared" si="58"/>
        <v>0</v>
      </c>
      <c r="AJ11" s="381"/>
      <c r="AK11" s="381"/>
      <c r="AL11" s="381">
        <f t="shared" si="59"/>
        <v>0</v>
      </c>
      <c r="AM11" s="381"/>
      <c r="AN11" s="381">
        <v>0</v>
      </c>
      <c r="AO11" s="381">
        <f t="shared" si="60"/>
        <v>0</v>
      </c>
      <c r="AP11" s="381">
        <v>0</v>
      </c>
      <c r="AQ11" s="381"/>
      <c r="AR11" s="381">
        <f t="shared" si="61"/>
        <v>0</v>
      </c>
      <c r="AS11" s="381"/>
      <c r="AT11" s="381"/>
      <c r="AU11" s="381">
        <f t="shared" si="62"/>
        <v>0</v>
      </c>
      <c r="AV11" s="381"/>
      <c r="AW11" s="381"/>
      <c r="AX11" s="381">
        <f t="shared" si="63"/>
        <v>0</v>
      </c>
      <c r="AY11" s="381"/>
      <c r="AZ11" s="381"/>
      <c r="BA11" s="381">
        <f t="shared" si="64"/>
        <v>0</v>
      </c>
      <c r="BB11" s="381"/>
      <c r="BC11" s="381"/>
      <c r="BD11" s="381">
        <f t="shared" si="65"/>
        <v>0</v>
      </c>
      <c r="BE11" s="381"/>
      <c r="BF11" s="381">
        <v>0</v>
      </c>
      <c r="BG11" s="381">
        <f t="shared" si="66"/>
        <v>0</v>
      </c>
      <c r="BH11" s="381">
        <v>0</v>
      </c>
      <c r="BI11" s="381"/>
      <c r="BJ11" s="381">
        <f t="shared" si="67"/>
        <v>0</v>
      </c>
      <c r="BK11" s="381"/>
      <c r="BL11" s="381">
        <v>0</v>
      </c>
      <c r="BM11" s="381">
        <f t="shared" si="68"/>
        <v>0</v>
      </c>
      <c r="BN11" s="381">
        <v>0</v>
      </c>
      <c r="BO11" s="381"/>
      <c r="BP11" s="381">
        <f t="shared" si="69"/>
        <v>0</v>
      </c>
      <c r="BQ11" s="381"/>
      <c r="BR11" s="381">
        <v>0</v>
      </c>
      <c r="BS11" s="381">
        <f t="shared" si="70"/>
        <v>0</v>
      </c>
      <c r="BT11" s="381">
        <v>0</v>
      </c>
      <c r="BU11" s="381"/>
      <c r="BV11" s="381">
        <f t="shared" si="71"/>
        <v>0</v>
      </c>
      <c r="BX11" s="451">
        <f t="shared" si="19"/>
        <v>0</v>
      </c>
      <c r="BY11" s="451">
        <f t="shared" si="20"/>
        <v>0</v>
      </c>
      <c r="BZ11" s="451">
        <f t="shared" si="21"/>
        <v>7123000</v>
      </c>
      <c r="CA11" s="451">
        <f t="shared" si="22"/>
        <v>7123000</v>
      </c>
      <c r="CB11" s="451">
        <f t="shared" si="23"/>
        <v>0</v>
      </c>
      <c r="CC11" s="451">
        <f t="shared" si="24"/>
        <v>7123000</v>
      </c>
      <c r="CD11" s="451"/>
      <c r="CE11" s="451">
        <f t="shared" si="25"/>
        <v>0</v>
      </c>
      <c r="CF11" s="451">
        <f t="shared" si="26"/>
        <v>0</v>
      </c>
      <c r="CG11" s="451">
        <f t="shared" si="27"/>
        <v>7123000</v>
      </c>
      <c r="CH11" s="451">
        <f t="shared" si="28"/>
        <v>7123000</v>
      </c>
      <c r="CI11" s="451">
        <f t="shared" si="29"/>
        <v>0</v>
      </c>
      <c r="CJ11" s="451">
        <f t="shared" si="30"/>
        <v>7123000</v>
      </c>
      <c r="CK11" s="451"/>
      <c r="CL11" s="451">
        <f t="shared" si="9"/>
        <v>0</v>
      </c>
      <c r="CM11" s="451">
        <f t="shared" si="31"/>
        <v>0</v>
      </c>
      <c r="CN11" s="451">
        <f t="shared" si="32"/>
        <v>0</v>
      </c>
      <c r="CO11" s="451">
        <f t="shared" si="33"/>
        <v>0</v>
      </c>
      <c r="CP11" s="451">
        <f t="shared" si="34"/>
        <v>0</v>
      </c>
      <c r="CQ11" s="451">
        <f t="shared" si="35"/>
        <v>0</v>
      </c>
      <c r="CR11" s="451">
        <f t="shared" si="15"/>
        <v>0</v>
      </c>
      <c r="CS11" s="451">
        <f t="shared" si="36"/>
        <v>0</v>
      </c>
      <c r="CT11" s="451">
        <f t="shared" si="37"/>
        <v>0</v>
      </c>
      <c r="CU11" s="451">
        <f t="shared" si="38"/>
        <v>7123000</v>
      </c>
      <c r="CV11" s="451">
        <f t="shared" si="39"/>
        <v>7123000</v>
      </c>
      <c r="CW11" s="451">
        <f t="shared" si="40"/>
        <v>0</v>
      </c>
      <c r="CX11" s="451">
        <f t="shared" si="41"/>
        <v>7123000</v>
      </c>
      <c r="CY11" s="451"/>
      <c r="CZ11" s="451">
        <f t="shared" si="17"/>
        <v>0</v>
      </c>
      <c r="DA11" s="451" t="e">
        <f>SUM(#REF!,#REF!,#REF!,#REF!,#REF!,#REF!)</f>
        <v>#REF!</v>
      </c>
      <c r="DC11" s="451">
        <f t="shared" si="42"/>
        <v>0</v>
      </c>
      <c r="DD11" s="451">
        <f t="shared" si="43"/>
        <v>0</v>
      </c>
      <c r="DE11" s="451">
        <f t="shared" si="44"/>
        <v>0</v>
      </c>
      <c r="DF11" s="451">
        <f t="shared" si="45"/>
        <v>0</v>
      </c>
      <c r="DG11" s="451">
        <f t="shared" si="46"/>
        <v>0</v>
      </c>
      <c r="DH11" s="451">
        <f t="shared" si="47"/>
        <v>0</v>
      </c>
    </row>
    <row r="12" spans="1:113" s="373" customFormat="1" ht="12" customHeight="1">
      <c r="A12" s="581" t="s">
        <v>1595</v>
      </c>
      <c r="B12" s="380" t="s">
        <v>58</v>
      </c>
      <c r="C12" s="381"/>
      <c r="D12" s="381">
        <v>0</v>
      </c>
      <c r="E12" s="381">
        <f t="shared" si="48"/>
        <v>0</v>
      </c>
      <c r="F12" s="381">
        <v>0</v>
      </c>
      <c r="G12" s="381"/>
      <c r="H12" s="377">
        <f t="shared" si="49"/>
        <v>0</v>
      </c>
      <c r="I12" s="381"/>
      <c r="J12" s="381"/>
      <c r="K12" s="381">
        <f t="shared" si="50"/>
        <v>0</v>
      </c>
      <c r="L12" s="381"/>
      <c r="M12" s="381"/>
      <c r="N12" s="381">
        <f t="shared" si="51"/>
        <v>0</v>
      </c>
      <c r="O12" s="381"/>
      <c r="P12" s="381">
        <v>0</v>
      </c>
      <c r="Q12" s="381">
        <f t="shared" si="52"/>
        <v>0</v>
      </c>
      <c r="R12" s="381">
        <v>0</v>
      </c>
      <c r="S12" s="381"/>
      <c r="T12" s="381">
        <f t="shared" si="53"/>
        <v>0</v>
      </c>
      <c r="U12" s="381"/>
      <c r="V12" s="381"/>
      <c r="W12" s="381">
        <f t="shared" si="54"/>
        <v>0</v>
      </c>
      <c r="X12" s="381"/>
      <c r="Y12" s="381"/>
      <c r="Z12" s="381">
        <f t="shared" si="55"/>
        <v>0</v>
      </c>
      <c r="AA12" s="381"/>
      <c r="AB12" s="381">
        <v>0</v>
      </c>
      <c r="AC12" s="381">
        <f t="shared" si="56"/>
        <v>1000</v>
      </c>
      <c r="AD12" s="381">
        <v>1000</v>
      </c>
      <c r="AE12" s="381"/>
      <c r="AF12" s="381">
        <f t="shared" si="57"/>
        <v>1000</v>
      </c>
      <c r="AG12" s="381"/>
      <c r="AH12" s="381"/>
      <c r="AI12" s="381">
        <f t="shared" si="58"/>
        <v>0</v>
      </c>
      <c r="AJ12" s="381"/>
      <c r="AK12" s="381"/>
      <c r="AL12" s="381">
        <f t="shared" si="59"/>
        <v>0</v>
      </c>
      <c r="AM12" s="381"/>
      <c r="AN12" s="381">
        <v>0</v>
      </c>
      <c r="AO12" s="381">
        <f t="shared" si="60"/>
        <v>2000</v>
      </c>
      <c r="AP12" s="381">
        <v>2000</v>
      </c>
      <c r="AQ12" s="381"/>
      <c r="AR12" s="381">
        <f t="shared" si="61"/>
        <v>2000</v>
      </c>
      <c r="AS12" s="381"/>
      <c r="AT12" s="381"/>
      <c r="AU12" s="381">
        <f t="shared" si="62"/>
        <v>0</v>
      </c>
      <c r="AV12" s="381"/>
      <c r="AW12" s="381"/>
      <c r="AX12" s="381">
        <f t="shared" si="63"/>
        <v>0</v>
      </c>
      <c r="AY12" s="381"/>
      <c r="AZ12" s="381"/>
      <c r="BA12" s="381">
        <f t="shared" si="64"/>
        <v>0</v>
      </c>
      <c r="BB12" s="381"/>
      <c r="BC12" s="381"/>
      <c r="BD12" s="381">
        <f t="shared" si="65"/>
        <v>0</v>
      </c>
      <c r="BE12" s="381"/>
      <c r="BF12" s="381">
        <v>0</v>
      </c>
      <c r="BG12" s="381">
        <f t="shared" si="66"/>
        <v>1000</v>
      </c>
      <c r="BH12" s="381">
        <v>1000</v>
      </c>
      <c r="BI12" s="381"/>
      <c r="BJ12" s="381">
        <f t="shared" si="67"/>
        <v>1000</v>
      </c>
      <c r="BK12" s="381"/>
      <c r="BL12" s="381">
        <v>0</v>
      </c>
      <c r="BM12" s="381">
        <f t="shared" si="68"/>
        <v>0</v>
      </c>
      <c r="BN12" s="381">
        <v>0</v>
      </c>
      <c r="BO12" s="381"/>
      <c r="BP12" s="381">
        <f t="shared" si="69"/>
        <v>0</v>
      </c>
      <c r="BQ12" s="381"/>
      <c r="BR12" s="381">
        <v>0</v>
      </c>
      <c r="BS12" s="381">
        <f t="shared" si="70"/>
        <v>0</v>
      </c>
      <c r="BT12" s="381">
        <v>0</v>
      </c>
      <c r="BU12" s="381"/>
      <c r="BV12" s="381">
        <f t="shared" si="71"/>
        <v>0</v>
      </c>
      <c r="BX12" s="451">
        <f t="shared" si="19"/>
        <v>0</v>
      </c>
      <c r="BY12" s="451">
        <f t="shared" si="20"/>
        <v>0</v>
      </c>
      <c r="BZ12" s="451">
        <f t="shared" si="21"/>
        <v>4000</v>
      </c>
      <c r="CA12" s="451">
        <f t="shared" si="22"/>
        <v>4000</v>
      </c>
      <c r="CB12" s="451">
        <f t="shared" si="23"/>
        <v>0</v>
      </c>
      <c r="CC12" s="451">
        <f t="shared" si="24"/>
        <v>4000</v>
      </c>
      <c r="CD12" s="451"/>
      <c r="CE12" s="451">
        <f t="shared" si="25"/>
        <v>0</v>
      </c>
      <c r="CF12" s="451">
        <f t="shared" si="26"/>
        <v>0</v>
      </c>
      <c r="CG12" s="451">
        <f t="shared" si="27"/>
        <v>3000</v>
      </c>
      <c r="CH12" s="451">
        <f t="shared" si="28"/>
        <v>3000</v>
      </c>
      <c r="CI12" s="451">
        <f t="shared" si="29"/>
        <v>0</v>
      </c>
      <c r="CJ12" s="451">
        <f t="shared" si="30"/>
        <v>3000</v>
      </c>
      <c r="CK12" s="451"/>
      <c r="CL12" s="451">
        <f t="shared" si="9"/>
        <v>0</v>
      </c>
      <c r="CM12" s="451">
        <f t="shared" si="31"/>
        <v>0</v>
      </c>
      <c r="CN12" s="451">
        <f t="shared" si="32"/>
        <v>1000</v>
      </c>
      <c r="CO12" s="451">
        <f t="shared" si="33"/>
        <v>1000</v>
      </c>
      <c r="CP12" s="451">
        <f t="shared" si="34"/>
        <v>0</v>
      </c>
      <c r="CQ12" s="451">
        <f t="shared" si="35"/>
        <v>1000</v>
      </c>
      <c r="CR12" s="451">
        <f t="shared" si="15"/>
        <v>0</v>
      </c>
      <c r="CS12" s="451">
        <f t="shared" si="36"/>
        <v>0</v>
      </c>
      <c r="CT12" s="451">
        <f t="shared" si="37"/>
        <v>0</v>
      </c>
      <c r="CU12" s="451">
        <f t="shared" si="38"/>
        <v>5000</v>
      </c>
      <c r="CV12" s="451">
        <f t="shared" si="39"/>
        <v>5000</v>
      </c>
      <c r="CW12" s="451">
        <f t="shared" si="40"/>
        <v>0</v>
      </c>
      <c r="CX12" s="451">
        <f t="shared" si="41"/>
        <v>5000</v>
      </c>
      <c r="CY12" s="451"/>
      <c r="CZ12" s="451">
        <f t="shared" si="17"/>
        <v>0</v>
      </c>
      <c r="DA12" s="451" t="e">
        <f>SUM(#REF!,#REF!,#REF!,#REF!,#REF!,#REF!)</f>
        <v>#REF!</v>
      </c>
      <c r="DC12" s="451">
        <f t="shared" si="42"/>
        <v>0</v>
      </c>
      <c r="DD12" s="451">
        <f t="shared" si="43"/>
        <v>0</v>
      </c>
      <c r="DE12" s="451">
        <f t="shared" si="44"/>
        <v>0</v>
      </c>
      <c r="DF12" s="451">
        <f t="shared" si="45"/>
        <v>0</v>
      </c>
      <c r="DG12" s="451">
        <f t="shared" si="46"/>
        <v>0</v>
      </c>
      <c r="DH12" s="451">
        <f t="shared" si="47"/>
        <v>0</v>
      </c>
    </row>
    <row r="13" spans="1:113" s="373" customFormat="1">
      <c r="A13" s="581" t="s">
        <v>1596</v>
      </c>
      <c r="B13" s="380" t="s">
        <v>60</v>
      </c>
      <c r="C13" s="396"/>
      <c r="D13" s="396">
        <v>0</v>
      </c>
      <c r="E13" s="396">
        <f t="shared" si="48"/>
        <v>0</v>
      </c>
      <c r="F13" s="396">
        <v>0</v>
      </c>
      <c r="G13" s="396"/>
      <c r="H13" s="377">
        <f t="shared" si="49"/>
        <v>0</v>
      </c>
      <c r="I13" s="396"/>
      <c r="J13" s="396"/>
      <c r="K13" s="396">
        <f t="shared" si="50"/>
        <v>0</v>
      </c>
      <c r="L13" s="396"/>
      <c r="M13" s="396"/>
      <c r="N13" s="396">
        <f t="shared" si="51"/>
        <v>0</v>
      </c>
      <c r="O13" s="396"/>
      <c r="P13" s="396">
        <v>0</v>
      </c>
      <c r="Q13" s="396">
        <f t="shared" si="52"/>
        <v>0</v>
      </c>
      <c r="R13" s="396">
        <v>0</v>
      </c>
      <c r="S13" s="396"/>
      <c r="T13" s="396">
        <f t="shared" si="53"/>
        <v>0</v>
      </c>
      <c r="U13" s="396"/>
      <c r="V13" s="396"/>
      <c r="W13" s="396">
        <f t="shared" si="54"/>
        <v>0</v>
      </c>
      <c r="X13" s="396"/>
      <c r="Y13" s="396"/>
      <c r="Z13" s="396">
        <f t="shared" si="55"/>
        <v>0</v>
      </c>
      <c r="AA13" s="396"/>
      <c r="AB13" s="396">
        <v>0</v>
      </c>
      <c r="AC13" s="396">
        <f t="shared" si="56"/>
        <v>0</v>
      </c>
      <c r="AD13" s="396">
        <v>0</v>
      </c>
      <c r="AE13" s="396"/>
      <c r="AF13" s="396">
        <f t="shared" si="57"/>
        <v>0</v>
      </c>
      <c r="AG13" s="396"/>
      <c r="AH13" s="396"/>
      <c r="AI13" s="396">
        <f t="shared" si="58"/>
        <v>0</v>
      </c>
      <c r="AJ13" s="396"/>
      <c r="AK13" s="396"/>
      <c r="AL13" s="396">
        <f t="shared" si="59"/>
        <v>0</v>
      </c>
      <c r="AM13" s="396"/>
      <c r="AN13" s="396">
        <v>0</v>
      </c>
      <c r="AO13" s="396">
        <f t="shared" si="60"/>
        <v>0</v>
      </c>
      <c r="AP13" s="396">
        <v>0</v>
      </c>
      <c r="AQ13" s="396"/>
      <c r="AR13" s="396">
        <f t="shared" si="61"/>
        <v>0</v>
      </c>
      <c r="AS13" s="396"/>
      <c r="AT13" s="396"/>
      <c r="AU13" s="396">
        <f t="shared" si="62"/>
        <v>0</v>
      </c>
      <c r="AV13" s="396"/>
      <c r="AW13" s="396"/>
      <c r="AX13" s="396">
        <f t="shared" si="63"/>
        <v>0</v>
      </c>
      <c r="AY13" s="396"/>
      <c r="AZ13" s="396"/>
      <c r="BA13" s="396">
        <f t="shared" si="64"/>
        <v>0</v>
      </c>
      <c r="BB13" s="396"/>
      <c r="BC13" s="396"/>
      <c r="BD13" s="396">
        <f t="shared" si="65"/>
        <v>0</v>
      </c>
      <c r="BE13" s="396"/>
      <c r="BF13" s="396">
        <v>0</v>
      </c>
      <c r="BG13" s="396">
        <f t="shared" si="66"/>
        <v>0</v>
      </c>
      <c r="BH13" s="396">
        <v>0</v>
      </c>
      <c r="BI13" s="396"/>
      <c r="BJ13" s="396">
        <f t="shared" si="67"/>
        <v>0</v>
      </c>
      <c r="BK13" s="396"/>
      <c r="BL13" s="396">
        <v>0</v>
      </c>
      <c r="BM13" s="396">
        <f t="shared" si="68"/>
        <v>0</v>
      </c>
      <c r="BN13" s="396">
        <v>0</v>
      </c>
      <c r="BO13" s="396"/>
      <c r="BP13" s="396">
        <f t="shared" si="69"/>
        <v>0</v>
      </c>
      <c r="BQ13" s="396"/>
      <c r="BR13" s="396">
        <v>0</v>
      </c>
      <c r="BS13" s="396">
        <f t="shared" si="70"/>
        <v>0</v>
      </c>
      <c r="BT13" s="396">
        <v>0</v>
      </c>
      <c r="BU13" s="396"/>
      <c r="BV13" s="396">
        <f t="shared" si="71"/>
        <v>0</v>
      </c>
      <c r="BX13" s="451">
        <f t="shared" si="19"/>
        <v>0</v>
      </c>
      <c r="BY13" s="451">
        <f t="shared" si="20"/>
        <v>0</v>
      </c>
      <c r="BZ13" s="451">
        <f t="shared" si="21"/>
        <v>0</v>
      </c>
      <c r="CA13" s="451">
        <f t="shared" si="22"/>
        <v>0</v>
      </c>
      <c r="CB13" s="451">
        <f t="shared" si="23"/>
        <v>0</v>
      </c>
      <c r="CC13" s="451">
        <f t="shared" si="24"/>
        <v>0</v>
      </c>
      <c r="CD13" s="451"/>
      <c r="CE13" s="451">
        <f t="shared" si="25"/>
        <v>0</v>
      </c>
      <c r="CF13" s="451">
        <f t="shared" si="26"/>
        <v>0</v>
      </c>
      <c r="CG13" s="451">
        <f t="shared" si="27"/>
        <v>0</v>
      </c>
      <c r="CH13" s="451">
        <f t="shared" si="28"/>
        <v>0</v>
      </c>
      <c r="CI13" s="451">
        <f t="shared" si="29"/>
        <v>0</v>
      </c>
      <c r="CJ13" s="451">
        <f t="shared" si="30"/>
        <v>0</v>
      </c>
      <c r="CK13" s="451"/>
      <c r="CL13" s="451">
        <f t="shared" si="9"/>
        <v>0</v>
      </c>
      <c r="CM13" s="451">
        <f t="shared" si="31"/>
        <v>0</v>
      </c>
      <c r="CN13" s="451">
        <f t="shared" si="32"/>
        <v>0</v>
      </c>
      <c r="CO13" s="451">
        <f t="shared" si="33"/>
        <v>0</v>
      </c>
      <c r="CP13" s="451">
        <f t="shared" si="34"/>
        <v>0</v>
      </c>
      <c r="CQ13" s="451">
        <f t="shared" si="35"/>
        <v>0</v>
      </c>
      <c r="CR13" s="451">
        <f t="shared" si="15"/>
        <v>0</v>
      </c>
      <c r="CS13" s="451">
        <f t="shared" si="36"/>
        <v>0</v>
      </c>
      <c r="CT13" s="451">
        <f t="shared" si="37"/>
        <v>0</v>
      </c>
      <c r="CU13" s="451">
        <f t="shared" si="38"/>
        <v>0</v>
      </c>
      <c r="CV13" s="451">
        <f t="shared" si="39"/>
        <v>0</v>
      </c>
      <c r="CW13" s="451">
        <f t="shared" si="40"/>
        <v>0</v>
      </c>
      <c r="CX13" s="451">
        <f t="shared" si="41"/>
        <v>0</v>
      </c>
      <c r="CY13" s="451"/>
      <c r="CZ13" s="451">
        <f t="shared" si="17"/>
        <v>0</v>
      </c>
      <c r="DA13" s="451" t="e">
        <f>SUM(#REF!,#REF!,#REF!,#REF!,#REF!,#REF!)</f>
        <v>#REF!</v>
      </c>
      <c r="DC13" s="451">
        <f t="shared" si="42"/>
        <v>0</v>
      </c>
      <c r="DD13" s="451">
        <f t="shared" si="43"/>
        <v>0</v>
      </c>
      <c r="DE13" s="451">
        <f t="shared" si="44"/>
        <v>0</v>
      </c>
      <c r="DF13" s="451">
        <f t="shared" si="45"/>
        <v>0</v>
      </c>
      <c r="DG13" s="451">
        <f t="shared" si="46"/>
        <v>0</v>
      </c>
      <c r="DH13" s="451">
        <f t="shared" si="47"/>
        <v>0</v>
      </c>
    </row>
    <row r="14" spans="1:113" s="373" customFormat="1">
      <c r="A14" s="581" t="s">
        <v>1597</v>
      </c>
      <c r="B14" s="384" t="s">
        <v>1471</v>
      </c>
      <c r="C14" s="394"/>
      <c r="D14" s="394">
        <v>0</v>
      </c>
      <c r="E14" s="394">
        <f t="shared" si="48"/>
        <v>0</v>
      </c>
      <c r="F14" s="394">
        <v>0</v>
      </c>
      <c r="G14" s="394"/>
      <c r="H14" s="377">
        <f t="shared" si="49"/>
        <v>0</v>
      </c>
      <c r="I14" s="394"/>
      <c r="J14" s="394"/>
      <c r="K14" s="394">
        <f t="shared" si="50"/>
        <v>0</v>
      </c>
      <c r="L14" s="394"/>
      <c r="M14" s="394"/>
      <c r="N14" s="394">
        <f t="shared" si="51"/>
        <v>0</v>
      </c>
      <c r="O14" s="394"/>
      <c r="P14" s="394">
        <v>0</v>
      </c>
      <c r="Q14" s="394">
        <f t="shared" si="52"/>
        <v>0</v>
      </c>
      <c r="R14" s="394">
        <v>0</v>
      </c>
      <c r="S14" s="394"/>
      <c r="T14" s="394">
        <f t="shared" si="53"/>
        <v>0</v>
      </c>
      <c r="U14" s="394"/>
      <c r="V14" s="394"/>
      <c r="W14" s="394">
        <f t="shared" si="54"/>
        <v>0</v>
      </c>
      <c r="X14" s="394"/>
      <c r="Y14" s="394"/>
      <c r="Z14" s="394">
        <f t="shared" si="55"/>
        <v>0</v>
      </c>
      <c r="AA14" s="394"/>
      <c r="AB14" s="394">
        <v>0</v>
      </c>
      <c r="AC14" s="394">
        <f t="shared" si="56"/>
        <v>0</v>
      </c>
      <c r="AD14" s="394">
        <v>0</v>
      </c>
      <c r="AE14" s="394"/>
      <c r="AF14" s="394">
        <f t="shared" si="57"/>
        <v>0</v>
      </c>
      <c r="AG14" s="394"/>
      <c r="AH14" s="394"/>
      <c r="AI14" s="394">
        <f t="shared" si="58"/>
        <v>0</v>
      </c>
      <c r="AJ14" s="394"/>
      <c r="AK14" s="394"/>
      <c r="AL14" s="394">
        <f t="shared" si="59"/>
        <v>0</v>
      </c>
      <c r="AM14" s="394"/>
      <c r="AN14" s="394">
        <v>0</v>
      </c>
      <c r="AO14" s="394">
        <f t="shared" si="60"/>
        <v>0</v>
      </c>
      <c r="AP14" s="394">
        <v>0</v>
      </c>
      <c r="AQ14" s="394"/>
      <c r="AR14" s="394">
        <f t="shared" si="61"/>
        <v>0</v>
      </c>
      <c r="AS14" s="394"/>
      <c r="AT14" s="394"/>
      <c r="AU14" s="394">
        <f t="shared" si="62"/>
        <v>0</v>
      </c>
      <c r="AV14" s="394"/>
      <c r="AW14" s="394"/>
      <c r="AX14" s="394">
        <f t="shared" si="63"/>
        <v>0</v>
      </c>
      <c r="AY14" s="394"/>
      <c r="AZ14" s="394"/>
      <c r="BA14" s="394">
        <f t="shared" si="64"/>
        <v>0</v>
      </c>
      <c r="BB14" s="394"/>
      <c r="BC14" s="394"/>
      <c r="BD14" s="394">
        <f t="shared" si="65"/>
        <v>0</v>
      </c>
      <c r="BE14" s="394"/>
      <c r="BF14" s="394">
        <v>0</v>
      </c>
      <c r="BG14" s="394">
        <f t="shared" si="66"/>
        <v>0</v>
      </c>
      <c r="BH14" s="394">
        <v>0</v>
      </c>
      <c r="BI14" s="394"/>
      <c r="BJ14" s="394">
        <f t="shared" si="67"/>
        <v>0</v>
      </c>
      <c r="BK14" s="394"/>
      <c r="BL14" s="394">
        <v>0</v>
      </c>
      <c r="BM14" s="394">
        <f t="shared" si="68"/>
        <v>0</v>
      </c>
      <c r="BN14" s="394">
        <v>0</v>
      </c>
      <c r="BO14" s="394"/>
      <c r="BP14" s="394">
        <f t="shared" si="69"/>
        <v>0</v>
      </c>
      <c r="BQ14" s="394"/>
      <c r="BR14" s="394">
        <v>0</v>
      </c>
      <c r="BS14" s="394">
        <f t="shared" si="70"/>
        <v>0</v>
      </c>
      <c r="BT14" s="394">
        <v>0</v>
      </c>
      <c r="BU14" s="394"/>
      <c r="BV14" s="394">
        <f t="shared" si="71"/>
        <v>0</v>
      </c>
      <c r="BX14" s="451">
        <f t="shared" si="19"/>
        <v>0</v>
      </c>
      <c r="BY14" s="451">
        <f t="shared" si="20"/>
        <v>0</v>
      </c>
      <c r="BZ14" s="451">
        <f t="shared" si="21"/>
        <v>0</v>
      </c>
      <c r="CA14" s="451">
        <f t="shared" si="22"/>
        <v>0</v>
      </c>
      <c r="CB14" s="451">
        <f t="shared" si="23"/>
        <v>0</v>
      </c>
      <c r="CC14" s="451">
        <f t="shared" si="24"/>
        <v>0</v>
      </c>
      <c r="CD14" s="451"/>
      <c r="CE14" s="451">
        <f t="shared" si="25"/>
        <v>0</v>
      </c>
      <c r="CF14" s="451">
        <f t="shared" si="26"/>
        <v>0</v>
      </c>
      <c r="CG14" s="451">
        <f t="shared" si="27"/>
        <v>0</v>
      </c>
      <c r="CH14" s="451">
        <f t="shared" si="28"/>
        <v>0</v>
      </c>
      <c r="CI14" s="451">
        <f t="shared" si="29"/>
        <v>0</v>
      </c>
      <c r="CJ14" s="451">
        <f t="shared" si="30"/>
        <v>0</v>
      </c>
      <c r="CK14" s="451"/>
      <c r="CL14" s="451">
        <f t="shared" si="9"/>
        <v>0</v>
      </c>
      <c r="CM14" s="451">
        <f t="shared" si="31"/>
        <v>0</v>
      </c>
      <c r="CN14" s="451">
        <f t="shared" si="32"/>
        <v>0</v>
      </c>
      <c r="CO14" s="451">
        <f t="shared" si="33"/>
        <v>0</v>
      </c>
      <c r="CP14" s="451">
        <f t="shared" si="34"/>
        <v>0</v>
      </c>
      <c r="CQ14" s="451">
        <f t="shared" si="35"/>
        <v>0</v>
      </c>
      <c r="CR14" s="451">
        <f t="shared" si="15"/>
        <v>0</v>
      </c>
      <c r="CS14" s="451">
        <f t="shared" si="36"/>
        <v>0</v>
      </c>
      <c r="CT14" s="451">
        <f t="shared" si="37"/>
        <v>0</v>
      </c>
      <c r="CU14" s="451">
        <f t="shared" si="38"/>
        <v>0</v>
      </c>
      <c r="CV14" s="451">
        <f t="shared" si="39"/>
        <v>0</v>
      </c>
      <c r="CW14" s="451">
        <f t="shared" si="40"/>
        <v>0</v>
      </c>
      <c r="CX14" s="451">
        <f t="shared" si="41"/>
        <v>0</v>
      </c>
      <c r="CY14" s="451"/>
      <c r="CZ14" s="451"/>
      <c r="DA14" s="451"/>
      <c r="DC14" s="451">
        <f t="shared" si="42"/>
        <v>0</v>
      </c>
      <c r="DD14" s="451">
        <f t="shared" si="43"/>
        <v>0</v>
      </c>
      <c r="DE14" s="451">
        <f t="shared" si="44"/>
        <v>0</v>
      </c>
      <c r="DF14" s="451">
        <f t="shared" si="45"/>
        <v>0</v>
      </c>
      <c r="DG14" s="451">
        <f t="shared" si="46"/>
        <v>0</v>
      </c>
      <c r="DH14" s="451">
        <f t="shared" si="47"/>
        <v>0</v>
      </c>
    </row>
    <row r="15" spans="1:113" s="373" customFormat="1" ht="12" customHeight="1" thickBot="1">
      <c r="A15" s="581" t="s">
        <v>1598</v>
      </c>
      <c r="B15" s="384" t="s">
        <v>62</v>
      </c>
      <c r="C15" s="394">
        <v>49160000</v>
      </c>
      <c r="D15" s="394">
        <v>49160000</v>
      </c>
      <c r="E15" s="394">
        <f t="shared" si="48"/>
        <v>-49160000</v>
      </c>
      <c r="F15" s="394">
        <v>0</v>
      </c>
      <c r="G15" s="394"/>
      <c r="H15" s="377">
        <f t="shared" si="49"/>
        <v>0</v>
      </c>
      <c r="I15" s="394"/>
      <c r="J15" s="394"/>
      <c r="K15" s="394">
        <f t="shared" si="50"/>
        <v>0</v>
      </c>
      <c r="L15" s="394"/>
      <c r="M15" s="394"/>
      <c r="N15" s="394">
        <f t="shared" si="51"/>
        <v>0</v>
      </c>
      <c r="O15" s="394">
        <v>14637000</v>
      </c>
      <c r="P15" s="394">
        <v>14637000</v>
      </c>
      <c r="Q15" s="394">
        <f t="shared" si="52"/>
        <v>-14633400</v>
      </c>
      <c r="R15" s="394">
        <v>3600</v>
      </c>
      <c r="S15" s="394"/>
      <c r="T15" s="394">
        <f t="shared" si="53"/>
        <v>3600</v>
      </c>
      <c r="U15" s="394"/>
      <c r="V15" s="394"/>
      <c r="W15" s="394">
        <f t="shared" si="54"/>
        <v>0</v>
      </c>
      <c r="X15" s="394"/>
      <c r="Y15" s="394"/>
      <c r="Z15" s="394">
        <f t="shared" si="55"/>
        <v>0</v>
      </c>
      <c r="AA15" s="394">
        <v>9900000</v>
      </c>
      <c r="AB15" s="394">
        <v>9900000</v>
      </c>
      <c r="AC15" s="394">
        <f t="shared" si="56"/>
        <v>-9900000</v>
      </c>
      <c r="AD15" s="394">
        <v>0</v>
      </c>
      <c r="AE15" s="394"/>
      <c r="AF15" s="394">
        <f t="shared" si="57"/>
        <v>0</v>
      </c>
      <c r="AG15" s="394"/>
      <c r="AH15" s="394"/>
      <c r="AI15" s="394">
        <f t="shared" si="58"/>
        <v>0</v>
      </c>
      <c r="AJ15" s="394"/>
      <c r="AK15" s="394"/>
      <c r="AL15" s="394">
        <f t="shared" si="59"/>
        <v>0</v>
      </c>
      <c r="AM15" s="394">
        <v>1170000</v>
      </c>
      <c r="AN15" s="394">
        <v>1170000</v>
      </c>
      <c r="AO15" s="394">
        <f t="shared" si="60"/>
        <v>-1170000</v>
      </c>
      <c r="AP15" s="394">
        <v>0</v>
      </c>
      <c r="AQ15" s="394"/>
      <c r="AR15" s="394">
        <f t="shared" si="61"/>
        <v>0</v>
      </c>
      <c r="AS15" s="394"/>
      <c r="AT15" s="394"/>
      <c r="AU15" s="394">
        <f t="shared" si="62"/>
        <v>0</v>
      </c>
      <c r="AV15" s="394"/>
      <c r="AW15" s="394"/>
      <c r="AX15" s="394">
        <f t="shared" si="63"/>
        <v>0</v>
      </c>
      <c r="AY15" s="394"/>
      <c r="AZ15" s="394"/>
      <c r="BA15" s="394">
        <f t="shared" si="64"/>
        <v>0</v>
      </c>
      <c r="BB15" s="394"/>
      <c r="BC15" s="394"/>
      <c r="BD15" s="394">
        <f t="shared" si="65"/>
        <v>0</v>
      </c>
      <c r="BE15" s="394">
        <v>750000</v>
      </c>
      <c r="BF15" s="394">
        <v>750000</v>
      </c>
      <c r="BG15" s="394">
        <f t="shared" si="66"/>
        <v>-750000</v>
      </c>
      <c r="BH15" s="394">
        <v>0</v>
      </c>
      <c r="BI15" s="394"/>
      <c r="BJ15" s="394">
        <f t="shared" si="67"/>
        <v>0</v>
      </c>
      <c r="BK15" s="394">
        <v>11171000</v>
      </c>
      <c r="BL15" s="394">
        <v>9931551</v>
      </c>
      <c r="BM15" s="394">
        <f t="shared" si="68"/>
        <v>-9931551</v>
      </c>
      <c r="BN15" s="394">
        <v>0</v>
      </c>
      <c r="BO15" s="394"/>
      <c r="BP15" s="394">
        <f t="shared" si="69"/>
        <v>0</v>
      </c>
      <c r="BQ15" s="394">
        <v>14319000</v>
      </c>
      <c r="BR15" s="394">
        <v>1239449</v>
      </c>
      <c r="BS15" s="394">
        <f t="shared" si="70"/>
        <v>-1239449</v>
      </c>
      <c r="BT15" s="394">
        <v>0</v>
      </c>
      <c r="BU15" s="394"/>
      <c r="BV15" s="394">
        <f t="shared" si="71"/>
        <v>0</v>
      </c>
      <c r="BX15" s="451">
        <f t="shared" si="19"/>
        <v>101107000</v>
      </c>
      <c r="BY15" s="451">
        <f t="shared" si="20"/>
        <v>86788000</v>
      </c>
      <c r="BZ15" s="451">
        <f t="shared" si="21"/>
        <v>-86784400</v>
      </c>
      <c r="CA15" s="451">
        <f t="shared" si="22"/>
        <v>3600</v>
      </c>
      <c r="CB15" s="451">
        <f t="shared" si="23"/>
        <v>0</v>
      </c>
      <c r="CC15" s="451">
        <f t="shared" si="24"/>
        <v>3600</v>
      </c>
      <c r="CD15" s="451"/>
      <c r="CE15" s="451">
        <f t="shared" si="25"/>
        <v>86038000</v>
      </c>
      <c r="CF15" s="451">
        <f t="shared" si="26"/>
        <v>84798551</v>
      </c>
      <c r="CG15" s="451">
        <f t="shared" si="27"/>
        <v>-84794951</v>
      </c>
      <c r="CH15" s="451">
        <f t="shared" si="28"/>
        <v>3600</v>
      </c>
      <c r="CI15" s="451">
        <f t="shared" si="29"/>
        <v>0</v>
      </c>
      <c r="CJ15" s="451">
        <f t="shared" si="30"/>
        <v>3600</v>
      </c>
      <c r="CK15" s="451"/>
      <c r="CL15" s="451">
        <f t="shared" si="9"/>
        <v>15069000</v>
      </c>
      <c r="CM15" s="451">
        <f t="shared" si="31"/>
        <v>1989449</v>
      </c>
      <c r="CN15" s="451">
        <f t="shared" si="32"/>
        <v>-1989449</v>
      </c>
      <c r="CO15" s="451">
        <f t="shared" si="33"/>
        <v>0</v>
      </c>
      <c r="CP15" s="451">
        <f t="shared" si="34"/>
        <v>0</v>
      </c>
      <c r="CQ15" s="451">
        <f t="shared" si="35"/>
        <v>0</v>
      </c>
      <c r="CR15" s="451">
        <f t="shared" si="15"/>
        <v>0</v>
      </c>
      <c r="CS15" s="451">
        <f t="shared" si="36"/>
        <v>116176000</v>
      </c>
      <c r="CT15" s="451">
        <f t="shared" si="37"/>
        <v>88777449</v>
      </c>
      <c r="CU15" s="451">
        <f t="shared" si="38"/>
        <v>-88773849</v>
      </c>
      <c r="CV15" s="451">
        <f t="shared" si="39"/>
        <v>3600</v>
      </c>
      <c r="CW15" s="451">
        <f t="shared" si="40"/>
        <v>0</v>
      </c>
      <c r="CX15" s="451">
        <f t="shared" si="41"/>
        <v>3600</v>
      </c>
      <c r="CY15" s="451"/>
      <c r="CZ15" s="451">
        <f t="shared" ref="CZ15:CZ32" si="72">SUM(BX15:BY15)</f>
        <v>187895000</v>
      </c>
      <c r="DA15" s="451" t="e">
        <f>SUM(#REF!,#REF!,#REF!,#REF!,#REF!,#REF!)</f>
        <v>#REF!</v>
      </c>
      <c r="DC15" s="451">
        <f t="shared" si="42"/>
        <v>25490000</v>
      </c>
      <c r="DD15" s="451">
        <f t="shared" si="43"/>
        <v>11171000</v>
      </c>
      <c r="DE15" s="451">
        <f t="shared" si="44"/>
        <v>-11171000</v>
      </c>
      <c r="DF15" s="451">
        <f t="shared" si="45"/>
        <v>0</v>
      </c>
      <c r="DG15" s="451">
        <f t="shared" si="46"/>
        <v>0</v>
      </c>
      <c r="DH15" s="451">
        <f t="shared" si="47"/>
        <v>0</v>
      </c>
    </row>
    <row r="16" spans="1:113" s="580" customFormat="1" ht="12" customHeight="1" thickBot="1">
      <c r="A16" s="577" t="s">
        <v>15</v>
      </c>
      <c r="B16" s="578" t="s">
        <v>1599</v>
      </c>
      <c r="C16" s="486">
        <f t="shared" ref="C16:BV16" si="73">SUM(C17:C21)</f>
        <v>0</v>
      </c>
      <c r="D16" s="486">
        <f t="shared" si="73"/>
        <v>0</v>
      </c>
      <c r="E16" s="486">
        <f t="shared" si="73"/>
        <v>0</v>
      </c>
      <c r="F16" s="486">
        <f t="shared" si="73"/>
        <v>0</v>
      </c>
      <c r="G16" s="486">
        <f t="shared" si="73"/>
        <v>0</v>
      </c>
      <c r="H16" s="486">
        <f t="shared" si="73"/>
        <v>0</v>
      </c>
      <c r="I16" s="486">
        <f t="shared" si="73"/>
        <v>0</v>
      </c>
      <c r="J16" s="486">
        <f t="shared" si="73"/>
        <v>0</v>
      </c>
      <c r="K16" s="486">
        <f t="shared" si="73"/>
        <v>0</v>
      </c>
      <c r="L16" s="486">
        <f t="shared" si="73"/>
        <v>0</v>
      </c>
      <c r="M16" s="486">
        <f t="shared" si="73"/>
        <v>0</v>
      </c>
      <c r="N16" s="486">
        <f t="shared" si="73"/>
        <v>0</v>
      </c>
      <c r="O16" s="486">
        <f t="shared" si="73"/>
        <v>1500000</v>
      </c>
      <c r="P16" s="486">
        <f t="shared" si="73"/>
        <v>1500000</v>
      </c>
      <c r="Q16" s="486">
        <f t="shared" si="73"/>
        <v>355000</v>
      </c>
      <c r="R16" s="486">
        <f t="shared" si="73"/>
        <v>1855000</v>
      </c>
      <c r="S16" s="486">
        <f t="shared" si="73"/>
        <v>0</v>
      </c>
      <c r="T16" s="486">
        <f t="shared" si="73"/>
        <v>1855000</v>
      </c>
      <c r="U16" s="486">
        <f t="shared" si="73"/>
        <v>0</v>
      </c>
      <c r="V16" s="486">
        <f t="shared" si="73"/>
        <v>0</v>
      </c>
      <c r="W16" s="486">
        <f t="shared" si="73"/>
        <v>0</v>
      </c>
      <c r="X16" s="486">
        <f t="shared" si="73"/>
        <v>0</v>
      </c>
      <c r="Y16" s="486">
        <f t="shared" si="73"/>
        <v>0</v>
      </c>
      <c r="Z16" s="486">
        <f t="shared" si="73"/>
        <v>0</v>
      </c>
      <c r="AA16" s="486">
        <f t="shared" si="73"/>
        <v>0</v>
      </c>
      <c r="AB16" s="486">
        <f t="shared" si="73"/>
        <v>2450000</v>
      </c>
      <c r="AC16" s="486">
        <f t="shared" si="73"/>
        <v>10105900</v>
      </c>
      <c r="AD16" s="486">
        <f t="shared" si="73"/>
        <v>12555900</v>
      </c>
      <c r="AE16" s="486">
        <f t="shared" si="73"/>
        <v>0</v>
      </c>
      <c r="AF16" s="486">
        <f t="shared" si="73"/>
        <v>12555900</v>
      </c>
      <c r="AG16" s="486">
        <f t="shared" si="73"/>
        <v>0</v>
      </c>
      <c r="AH16" s="486">
        <f t="shared" si="73"/>
        <v>0</v>
      </c>
      <c r="AI16" s="486">
        <f t="shared" si="73"/>
        <v>0</v>
      </c>
      <c r="AJ16" s="486">
        <f t="shared" si="73"/>
        <v>0</v>
      </c>
      <c r="AK16" s="486">
        <f t="shared" si="73"/>
        <v>0</v>
      </c>
      <c r="AL16" s="486">
        <f t="shared" si="73"/>
        <v>0</v>
      </c>
      <c r="AM16" s="486">
        <f t="shared" si="73"/>
        <v>0</v>
      </c>
      <c r="AN16" s="486">
        <f t="shared" si="73"/>
        <v>1709855</v>
      </c>
      <c r="AO16" s="486">
        <f t="shared" si="73"/>
        <v>328938</v>
      </c>
      <c r="AP16" s="486">
        <f t="shared" si="73"/>
        <v>2038793</v>
      </c>
      <c r="AQ16" s="486">
        <f t="shared" si="73"/>
        <v>0</v>
      </c>
      <c r="AR16" s="486">
        <f t="shared" si="73"/>
        <v>2038793</v>
      </c>
      <c r="AS16" s="486">
        <f t="shared" si="73"/>
        <v>0</v>
      </c>
      <c r="AT16" s="486">
        <f t="shared" si="73"/>
        <v>0</v>
      </c>
      <c r="AU16" s="486">
        <f t="shared" si="73"/>
        <v>0</v>
      </c>
      <c r="AV16" s="486">
        <f t="shared" si="73"/>
        <v>0</v>
      </c>
      <c r="AW16" s="486">
        <f t="shared" si="73"/>
        <v>0</v>
      </c>
      <c r="AX16" s="486">
        <f t="shared" si="73"/>
        <v>0</v>
      </c>
      <c r="AY16" s="486">
        <f t="shared" si="73"/>
        <v>0</v>
      </c>
      <c r="AZ16" s="486">
        <f t="shared" si="73"/>
        <v>0</v>
      </c>
      <c r="BA16" s="486">
        <f t="shared" si="73"/>
        <v>0</v>
      </c>
      <c r="BB16" s="486">
        <f t="shared" si="73"/>
        <v>0</v>
      </c>
      <c r="BC16" s="486">
        <f t="shared" si="73"/>
        <v>0</v>
      </c>
      <c r="BD16" s="486">
        <f t="shared" si="73"/>
        <v>0</v>
      </c>
      <c r="BE16" s="486">
        <f t="shared" si="73"/>
        <v>0</v>
      </c>
      <c r="BF16" s="486">
        <f t="shared" si="73"/>
        <v>0</v>
      </c>
      <c r="BG16" s="486">
        <f t="shared" si="73"/>
        <v>0</v>
      </c>
      <c r="BH16" s="486">
        <f t="shared" si="73"/>
        <v>0</v>
      </c>
      <c r="BI16" s="486">
        <f t="shared" si="73"/>
        <v>0</v>
      </c>
      <c r="BJ16" s="486">
        <f t="shared" si="73"/>
        <v>0</v>
      </c>
      <c r="BK16" s="486">
        <f t="shared" si="73"/>
        <v>276000</v>
      </c>
      <c r="BL16" s="486">
        <f t="shared" si="73"/>
        <v>1690242</v>
      </c>
      <c r="BM16" s="486">
        <f t="shared" si="73"/>
        <v>2237625</v>
      </c>
      <c r="BN16" s="486">
        <f t="shared" si="73"/>
        <v>3927867</v>
      </c>
      <c r="BO16" s="486">
        <f t="shared" si="73"/>
        <v>0</v>
      </c>
      <c r="BP16" s="486">
        <f t="shared" si="73"/>
        <v>3927867</v>
      </c>
      <c r="BQ16" s="486">
        <f t="shared" si="73"/>
        <v>0</v>
      </c>
      <c r="BR16" s="486">
        <f t="shared" si="73"/>
        <v>0</v>
      </c>
      <c r="BS16" s="486">
        <f t="shared" ref="BS16" si="74">SUM(BS17:BS21)</f>
        <v>0</v>
      </c>
      <c r="BT16" s="486">
        <f t="shared" si="73"/>
        <v>0</v>
      </c>
      <c r="BU16" s="486">
        <f t="shared" si="73"/>
        <v>0</v>
      </c>
      <c r="BV16" s="486">
        <f t="shared" si="73"/>
        <v>0</v>
      </c>
      <c r="BW16" s="579"/>
      <c r="BX16" s="451">
        <f t="shared" si="19"/>
        <v>1776000</v>
      </c>
      <c r="BY16" s="451">
        <f t="shared" si="20"/>
        <v>7350097</v>
      </c>
      <c r="BZ16" s="451">
        <f t="shared" si="21"/>
        <v>13027463</v>
      </c>
      <c r="CA16" s="451">
        <f t="shared" si="22"/>
        <v>20377560</v>
      </c>
      <c r="CB16" s="451">
        <f t="shared" si="23"/>
        <v>0</v>
      </c>
      <c r="CC16" s="451">
        <f t="shared" si="24"/>
        <v>20377560</v>
      </c>
      <c r="CD16" s="451"/>
      <c r="CE16" s="451">
        <f t="shared" si="25"/>
        <v>1776000</v>
      </c>
      <c r="CF16" s="451">
        <f t="shared" si="26"/>
        <v>7350097</v>
      </c>
      <c r="CG16" s="451">
        <f t="shared" si="27"/>
        <v>13027463</v>
      </c>
      <c r="CH16" s="451">
        <f t="shared" si="28"/>
        <v>20377560</v>
      </c>
      <c r="CI16" s="451">
        <f t="shared" si="29"/>
        <v>0</v>
      </c>
      <c r="CJ16" s="451">
        <f t="shared" si="30"/>
        <v>20377560</v>
      </c>
      <c r="CK16" s="451"/>
      <c r="CL16" s="451">
        <f t="shared" si="9"/>
        <v>0</v>
      </c>
      <c r="CM16" s="451">
        <f t="shared" si="31"/>
        <v>0</v>
      </c>
      <c r="CN16" s="451">
        <f t="shared" si="32"/>
        <v>0</v>
      </c>
      <c r="CO16" s="451">
        <f t="shared" si="33"/>
        <v>0</v>
      </c>
      <c r="CP16" s="451">
        <f t="shared" si="34"/>
        <v>0</v>
      </c>
      <c r="CQ16" s="451">
        <f t="shared" si="35"/>
        <v>0</v>
      </c>
      <c r="CR16" s="451">
        <f t="shared" si="15"/>
        <v>0</v>
      </c>
      <c r="CS16" s="451">
        <f t="shared" si="36"/>
        <v>1776000</v>
      </c>
      <c r="CT16" s="451">
        <f t="shared" si="37"/>
        <v>7350097</v>
      </c>
      <c r="CU16" s="451">
        <f t="shared" si="38"/>
        <v>13027463</v>
      </c>
      <c r="CV16" s="451">
        <f t="shared" si="39"/>
        <v>20377560</v>
      </c>
      <c r="CW16" s="451">
        <f t="shared" si="40"/>
        <v>0</v>
      </c>
      <c r="CX16" s="451">
        <f t="shared" si="41"/>
        <v>20377560</v>
      </c>
      <c r="CY16" s="451"/>
      <c r="CZ16" s="451">
        <f t="shared" si="72"/>
        <v>9126097</v>
      </c>
      <c r="DA16" s="451" t="e">
        <f>SUM(#REF!,#REF!,#REF!,#REF!,#REF!,#REF!)</f>
        <v>#REF!</v>
      </c>
      <c r="DC16" s="451">
        <f t="shared" si="42"/>
        <v>276000</v>
      </c>
      <c r="DD16" s="451">
        <f t="shared" si="43"/>
        <v>1690242</v>
      </c>
      <c r="DE16" s="451">
        <f t="shared" si="44"/>
        <v>2237625</v>
      </c>
      <c r="DF16" s="451">
        <f t="shared" si="45"/>
        <v>3927867</v>
      </c>
      <c r="DG16" s="451">
        <f t="shared" si="46"/>
        <v>0</v>
      </c>
      <c r="DH16" s="451">
        <f t="shared" si="47"/>
        <v>3927867</v>
      </c>
    </row>
    <row r="17" spans="1:112" s="583" customFormat="1" ht="12" customHeight="1">
      <c r="A17" s="581" t="s">
        <v>346</v>
      </c>
      <c r="B17" s="376" t="s">
        <v>18</v>
      </c>
      <c r="C17" s="477"/>
      <c r="D17" s="477">
        <v>0</v>
      </c>
      <c r="E17" s="477">
        <f t="shared" ref="E17:E21" si="75">F17-D17</f>
        <v>0</v>
      </c>
      <c r="F17" s="477">
        <v>0</v>
      </c>
      <c r="G17" s="477"/>
      <c r="H17" s="477">
        <f t="shared" ref="H17:H21" si="76">SUM(F17:G17)</f>
        <v>0</v>
      </c>
      <c r="I17" s="477"/>
      <c r="J17" s="477"/>
      <c r="K17" s="477">
        <f t="shared" ref="K17:K21" si="77">L17-J17</f>
        <v>0</v>
      </c>
      <c r="L17" s="477"/>
      <c r="M17" s="477"/>
      <c r="N17" s="477">
        <f t="shared" ref="N17:N21" si="78">SUM(L17:M17)</f>
        <v>0</v>
      </c>
      <c r="O17" s="477"/>
      <c r="P17" s="477">
        <v>0</v>
      </c>
      <c r="Q17" s="477">
        <f t="shared" ref="Q17:Q21" si="79">R17-P17</f>
        <v>0</v>
      </c>
      <c r="R17" s="477">
        <v>0</v>
      </c>
      <c r="S17" s="477"/>
      <c r="T17" s="477">
        <f t="shared" ref="T17:T21" si="80">SUM(R17:S17)</f>
        <v>0</v>
      </c>
      <c r="U17" s="477"/>
      <c r="V17" s="477"/>
      <c r="W17" s="477">
        <f t="shared" ref="W17:W21" si="81">X17-V17</f>
        <v>0</v>
      </c>
      <c r="X17" s="477"/>
      <c r="Y17" s="477"/>
      <c r="Z17" s="477">
        <f t="shared" ref="Z17:Z21" si="82">SUM(X17:Y17)</f>
        <v>0</v>
      </c>
      <c r="AA17" s="477"/>
      <c r="AB17" s="477">
        <v>0</v>
      </c>
      <c r="AC17" s="477">
        <f t="shared" ref="AC17:AC21" si="83">AD17-AB17</f>
        <v>0</v>
      </c>
      <c r="AD17" s="477">
        <v>0</v>
      </c>
      <c r="AE17" s="477"/>
      <c r="AF17" s="477">
        <f t="shared" ref="AF17:AF21" si="84">SUM(AD17:AE17)</f>
        <v>0</v>
      </c>
      <c r="AG17" s="477"/>
      <c r="AH17" s="477"/>
      <c r="AI17" s="477">
        <f t="shared" ref="AI17:AI21" si="85">AJ17-AH17</f>
        <v>0</v>
      </c>
      <c r="AJ17" s="477"/>
      <c r="AK17" s="477"/>
      <c r="AL17" s="477">
        <f t="shared" ref="AL17:AL21" si="86">SUM(AJ17:AK17)</f>
        <v>0</v>
      </c>
      <c r="AM17" s="477"/>
      <c r="AN17" s="477">
        <v>0</v>
      </c>
      <c r="AO17" s="477">
        <f t="shared" ref="AO17:AO21" si="87">AP17-AN17</f>
        <v>0</v>
      </c>
      <c r="AP17" s="477">
        <v>0</v>
      </c>
      <c r="AQ17" s="477"/>
      <c r="AR17" s="477">
        <f t="shared" ref="AR17:AR21" si="88">SUM(AP17:AQ17)</f>
        <v>0</v>
      </c>
      <c r="AS17" s="477"/>
      <c r="AT17" s="477"/>
      <c r="AU17" s="477">
        <f t="shared" ref="AU17:AU21" si="89">AV17-AT17</f>
        <v>0</v>
      </c>
      <c r="AV17" s="477"/>
      <c r="AW17" s="477"/>
      <c r="AX17" s="477">
        <f t="shared" ref="AX17:AX21" si="90">SUM(AV17:AW17)</f>
        <v>0</v>
      </c>
      <c r="AY17" s="477"/>
      <c r="AZ17" s="477"/>
      <c r="BA17" s="477">
        <f t="shared" ref="BA17:BA21" si="91">BB17-AZ17</f>
        <v>0</v>
      </c>
      <c r="BB17" s="477"/>
      <c r="BC17" s="477"/>
      <c r="BD17" s="477">
        <f t="shared" ref="BD17:BD21" si="92">SUM(BB17:BC17)</f>
        <v>0</v>
      </c>
      <c r="BE17" s="477"/>
      <c r="BF17" s="477">
        <v>0</v>
      </c>
      <c r="BG17" s="477">
        <f t="shared" ref="BG17:BG21" si="93">BH17-BF17</f>
        <v>0</v>
      </c>
      <c r="BH17" s="477">
        <v>0</v>
      </c>
      <c r="BI17" s="477"/>
      <c r="BJ17" s="477">
        <f t="shared" ref="BJ17:BJ21" si="94">SUM(BH17:BI17)</f>
        <v>0</v>
      </c>
      <c r="BK17" s="477"/>
      <c r="BL17" s="477">
        <v>0</v>
      </c>
      <c r="BM17" s="477">
        <f t="shared" ref="BM17:BM21" si="95">BN17-BL17</f>
        <v>0</v>
      </c>
      <c r="BN17" s="477">
        <v>0</v>
      </c>
      <c r="BO17" s="477"/>
      <c r="BP17" s="477">
        <f t="shared" ref="BP17:BP21" si="96">SUM(BN17:BO17)</f>
        <v>0</v>
      </c>
      <c r="BQ17" s="477"/>
      <c r="BR17" s="477">
        <v>0</v>
      </c>
      <c r="BS17" s="477">
        <f t="shared" ref="BS17:BS21" si="97">BT17-BR17</f>
        <v>0</v>
      </c>
      <c r="BT17" s="477">
        <v>0</v>
      </c>
      <c r="BU17" s="477"/>
      <c r="BV17" s="477">
        <f t="shared" ref="BV17:BV21" si="98">SUM(BT17:BU17)</f>
        <v>0</v>
      </c>
      <c r="BW17" s="582"/>
      <c r="BX17" s="451">
        <f t="shared" si="19"/>
        <v>0</v>
      </c>
      <c r="BY17" s="451">
        <f t="shared" si="20"/>
        <v>0</v>
      </c>
      <c r="BZ17" s="451">
        <f t="shared" si="21"/>
        <v>0</v>
      </c>
      <c r="CA17" s="451">
        <f t="shared" si="22"/>
        <v>0</v>
      </c>
      <c r="CB17" s="451">
        <f t="shared" si="23"/>
        <v>0</v>
      </c>
      <c r="CC17" s="451">
        <f t="shared" si="24"/>
        <v>0</v>
      </c>
      <c r="CD17" s="451"/>
      <c r="CE17" s="451">
        <f t="shared" si="25"/>
        <v>0</v>
      </c>
      <c r="CF17" s="451">
        <f t="shared" si="26"/>
        <v>0</v>
      </c>
      <c r="CG17" s="451">
        <f t="shared" si="27"/>
        <v>0</v>
      </c>
      <c r="CH17" s="451">
        <f t="shared" si="28"/>
        <v>0</v>
      </c>
      <c r="CI17" s="451">
        <f t="shared" si="29"/>
        <v>0</v>
      </c>
      <c r="CJ17" s="451">
        <f t="shared" si="30"/>
        <v>0</v>
      </c>
      <c r="CK17" s="451"/>
      <c r="CL17" s="451">
        <f t="shared" si="9"/>
        <v>0</v>
      </c>
      <c r="CM17" s="451">
        <f t="shared" si="31"/>
        <v>0</v>
      </c>
      <c r="CN17" s="451">
        <f t="shared" si="32"/>
        <v>0</v>
      </c>
      <c r="CO17" s="451">
        <f t="shared" si="33"/>
        <v>0</v>
      </c>
      <c r="CP17" s="451">
        <f t="shared" si="34"/>
        <v>0</v>
      </c>
      <c r="CQ17" s="451">
        <f t="shared" si="35"/>
        <v>0</v>
      </c>
      <c r="CR17" s="451">
        <f t="shared" si="15"/>
        <v>0</v>
      </c>
      <c r="CS17" s="451">
        <f t="shared" si="36"/>
        <v>0</v>
      </c>
      <c r="CT17" s="451">
        <f t="shared" si="37"/>
        <v>0</v>
      </c>
      <c r="CU17" s="451">
        <f t="shared" si="38"/>
        <v>0</v>
      </c>
      <c r="CV17" s="451">
        <f t="shared" si="39"/>
        <v>0</v>
      </c>
      <c r="CW17" s="451">
        <f t="shared" si="40"/>
        <v>0</v>
      </c>
      <c r="CX17" s="451">
        <f t="shared" si="41"/>
        <v>0</v>
      </c>
      <c r="CY17" s="451"/>
      <c r="CZ17" s="451">
        <f t="shared" si="72"/>
        <v>0</v>
      </c>
      <c r="DA17" s="451" t="e">
        <f>SUM(#REF!,#REF!,#REF!,#REF!,#REF!,#REF!)</f>
        <v>#REF!</v>
      </c>
      <c r="DC17" s="451">
        <f t="shared" si="42"/>
        <v>0</v>
      </c>
      <c r="DD17" s="451">
        <f t="shared" si="43"/>
        <v>0</v>
      </c>
      <c r="DE17" s="451">
        <f t="shared" si="44"/>
        <v>0</v>
      </c>
      <c r="DF17" s="451">
        <f t="shared" si="45"/>
        <v>0</v>
      </c>
      <c r="DG17" s="451">
        <f t="shared" si="46"/>
        <v>0</v>
      </c>
      <c r="DH17" s="451">
        <f t="shared" si="47"/>
        <v>0</v>
      </c>
    </row>
    <row r="18" spans="1:112" s="583" customFormat="1" ht="12" customHeight="1">
      <c r="A18" s="581" t="s">
        <v>347</v>
      </c>
      <c r="B18" s="380" t="s">
        <v>20</v>
      </c>
      <c r="C18" s="477"/>
      <c r="D18" s="477">
        <v>0</v>
      </c>
      <c r="E18" s="477">
        <f t="shared" si="75"/>
        <v>0</v>
      </c>
      <c r="F18" s="477">
        <v>0</v>
      </c>
      <c r="G18" s="477"/>
      <c r="H18" s="477">
        <f t="shared" si="76"/>
        <v>0</v>
      </c>
      <c r="I18" s="477"/>
      <c r="J18" s="477"/>
      <c r="K18" s="477">
        <f t="shared" si="77"/>
        <v>0</v>
      </c>
      <c r="L18" s="477"/>
      <c r="M18" s="477"/>
      <c r="N18" s="477">
        <f t="shared" si="78"/>
        <v>0</v>
      </c>
      <c r="O18" s="477"/>
      <c r="P18" s="477">
        <v>0</v>
      </c>
      <c r="Q18" s="477">
        <f t="shared" si="79"/>
        <v>0</v>
      </c>
      <c r="R18" s="477">
        <v>0</v>
      </c>
      <c r="S18" s="477"/>
      <c r="T18" s="477">
        <f t="shared" si="80"/>
        <v>0</v>
      </c>
      <c r="U18" s="477"/>
      <c r="V18" s="477"/>
      <c r="W18" s="477">
        <f t="shared" si="81"/>
        <v>0</v>
      </c>
      <c r="X18" s="477"/>
      <c r="Y18" s="477"/>
      <c r="Z18" s="477">
        <f t="shared" si="82"/>
        <v>0</v>
      </c>
      <c r="AA18" s="477"/>
      <c r="AB18" s="477">
        <v>0</v>
      </c>
      <c r="AC18" s="477">
        <f t="shared" si="83"/>
        <v>0</v>
      </c>
      <c r="AD18" s="477">
        <v>0</v>
      </c>
      <c r="AE18" s="477"/>
      <c r="AF18" s="477">
        <f t="shared" si="84"/>
        <v>0</v>
      </c>
      <c r="AG18" s="477"/>
      <c r="AH18" s="477"/>
      <c r="AI18" s="477">
        <f t="shared" si="85"/>
        <v>0</v>
      </c>
      <c r="AJ18" s="477"/>
      <c r="AK18" s="477"/>
      <c r="AL18" s="477">
        <f t="shared" si="86"/>
        <v>0</v>
      </c>
      <c r="AM18" s="477"/>
      <c r="AN18" s="477">
        <v>0</v>
      </c>
      <c r="AO18" s="477">
        <f t="shared" si="87"/>
        <v>0</v>
      </c>
      <c r="AP18" s="477">
        <v>0</v>
      </c>
      <c r="AQ18" s="477"/>
      <c r="AR18" s="477">
        <f t="shared" si="88"/>
        <v>0</v>
      </c>
      <c r="AS18" s="477"/>
      <c r="AT18" s="477"/>
      <c r="AU18" s="477">
        <f t="shared" si="89"/>
        <v>0</v>
      </c>
      <c r="AV18" s="477"/>
      <c r="AW18" s="477"/>
      <c r="AX18" s="477">
        <f t="shared" si="90"/>
        <v>0</v>
      </c>
      <c r="AY18" s="477"/>
      <c r="AZ18" s="477"/>
      <c r="BA18" s="477">
        <f t="shared" si="91"/>
        <v>0</v>
      </c>
      <c r="BB18" s="477"/>
      <c r="BC18" s="477"/>
      <c r="BD18" s="477">
        <f t="shared" si="92"/>
        <v>0</v>
      </c>
      <c r="BE18" s="477"/>
      <c r="BF18" s="477">
        <v>0</v>
      </c>
      <c r="BG18" s="477">
        <f t="shared" si="93"/>
        <v>0</v>
      </c>
      <c r="BH18" s="477">
        <v>0</v>
      </c>
      <c r="BI18" s="477"/>
      <c r="BJ18" s="477">
        <f t="shared" si="94"/>
        <v>0</v>
      </c>
      <c r="BK18" s="477"/>
      <c r="BL18" s="477">
        <v>0</v>
      </c>
      <c r="BM18" s="477">
        <f t="shared" si="95"/>
        <v>0</v>
      </c>
      <c r="BN18" s="477">
        <v>0</v>
      </c>
      <c r="BO18" s="477"/>
      <c r="BP18" s="477">
        <f t="shared" si="96"/>
        <v>0</v>
      </c>
      <c r="BQ18" s="477"/>
      <c r="BR18" s="477">
        <v>0</v>
      </c>
      <c r="BS18" s="477">
        <f t="shared" si="97"/>
        <v>0</v>
      </c>
      <c r="BT18" s="477">
        <v>0</v>
      </c>
      <c r="BU18" s="477"/>
      <c r="BV18" s="477">
        <f t="shared" si="98"/>
        <v>0</v>
      </c>
      <c r="BW18" s="582"/>
      <c r="BX18" s="451">
        <f t="shared" si="19"/>
        <v>0</v>
      </c>
      <c r="BY18" s="451">
        <f t="shared" si="20"/>
        <v>0</v>
      </c>
      <c r="BZ18" s="451">
        <f t="shared" si="21"/>
        <v>0</v>
      </c>
      <c r="CA18" s="451">
        <f t="shared" si="22"/>
        <v>0</v>
      </c>
      <c r="CB18" s="451">
        <f t="shared" si="23"/>
        <v>0</v>
      </c>
      <c r="CC18" s="451">
        <f t="shared" si="24"/>
        <v>0</v>
      </c>
      <c r="CD18" s="451"/>
      <c r="CE18" s="451">
        <f t="shared" si="25"/>
        <v>0</v>
      </c>
      <c r="CF18" s="451">
        <f t="shared" si="26"/>
        <v>0</v>
      </c>
      <c r="CG18" s="451">
        <f t="shared" si="27"/>
        <v>0</v>
      </c>
      <c r="CH18" s="451">
        <f t="shared" si="28"/>
        <v>0</v>
      </c>
      <c r="CI18" s="451">
        <f t="shared" si="29"/>
        <v>0</v>
      </c>
      <c r="CJ18" s="451">
        <f t="shared" si="30"/>
        <v>0</v>
      </c>
      <c r="CK18" s="451"/>
      <c r="CL18" s="451">
        <f t="shared" si="9"/>
        <v>0</v>
      </c>
      <c r="CM18" s="451">
        <f t="shared" si="31"/>
        <v>0</v>
      </c>
      <c r="CN18" s="451">
        <f t="shared" si="32"/>
        <v>0</v>
      </c>
      <c r="CO18" s="451">
        <f t="shared" si="33"/>
        <v>0</v>
      </c>
      <c r="CP18" s="451">
        <f t="shared" si="34"/>
        <v>0</v>
      </c>
      <c r="CQ18" s="451">
        <f t="shared" si="35"/>
        <v>0</v>
      </c>
      <c r="CR18" s="451">
        <f t="shared" si="15"/>
        <v>0</v>
      </c>
      <c r="CS18" s="451">
        <f t="shared" si="36"/>
        <v>0</v>
      </c>
      <c r="CT18" s="451">
        <f t="shared" si="37"/>
        <v>0</v>
      </c>
      <c r="CU18" s="451">
        <f t="shared" si="38"/>
        <v>0</v>
      </c>
      <c r="CV18" s="451">
        <f t="shared" si="39"/>
        <v>0</v>
      </c>
      <c r="CW18" s="451">
        <f t="shared" si="40"/>
        <v>0</v>
      </c>
      <c r="CX18" s="451">
        <f t="shared" si="41"/>
        <v>0</v>
      </c>
      <c r="CY18" s="451"/>
      <c r="CZ18" s="451">
        <f t="shared" si="72"/>
        <v>0</v>
      </c>
      <c r="DA18" s="451" t="e">
        <f>SUM(#REF!,#REF!,#REF!,#REF!,#REF!,#REF!)</f>
        <v>#REF!</v>
      </c>
      <c r="DC18" s="451">
        <f t="shared" si="42"/>
        <v>0</v>
      </c>
      <c r="DD18" s="451">
        <f t="shared" si="43"/>
        <v>0</v>
      </c>
      <c r="DE18" s="451">
        <f t="shared" si="44"/>
        <v>0</v>
      </c>
      <c r="DF18" s="451">
        <f t="shared" si="45"/>
        <v>0</v>
      </c>
      <c r="DG18" s="451">
        <f t="shared" si="46"/>
        <v>0</v>
      </c>
      <c r="DH18" s="451">
        <f t="shared" si="47"/>
        <v>0</v>
      </c>
    </row>
    <row r="19" spans="1:112" s="583" customFormat="1" ht="12" customHeight="1">
      <c r="A19" s="581" t="s">
        <v>348</v>
      </c>
      <c r="B19" s="380" t="s">
        <v>22</v>
      </c>
      <c r="C19" s="477"/>
      <c r="D19" s="477">
        <v>0</v>
      </c>
      <c r="E19" s="477">
        <f t="shared" si="75"/>
        <v>0</v>
      </c>
      <c r="F19" s="477">
        <v>0</v>
      </c>
      <c r="G19" s="477"/>
      <c r="H19" s="477">
        <f t="shared" si="76"/>
        <v>0</v>
      </c>
      <c r="I19" s="477"/>
      <c r="J19" s="477"/>
      <c r="K19" s="477">
        <f t="shared" si="77"/>
        <v>0</v>
      </c>
      <c r="L19" s="477"/>
      <c r="M19" s="477"/>
      <c r="N19" s="477">
        <f t="shared" si="78"/>
        <v>0</v>
      </c>
      <c r="O19" s="477"/>
      <c r="P19" s="477">
        <v>0</v>
      </c>
      <c r="Q19" s="477">
        <f t="shared" si="79"/>
        <v>0</v>
      </c>
      <c r="R19" s="477">
        <v>0</v>
      </c>
      <c r="S19" s="477"/>
      <c r="T19" s="477">
        <f t="shared" si="80"/>
        <v>0</v>
      </c>
      <c r="U19" s="477"/>
      <c r="V19" s="477"/>
      <c r="W19" s="477">
        <f t="shared" si="81"/>
        <v>0</v>
      </c>
      <c r="X19" s="477"/>
      <c r="Y19" s="477"/>
      <c r="Z19" s="477">
        <f t="shared" si="82"/>
        <v>0</v>
      </c>
      <c r="AA19" s="477"/>
      <c r="AB19" s="477">
        <v>0</v>
      </c>
      <c r="AC19" s="477">
        <f t="shared" si="83"/>
        <v>0</v>
      </c>
      <c r="AD19" s="477">
        <v>0</v>
      </c>
      <c r="AE19" s="477"/>
      <c r="AF19" s="477">
        <f t="shared" si="84"/>
        <v>0</v>
      </c>
      <c r="AG19" s="477"/>
      <c r="AH19" s="477"/>
      <c r="AI19" s="477">
        <f t="shared" si="85"/>
        <v>0</v>
      </c>
      <c r="AJ19" s="477"/>
      <c r="AK19" s="477"/>
      <c r="AL19" s="477">
        <f t="shared" si="86"/>
        <v>0</v>
      </c>
      <c r="AM19" s="477"/>
      <c r="AN19" s="477">
        <v>0</v>
      </c>
      <c r="AO19" s="477">
        <f t="shared" si="87"/>
        <v>0</v>
      </c>
      <c r="AP19" s="477">
        <v>0</v>
      </c>
      <c r="AQ19" s="477"/>
      <c r="AR19" s="477">
        <f t="shared" si="88"/>
        <v>0</v>
      </c>
      <c r="AS19" s="477"/>
      <c r="AT19" s="477"/>
      <c r="AU19" s="477">
        <f t="shared" si="89"/>
        <v>0</v>
      </c>
      <c r="AV19" s="477"/>
      <c r="AW19" s="477"/>
      <c r="AX19" s="477">
        <f t="shared" si="90"/>
        <v>0</v>
      </c>
      <c r="AY19" s="477"/>
      <c r="AZ19" s="477"/>
      <c r="BA19" s="477">
        <f t="shared" si="91"/>
        <v>0</v>
      </c>
      <c r="BB19" s="477"/>
      <c r="BC19" s="477"/>
      <c r="BD19" s="477">
        <f t="shared" si="92"/>
        <v>0</v>
      </c>
      <c r="BE19" s="477"/>
      <c r="BF19" s="477">
        <v>0</v>
      </c>
      <c r="BG19" s="477">
        <f t="shared" si="93"/>
        <v>0</v>
      </c>
      <c r="BH19" s="477">
        <v>0</v>
      </c>
      <c r="BI19" s="477"/>
      <c r="BJ19" s="477">
        <f t="shared" si="94"/>
        <v>0</v>
      </c>
      <c r="BK19" s="477"/>
      <c r="BL19" s="477">
        <v>0</v>
      </c>
      <c r="BM19" s="477">
        <f t="shared" si="95"/>
        <v>0</v>
      </c>
      <c r="BN19" s="477">
        <v>0</v>
      </c>
      <c r="BO19" s="477"/>
      <c r="BP19" s="477">
        <f t="shared" si="96"/>
        <v>0</v>
      </c>
      <c r="BQ19" s="477"/>
      <c r="BR19" s="477">
        <v>0</v>
      </c>
      <c r="BS19" s="477">
        <f t="shared" si="97"/>
        <v>0</v>
      </c>
      <c r="BT19" s="477">
        <v>0</v>
      </c>
      <c r="BU19" s="477"/>
      <c r="BV19" s="477">
        <f t="shared" si="98"/>
        <v>0</v>
      </c>
      <c r="BW19" s="582"/>
      <c r="BX19" s="451">
        <f t="shared" si="19"/>
        <v>0</v>
      </c>
      <c r="BY19" s="451">
        <f t="shared" si="20"/>
        <v>0</v>
      </c>
      <c r="BZ19" s="451">
        <f t="shared" si="21"/>
        <v>0</v>
      </c>
      <c r="CA19" s="451">
        <f t="shared" si="22"/>
        <v>0</v>
      </c>
      <c r="CB19" s="451">
        <f t="shared" si="23"/>
        <v>0</v>
      </c>
      <c r="CC19" s="451">
        <f t="shared" si="24"/>
        <v>0</v>
      </c>
      <c r="CD19" s="451"/>
      <c r="CE19" s="451">
        <f t="shared" si="25"/>
        <v>0</v>
      </c>
      <c r="CF19" s="451">
        <f t="shared" si="26"/>
        <v>0</v>
      </c>
      <c r="CG19" s="451">
        <f t="shared" si="27"/>
        <v>0</v>
      </c>
      <c r="CH19" s="451">
        <f t="shared" si="28"/>
        <v>0</v>
      </c>
      <c r="CI19" s="451">
        <f t="shared" si="29"/>
        <v>0</v>
      </c>
      <c r="CJ19" s="451">
        <f t="shared" si="30"/>
        <v>0</v>
      </c>
      <c r="CK19" s="451"/>
      <c r="CL19" s="451">
        <f t="shared" si="9"/>
        <v>0</v>
      </c>
      <c r="CM19" s="451">
        <f t="shared" si="31"/>
        <v>0</v>
      </c>
      <c r="CN19" s="451">
        <f t="shared" si="32"/>
        <v>0</v>
      </c>
      <c r="CO19" s="451">
        <f t="shared" si="33"/>
        <v>0</v>
      </c>
      <c r="CP19" s="451">
        <f t="shared" si="34"/>
        <v>0</v>
      </c>
      <c r="CQ19" s="451">
        <f t="shared" si="35"/>
        <v>0</v>
      </c>
      <c r="CR19" s="451">
        <f t="shared" si="15"/>
        <v>0</v>
      </c>
      <c r="CS19" s="451">
        <f t="shared" si="36"/>
        <v>0</v>
      </c>
      <c r="CT19" s="451">
        <f t="shared" si="37"/>
        <v>0</v>
      </c>
      <c r="CU19" s="451">
        <f t="shared" si="38"/>
        <v>0</v>
      </c>
      <c r="CV19" s="451">
        <f t="shared" si="39"/>
        <v>0</v>
      </c>
      <c r="CW19" s="451">
        <f t="shared" si="40"/>
        <v>0</v>
      </c>
      <c r="CX19" s="451">
        <f t="shared" si="41"/>
        <v>0</v>
      </c>
      <c r="CY19" s="451"/>
      <c r="CZ19" s="451">
        <f t="shared" si="72"/>
        <v>0</v>
      </c>
      <c r="DA19" s="451" t="e">
        <f>SUM(#REF!,#REF!,#REF!,#REF!,#REF!,#REF!)</f>
        <v>#REF!</v>
      </c>
      <c r="DC19" s="451">
        <f t="shared" si="42"/>
        <v>0</v>
      </c>
      <c r="DD19" s="451">
        <f t="shared" si="43"/>
        <v>0</v>
      </c>
      <c r="DE19" s="451">
        <f t="shared" si="44"/>
        <v>0</v>
      </c>
      <c r="DF19" s="451">
        <f t="shared" si="45"/>
        <v>0</v>
      </c>
      <c r="DG19" s="451">
        <f t="shared" si="46"/>
        <v>0</v>
      </c>
      <c r="DH19" s="451">
        <f t="shared" si="47"/>
        <v>0</v>
      </c>
    </row>
    <row r="20" spans="1:112" s="583" customFormat="1" ht="12" customHeight="1">
      <c r="A20" s="581" t="s">
        <v>1600</v>
      </c>
      <c r="B20" s="380" t="s">
        <v>24</v>
      </c>
      <c r="C20" s="477"/>
      <c r="D20" s="477">
        <v>0</v>
      </c>
      <c r="E20" s="477">
        <f t="shared" si="75"/>
        <v>0</v>
      </c>
      <c r="F20" s="477">
        <v>0</v>
      </c>
      <c r="G20" s="477"/>
      <c r="H20" s="477">
        <f t="shared" si="76"/>
        <v>0</v>
      </c>
      <c r="I20" s="477"/>
      <c r="J20" s="477"/>
      <c r="K20" s="477">
        <f t="shared" si="77"/>
        <v>0</v>
      </c>
      <c r="L20" s="477"/>
      <c r="M20" s="477"/>
      <c r="N20" s="477">
        <f t="shared" si="78"/>
        <v>0</v>
      </c>
      <c r="O20" s="477"/>
      <c r="P20" s="477">
        <v>0</v>
      </c>
      <c r="Q20" s="477">
        <f t="shared" si="79"/>
        <v>0</v>
      </c>
      <c r="R20" s="477">
        <v>0</v>
      </c>
      <c r="S20" s="477">
        <v>215000</v>
      </c>
      <c r="T20" s="477">
        <f t="shared" si="80"/>
        <v>215000</v>
      </c>
      <c r="U20" s="477"/>
      <c r="V20" s="477"/>
      <c r="W20" s="477">
        <f t="shared" si="81"/>
        <v>0</v>
      </c>
      <c r="X20" s="477"/>
      <c r="Y20" s="477"/>
      <c r="Z20" s="477">
        <f t="shared" si="82"/>
        <v>0</v>
      </c>
      <c r="AA20" s="477"/>
      <c r="AB20" s="477">
        <v>0</v>
      </c>
      <c r="AC20" s="477">
        <f t="shared" si="83"/>
        <v>0</v>
      </c>
      <c r="AD20" s="477">
        <v>0</v>
      </c>
      <c r="AE20" s="477">
        <v>9105900</v>
      </c>
      <c r="AF20" s="477">
        <f t="shared" si="84"/>
        <v>9105900</v>
      </c>
      <c r="AG20" s="477"/>
      <c r="AH20" s="477"/>
      <c r="AI20" s="477">
        <f t="shared" si="85"/>
        <v>0</v>
      </c>
      <c r="AJ20" s="477"/>
      <c r="AK20" s="477"/>
      <c r="AL20" s="477">
        <f t="shared" si="86"/>
        <v>0</v>
      </c>
      <c r="AM20" s="477"/>
      <c r="AN20" s="477">
        <v>0</v>
      </c>
      <c r="AO20" s="477">
        <f t="shared" si="87"/>
        <v>0</v>
      </c>
      <c r="AP20" s="477">
        <v>0</v>
      </c>
      <c r="AQ20" s="477">
        <v>1509855</v>
      </c>
      <c r="AR20" s="477">
        <f t="shared" si="88"/>
        <v>1509855</v>
      </c>
      <c r="AS20" s="477"/>
      <c r="AT20" s="477"/>
      <c r="AU20" s="477">
        <f t="shared" si="89"/>
        <v>0</v>
      </c>
      <c r="AV20" s="477"/>
      <c r="AW20" s="477"/>
      <c r="AX20" s="477">
        <f t="shared" si="90"/>
        <v>0</v>
      </c>
      <c r="AY20" s="477"/>
      <c r="AZ20" s="477"/>
      <c r="BA20" s="477">
        <f t="shared" si="91"/>
        <v>0</v>
      </c>
      <c r="BB20" s="477"/>
      <c r="BC20" s="477"/>
      <c r="BD20" s="477">
        <f t="shared" si="92"/>
        <v>0</v>
      </c>
      <c r="BE20" s="477"/>
      <c r="BF20" s="477">
        <v>0</v>
      </c>
      <c r="BG20" s="477">
        <f t="shared" si="93"/>
        <v>0</v>
      </c>
      <c r="BH20" s="477">
        <v>0</v>
      </c>
      <c r="BI20" s="477"/>
      <c r="BJ20" s="477">
        <f t="shared" si="94"/>
        <v>0</v>
      </c>
      <c r="BK20" s="477"/>
      <c r="BL20" s="477">
        <v>0</v>
      </c>
      <c r="BM20" s="477">
        <f t="shared" si="95"/>
        <v>0</v>
      </c>
      <c r="BN20" s="477">
        <v>0</v>
      </c>
      <c r="BO20" s="477">
        <v>3744766</v>
      </c>
      <c r="BP20" s="477">
        <f t="shared" si="96"/>
        <v>3744766</v>
      </c>
      <c r="BQ20" s="477"/>
      <c r="BR20" s="477">
        <v>0</v>
      </c>
      <c r="BS20" s="477">
        <f t="shared" si="97"/>
        <v>0</v>
      </c>
      <c r="BT20" s="477">
        <v>0</v>
      </c>
      <c r="BU20" s="477"/>
      <c r="BV20" s="477">
        <f t="shared" si="98"/>
        <v>0</v>
      </c>
      <c r="BW20" s="582"/>
      <c r="BX20" s="451">
        <f t="shared" si="19"/>
        <v>0</v>
      </c>
      <c r="BY20" s="451">
        <f t="shared" si="20"/>
        <v>0</v>
      </c>
      <c r="BZ20" s="451">
        <f t="shared" si="21"/>
        <v>0</v>
      </c>
      <c r="CA20" s="451">
        <f t="shared" si="22"/>
        <v>0</v>
      </c>
      <c r="CB20" s="451">
        <f t="shared" si="23"/>
        <v>14575521</v>
      </c>
      <c r="CC20" s="451">
        <f t="shared" si="24"/>
        <v>14575521</v>
      </c>
      <c r="CD20" s="451"/>
      <c r="CE20" s="451">
        <f t="shared" si="25"/>
        <v>0</v>
      </c>
      <c r="CF20" s="451">
        <f t="shared" si="26"/>
        <v>0</v>
      </c>
      <c r="CG20" s="451">
        <f t="shared" si="27"/>
        <v>0</v>
      </c>
      <c r="CH20" s="451">
        <f t="shared" si="28"/>
        <v>0</v>
      </c>
      <c r="CI20" s="451">
        <f t="shared" si="29"/>
        <v>14575521</v>
      </c>
      <c r="CJ20" s="451">
        <f t="shared" si="30"/>
        <v>14575521</v>
      </c>
      <c r="CK20" s="451"/>
      <c r="CL20" s="451">
        <f t="shared" si="9"/>
        <v>0</v>
      </c>
      <c r="CM20" s="451">
        <f t="shared" si="31"/>
        <v>0</v>
      </c>
      <c r="CN20" s="451">
        <f t="shared" si="32"/>
        <v>0</v>
      </c>
      <c r="CO20" s="451">
        <f t="shared" si="33"/>
        <v>0</v>
      </c>
      <c r="CP20" s="451">
        <f t="shared" si="34"/>
        <v>0</v>
      </c>
      <c r="CQ20" s="451">
        <f t="shared" si="35"/>
        <v>0</v>
      </c>
      <c r="CR20" s="451">
        <f t="shared" si="15"/>
        <v>14575521</v>
      </c>
      <c r="CS20" s="451">
        <f t="shared" si="36"/>
        <v>0</v>
      </c>
      <c r="CT20" s="451">
        <f t="shared" si="37"/>
        <v>0</v>
      </c>
      <c r="CU20" s="451">
        <f t="shared" si="38"/>
        <v>0</v>
      </c>
      <c r="CV20" s="451">
        <f t="shared" si="39"/>
        <v>0</v>
      </c>
      <c r="CW20" s="451">
        <f t="shared" si="40"/>
        <v>14575521</v>
      </c>
      <c r="CX20" s="451">
        <f t="shared" si="41"/>
        <v>14575521</v>
      </c>
      <c r="CY20" s="451"/>
      <c r="CZ20" s="451">
        <f t="shared" si="72"/>
        <v>0</v>
      </c>
      <c r="DA20" s="451" t="e">
        <f>SUM(#REF!,#REF!,#REF!,#REF!,#REF!,#REF!)</f>
        <v>#REF!</v>
      </c>
      <c r="DC20" s="451">
        <f t="shared" si="42"/>
        <v>0</v>
      </c>
      <c r="DD20" s="451">
        <f t="shared" si="43"/>
        <v>0</v>
      </c>
      <c r="DE20" s="451">
        <f t="shared" si="44"/>
        <v>0</v>
      </c>
      <c r="DF20" s="451">
        <f t="shared" si="45"/>
        <v>0</v>
      </c>
      <c r="DG20" s="451">
        <f t="shared" si="46"/>
        <v>3744766</v>
      </c>
      <c r="DH20" s="451">
        <f t="shared" si="47"/>
        <v>3744766</v>
      </c>
    </row>
    <row r="21" spans="1:112" s="583" customFormat="1" ht="12" customHeight="1" thickBot="1">
      <c r="A21" s="581" t="s">
        <v>1601</v>
      </c>
      <c r="B21" s="423" t="s">
        <v>241</v>
      </c>
      <c r="C21" s="477"/>
      <c r="D21" s="477">
        <v>0</v>
      </c>
      <c r="E21" s="477">
        <f t="shared" si="75"/>
        <v>0</v>
      </c>
      <c r="F21" s="477">
        <v>0</v>
      </c>
      <c r="G21" s="477"/>
      <c r="H21" s="477">
        <f t="shared" si="76"/>
        <v>0</v>
      </c>
      <c r="I21" s="477"/>
      <c r="J21" s="477"/>
      <c r="K21" s="477">
        <f t="shared" si="77"/>
        <v>0</v>
      </c>
      <c r="L21" s="477"/>
      <c r="M21" s="477"/>
      <c r="N21" s="477">
        <f t="shared" si="78"/>
        <v>0</v>
      </c>
      <c r="O21" s="477">
        <v>1500000</v>
      </c>
      <c r="P21" s="477">
        <v>1500000</v>
      </c>
      <c r="Q21" s="477">
        <f t="shared" si="79"/>
        <v>355000</v>
      </c>
      <c r="R21" s="477">
        <v>1855000</v>
      </c>
      <c r="S21" s="477">
        <v>-215000</v>
      </c>
      <c r="T21" s="477">
        <f t="shared" si="80"/>
        <v>1640000</v>
      </c>
      <c r="U21" s="477"/>
      <c r="V21" s="477"/>
      <c r="W21" s="477">
        <f t="shared" si="81"/>
        <v>0</v>
      </c>
      <c r="X21" s="477"/>
      <c r="Y21" s="477"/>
      <c r="Z21" s="477">
        <f t="shared" si="82"/>
        <v>0</v>
      </c>
      <c r="AA21" s="477"/>
      <c r="AB21" s="477">
        <v>2450000</v>
      </c>
      <c r="AC21" s="477">
        <f t="shared" si="83"/>
        <v>10105900</v>
      </c>
      <c r="AD21" s="477">
        <v>12555900</v>
      </c>
      <c r="AE21" s="477">
        <v>-9105900</v>
      </c>
      <c r="AF21" s="477">
        <f t="shared" si="84"/>
        <v>3450000</v>
      </c>
      <c r="AG21" s="477"/>
      <c r="AH21" s="477"/>
      <c r="AI21" s="477">
        <f t="shared" si="85"/>
        <v>0</v>
      </c>
      <c r="AJ21" s="477"/>
      <c r="AK21" s="477"/>
      <c r="AL21" s="477">
        <f t="shared" si="86"/>
        <v>0</v>
      </c>
      <c r="AM21" s="477"/>
      <c r="AN21" s="477">
        <v>1709855</v>
      </c>
      <c r="AO21" s="477">
        <f t="shared" si="87"/>
        <v>328938</v>
      </c>
      <c r="AP21" s="477">
        <v>2038793</v>
      </c>
      <c r="AQ21" s="477">
        <v>-1509855</v>
      </c>
      <c r="AR21" s="477">
        <f t="shared" si="88"/>
        <v>528938</v>
      </c>
      <c r="AS21" s="477"/>
      <c r="AT21" s="477"/>
      <c r="AU21" s="477">
        <f t="shared" si="89"/>
        <v>0</v>
      </c>
      <c r="AV21" s="477"/>
      <c r="AW21" s="477"/>
      <c r="AX21" s="477">
        <f t="shared" si="90"/>
        <v>0</v>
      </c>
      <c r="AY21" s="477"/>
      <c r="AZ21" s="477"/>
      <c r="BA21" s="477">
        <f t="shared" si="91"/>
        <v>0</v>
      </c>
      <c r="BB21" s="477"/>
      <c r="BC21" s="477"/>
      <c r="BD21" s="477">
        <f t="shared" si="92"/>
        <v>0</v>
      </c>
      <c r="BE21" s="477"/>
      <c r="BF21" s="477">
        <v>0</v>
      </c>
      <c r="BG21" s="477">
        <f t="shared" si="93"/>
        <v>0</v>
      </c>
      <c r="BH21" s="477">
        <v>0</v>
      </c>
      <c r="BI21" s="477"/>
      <c r="BJ21" s="477">
        <f t="shared" si="94"/>
        <v>0</v>
      </c>
      <c r="BK21" s="477">
        <v>276000</v>
      </c>
      <c r="BL21" s="477">
        <v>1690242</v>
      </c>
      <c r="BM21" s="477">
        <f t="shared" si="95"/>
        <v>2237625</v>
      </c>
      <c r="BN21" s="477">
        <v>3927867</v>
      </c>
      <c r="BO21" s="477">
        <v>-3744766</v>
      </c>
      <c r="BP21" s="477">
        <f t="shared" si="96"/>
        <v>183101</v>
      </c>
      <c r="BQ21" s="477"/>
      <c r="BR21" s="477">
        <v>0</v>
      </c>
      <c r="BS21" s="477">
        <f t="shared" si="97"/>
        <v>0</v>
      </c>
      <c r="BT21" s="477">
        <v>0</v>
      </c>
      <c r="BU21" s="477"/>
      <c r="BV21" s="477">
        <f t="shared" si="98"/>
        <v>0</v>
      </c>
      <c r="BW21" s="582"/>
      <c r="BX21" s="451">
        <f t="shared" si="19"/>
        <v>1776000</v>
      </c>
      <c r="BY21" s="451">
        <f t="shared" si="20"/>
        <v>7350097</v>
      </c>
      <c r="BZ21" s="451">
        <f t="shared" si="21"/>
        <v>13027463</v>
      </c>
      <c r="CA21" s="451">
        <f t="shared" si="22"/>
        <v>20377560</v>
      </c>
      <c r="CB21" s="451">
        <f t="shared" si="23"/>
        <v>-14575521</v>
      </c>
      <c r="CC21" s="451">
        <f t="shared" si="24"/>
        <v>5802039</v>
      </c>
      <c r="CD21" s="451"/>
      <c r="CE21" s="451">
        <f t="shared" si="25"/>
        <v>1776000</v>
      </c>
      <c r="CF21" s="451">
        <f t="shared" si="26"/>
        <v>7350097</v>
      </c>
      <c r="CG21" s="451">
        <f t="shared" si="27"/>
        <v>13027463</v>
      </c>
      <c r="CH21" s="451">
        <f t="shared" si="28"/>
        <v>20377560</v>
      </c>
      <c r="CI21" s="451">
        <f t="shared" si="29"/>
        <v>-14575521</v>
      </c>
      <c r="CJ21" s="451">
        <f t="shared" si="30"/>
        <v>5802039</v>
      </c>
      <c r="CK21" s="451"/>
      <c r="CL21" s="451">
        <f t="shared" si="9"/>
        <v>0</v>
      </c>
      <c r="CM21" s="451">
        <f t="shared" si="31"/>
        <v>0</v>
      </c>
      <c r="CN21" s="451">
        <f t="shared" si="32"/>
        <v>0</v>
      </c>
      <c r="CO21" s="451">
        <f t="shared" si="33"/>
        <v>0</v>
      </c>
      <c r="CP21" s="451">
        <f t="shared" si="34"/>
        <v>0</v>
      </c>
      <c r="CQ21" s="451">
        <f t="shared" si="35"/>
        <v>0</v>
      </c>
      <c r="CR21" s="451">
        <f t="shared" si="15"/>
        <v>-14575521</v>
      </c>
      <c r="CS21" s="451">
        <f t="shared" si="36"/>
        <v>1776000</v>
      </c>
      <c r="CT21" s="451">
        <f t="shared" si="37"/>
        <v>7350097</v>
      </c>
      <c r="CU21" s="451">
        <f t="shared" si="38"/>
        <v>13027463</v>
      </c>
      <c r="CV21" s="451">
        <f t="shared" si="39"/>
        <v>20377560</v>
      </c>
      <c r="CW21" s="451">
        <f t="shared" si="40"/>
        <v>-14575521</v>
      </c>
      <c r="CX21" s="451">
        <f t="shared" si="41"/>
        <v>5802039</v>
      </c>
      <c r="CY21" s="451"/>
      <c r="CZ21" s="451">
        <f t="shared" si="72"/>
        <v>9126097</v>
      </c>
      <c r="DA21" s="451" t="e">
        <f>SUM(#REF!,#REF!,#REF!,#REF!,#REF!,#REF!)</f>
        <v>#REF!</v>
      </c>
      <c r="DC21" s="451">
        <f t="shared" si="42"/>
        <v>276000</v>
      </c>
      <c r="DD21" s="451">
        <f t="shared" si="43"/>
        <v>1690242</v>
      </c>
      <c r="DE21" s="451">
        <f t="shared" si="44"/>
        <v>2237625</v>
      </c>
      <c r="DF21" s="451">
        <f t="shared" si="45"/>
        <v>3927867</v>
      </c>
      <c r="DG21" s="451">
        <f t="shared" si="46"/>
        <v>-3744766</v>
      </c>
      <c r="DH21" s="451">
        <f t="shared" si="47"/>
        <v>183101</v>
      </c>
    </row>
    <row r="22" spans="1:112" s="583" customFormat="1" ht="12" customHeight="1" thickBot="1">
      <c r="A22" s="584" t="s">
        <v>27</v>
      </c>
      <c r="B22" s="427" t="s">
        <v>160</v>
      </c>
      <c r="C22" s="585"/>
      <c r="D22" s="585"/>
      <c r="E22" s="585">
        <f t="shared" ref="E22" si="99">F22-C22</f>
        <v>0</v>
      </c>
      <c r="F22" s="585"/>
      <c r="G22" s="585"/>
      <c r="H22" s="585"/>
      <c r="I22" s="585"/>
      <c r="J22" s="585"/>
      <c r="K22" s="585">
        <f t="shared" ref="K22" si="100">L22-I22</f>
        <v>0</v>
      </c>
      <c r="L22" s="585"/>
      <c r="M22" s="585"/>
      <c r="N22" s="585"/>
      <c r="O22" s="585"/>
      <c r="P22" s="585"/>
      <c r="Q22" s="585">
        <f t="shared" ref="Q22" si="101">R22-O22</f>
        <v>0</v>
      </c>
      <c r="R22" s="585"/>
      <c r="S22" s="585"/>
      <c r="T22" s="585"/>
      <c r="U22" s="585"/>
      <c r="V22" s="585"/>
      <c r="W22" s="585">
        <f t="shared" ref="W22" si="102">X22-U22</f>
        <v>0</v>
      </c>
      <c r="X22" s="585"/>
      <c r="Y22" s="585"/>
      <c r="Z22" s="585"/>
      <c r="AA22" s="585"/>
      <c r="AB22" s="585"/>
      <c r="AC22" s="585">
        <f t="shared" ref="AC22" si="103">AD22-AA22</f>
        <v>0</v>
      </c>
      <c r="AD22" s="585"/>
      <c r="AE22" s="585"/>
      <c r="AF22" s="585"/>
      <c r="AG22" s="585"/>
      <c r="AH22" s="585"/>
      <c r="AI22" s="585">
        <f t="shared" ref="AI22" si="104">AJ22-AG22</f>
        <v>0</v>
      </c>
      <c r="AJ22" s="585"/>
      <c r="AK22" s="585"/>
      <c r="AL22" s="585"/>
      <c r="AM22" s="585"/>
      <c r="AN22" s="585"/>
      <c r="AO22" s="585">
        <f t="shared" ref="AO22" si="105">AP22-AM22</f>
        <v>0</v>
      </c>
      <c r="AP22" s="585"/>
      <c r="AQ22" s="585"/>
      <c r="AR22" s="585"/>
      <c r="AS22" s="585"/>
      <c r="AT22" s="585"/>
      <c r="AU22" s="585">
        <f t="shared" ref="AU22" si="106">AV22-AS22</f>
        <v>0</v>
      </c>
      <c r="AV22" s="585"/>
      <c r="AW22" s="585"/>
      <c r="AX22" s="585"/>
      <c r="AY22" s="585"/>
      <c r="AZ22" s="585"/>
      <c r="BA22" s="585">
        <f t="shared" ref="BA22" si="107">BB22-AY22</f>
        <v>0</v>
      </c>
      <c r="BB22" s="585"/>
      <c r="BC22" s="585"/>
      <c r="BD22" s="585"/>
      <c r="BE22" s="585"/>
      <c r="BF22" s="585"/>
      <c r="BG22" s="585">
        <f t="shared" ref="BG22" si="108">BH22-BE22</f>
        <v>0</v>
      </c>
      <c r="BH22" s="585"/>
      <c r="BI22" s="585"/>
      <c r="BJ22" s="585"/>
      <c r="BK22" s="585"/>
      <c r="BL22" s="585"/>
      <c r="BM22" s="585">
        <f t="shared" ref="BM22" si="109">BN22-BK22</f>
        <v>0</v>
      </c>
      <c r="BN22" s="585"/>
      <c r="BO22" s="585"/>
      <c r="BP22" s="585"/>
      <c r="BQ22" s="585"/>
      <c r="BR22" s="585"/>
      <c r="BS22" s="585">
        <f t="shared" ref="BS22" si="110">BT22-BQ22</f>
        <v>0</v>
      </c>
      <c r="BT22" s="585"/>
      <c r="BU22" s="585"/>
      <c r="BV22" s="585"/>
      <c r="BW22" s="586"/>
      <c r="BX22" s="451">
        <f t="shared" si="19"/>
        <v>0</v>
      </c>
      <c r="BY22" s="451">
        <f t="shared" si="20"/>
        <v>0</v>
      </c>
      <c r="BZ22" s="451">
        <f t="shared" si="21"/>
        <v>0</v>
      </c>
      <c r="CA22" s="451">
        <f t="shared" si="22"/>
        <v>0</v>
      </c>
      <c r="CB22" s="451">
        <f t="shared" si="23"/>
        <v>0</v>
      </c>
      <c r="CC22" s="451">
        <f t="shared" si="24"/>
        <v>0</v>
      </c>
      <c r="CD22" s="451"/>
      <c r="CE22" s="451">
        <f t="shared" si="25"/>
        <v>0</v>
      </c>
      <c r="CF22" s="451">
        <f t="shared" si="26"/>
        <v>0</v>
      </c>
      <c r="CG22" s="451">
        <f t="shared" si="27"/>
        <v>0</v>
      </c>
      <c r="CH22" s="451">
        <f t="shared" si="28"/>
        <v>0</v>
      </c>
      <c r="CI22" s="451">
        <f t="shared" si="29"/>
        <v>0</v>
      </c>
      <c r="CJ22" s="451">
        <f t="shared" si="30"/>
        <v>0</v>
      </c>
      <c r="CK22" s="451"/>
      <c r="CL22" s="451">
        <f t="shared" si="9"/>
        <v>0</v>
      </c>
      <c r="CM22" s="451">
        <f t="shared" si="31"/>
        <v>0</v>
      </c>
      <c r="CN22" s="451">
        <f t="shared" si="32"/>
        <v>0</v>
      </c>
      <c r="CO22" s="451">
        <f t="shared" si="33"/>
        <v>0</v>
      </c>
      <c r="CP22" s="451">
        <f t="shared" si="34"/>
        <v>0</v>
      </c>
      <c r="CQ22" s="451">
        <f t="shared" si="35"/>
        <v>0</v>
      </c>
      <c r="CR22" s="451">
        <f t="shared" si="15"/>
        <v>0</v>
      </c>
      <c r="CS22" s="451">
        <f t="shared" si="36"/>
        <v>0</v>
      </c>
      <c r="CT22" s="451">
        <f t="shared" si="37"/>
        <v>0</v>
      </c>
      <c r="CU22" s="451">
        <f t="shared" si="38"/>
        <v>0</v>
      </c>
      <c r="CV22" s="451">
        <f t="shared" si="39"/>
        <v>0</v>
      </c>
      <c r="CW22" s="451">
        <f t="shared" si="40"/>
        <v>0</v>
      </c>
      <c r="CX22" s="451">
        <f t="shared" si="41"/>
        <v>0</v>
      </c>
      <c r="CY22" s="451"/>
      <c r="CZ22" s="451">
        <f t="shared" si="72"/>
        <v>0</v>
      </c>
      <c r="DA22" s="451" t="e">
        <f>SUM(#REF!,#REF!,#REF!,#REF!,#REF!,#REF!)</f>
        <v>#REF!</v>
      </c>
      <c r="DC22" s="451">
        <f t="shared" si="42"/>
        <v>0</v>
      </c>
      <c r="DD22" s="451">
        <f t="shared" si="43"/>
        <v>0</v>
      </c>
      <c r="DE22" s="451">
        <f t="shared" si="44"/>
        <v>0</v>
      </c>
      <c r="DF22" s="451">
        <f t="shared" si="45"/>
        <v>0</v>
      </c>
      <c r="DG22" s="451">
        <f t="shared" si="46"/>
        <v>0</v>
      </c>
      <c r="DH22" s="451">
        <f t="shared" si="47"/>
        <v>0</v>
      </c>
    </row>
    <row r="23" spans="1:112" s="583" customFormat="1" ht="12" customHeight="1" thickBot="1">
      <c r="A23" s="584" t="s">
        <v>135</v>
      </c>
      <c r="B23" s="427" t="s">
        <v>1602</v>
      </c>
      <c r="C23" s="486">
        <f t="shared" ref="C23:BN23" si="111">+C24+C28</f>
        <v>0</v>
      </c>
      <c r="D23" s="486">
        <f t="shared" si="111"/>
        <v>0</v>
      </c>
      <c r="E23" s="486">
        <f t="shared" si="111"/>
        <v>0</v>
      </c>
      <c r="F23" s="486">
        <f t="shared" si="111"/>
        <v>0</v>
      </c>
      <c r="G23" s="486">
        <f t="shared" si="111"/>
        <v>0</v>
      </c>
      <c r="H23" s="486">
        <f t="shared" si="111"/>
        <v>0</v>
      </c>
      <c r="I23" s="486">
        <f t="shared" si="111"/>
        <v>0</v>
      </c>
      <c r="J23" s="486">
        <f t="shared" si="111"/>
        <v>0</v>
      </c>
      <c r="K23" s="486">
        <f t="shared" si="111"/>
        <v>0</v>
      </c>
      <c r="L23" s="486">
        <f t="shared" si="111"/>
        <v>0</v>
      </c>
      <c r="M23" s="486">
        <f t="shared" si="111"/>
        <v>0</v>
      </c>
      <c r="N23" s="486">
        <f t="shared" si="111"/>
        <v>0</v>
      </c>
      <c r="O23" s="486">
        <f t="shared" si="111"/>
        <v>0</v>
      </c>
      <c r="P23" s="486">
        <f t="shared" si="111"/>
        <v>0</v>
      </c>
      <c r="Q23" s="486">
        <f t="shared" si="111"/>
        <v>0</v>
      </c>
      <c r="R23" s="486">
        <f t="shared" si="111"/>
        <v>0</v>
      </c>
      <c r="S23" s="486">
        <f t="shared" si="111"/>
        <v>0</v>
      </c>
      <c r="T23" s="486">
        <f t="shared" si="111"/>
        <v>0</v>
      </c>
      <c r="U23" s="486">
        <f t="shared" si="111"/>
        <v>0</v>
      </c>
      <c r="V23" s="486">
        <f t="shared" si="111"/>
        <v>0</v>
      </c>
      <c r="W23" s="486">
        <f t="shared" si="111"/>
        <v>0</v>
      </c>
      <c r="X23" s="486">
        <f t="shared" si="111"/>
        <v>0</v>
      </c>
      <c r="Y23" s="486">
        <f t="shared" si="111"/>
        <v>0</v>
      </c>
      <c r="Z23" s="486">
        <f t="shared" si="111"/>
        <v>0</v>
      </c>
      <c r="AA23" s="486">
        <f t="shared" si="111"/>
        <v>0</v>
      </c>
      <c r="AB23" s="486">
        <f t="shared" si="111"/>
        <v>0</v>
      </c>
      <c r="AC23" s="486">
        <f t="shared" si="111"/>
        <v>0</v>
      </c>
      <c r="AD23" s="486">
        <f t="shared" si="111"/>
        <v>0</v>
      </c>
      <c r="AE23" s="486">
        <f t="shared" si="111"/>
        <v>0</v>
      </c>
      <c r="AF23" s="486">
        <f t="shared" si="111"/>
        <v>0</v>
      </c>
      <c r="AG23" s="486">
        <f t="shared" si="111"/>
        <v>0</v>
      </c>
      <c r="AH23" s="486">
        <f t="shared" si="111"/>
        <v>0</v>
      </c>
      <c r="AI23" s="486">
        <f t="shared" si="111"/>
        <v>0</v>
      </c>
      <c r="AJ23" s="486">
        <f t="shared" si="111"/>
        <v>0</v>
      </c>
      <c r="AK23" s="486">
        <f t="shared" si="111"/>
        <v>0</v>
      </c>
      <c r="AL23" s="486">
        <f t="shared" si="111"/>
        <v>0</v>
      </c>
      <c r="AM23" s="486">
        <f t="shared" si="111"/>
        <v>0</v>
      </c>
      <c r="AN23" s="486">
        <f t="shared" si="111"/>
        <v>0</v>
      </c>
      <c r="AO23" s="486">
        <f t="shared" si="111"/>
        <v>0</v>
      </c>
      <c r="AP23" s="486">
        <f t="shared" si="111"/>
        <v>0</v>
      </c>
      <c r="AQ23" s="486">
        <f t="shared" si="111"/>
        <v>0</v>
      </c>
      <c r="AR23" s="486">
        <f t="shared" si="111"/>
        <v>0</v>
      </c>
      <c r="AS23" s="486">
        <f t="shared" si="111"/>
        <v>0</v>
      </c>
      <c r="AT23" s="486">
        <f t="shared" si="111"/>
        <v>0</v>
      </c>
      <c r="AU23" s="486">
        <f t="shared" si="111"/>
        <v>0</v>
      </c>
      <c r="AV23" s="486">
        <f t="shared" si="111"/>
        <v>0</v>
      </c>
      <c r="AW23" s="486">
        <f t="shared" si="111"/>
        <v>0</v>
      </c>
      <c r="AX23" s="486">
        <f t="shared" si="111"/>
        <v>0</v>
      </c>
      <c r="AY23" s="486">
        <f t="shared" si="111"/>
        <v>0</v>
      </c>
      <c r="AZ23" s="486">
        <f t="shared" si="111"/>
        <v>0</v>
      </c>
      <c r="BA23" s="486">
        <f t="shared" si="111"/>
        <v>0</v>
      </c>
      <c r="BB23" s="486">
        <f t="shared" si="111"/>
        <v>0</v>
      </c>
      <c r="BC23" s="486">
        <f t="shared" si="111"/>
        <v>0</v>
      </c>
      <c r="BD23" s="486">
        <f t="shared" si="111"/>
        <v>0</v>
      </c>
      <c r="BE23" s="486">
        <f t="shared" si="111"/>
        <v>0</v>
      </c>
      <c r="BF23" s="486">
        <f t="shared" si="111"/>
        <v>0</v>
      </c>
      <c r="BG23" s="486">
        <f t="shared" si="111"/>
        <v>0</v>
      </c>
      <c r="BH23" s="486">
        <f t="shared" si="111"/>
        <v>0</v>
      </c>
      <c r="BI23" s="486">
        <f t="shared" si="111"/>
        <v>0</v>
      </c>
      <c r="BJ23" s="486">
        <f t="shared" si="111"/>
        <v>0</v>
      </c>
      <c r="BK23" s="486">
        <f t="shared" si="111"/>
        <v>0</v>
      </c>
      <c r="BL23" s="486">
        <f t="shared" si="111"/>
        <v>0</v>
      </c>
      <c r="BM23" s="486">
        <f t="shared" si="111"/>
        <v>0</v>
      </c>
      <c r="BN23" s="486">
        <f t="shared" si="111"/>
        <v>0</v>
      </c>
      <c r="BO23" s="486">
        <f t="shared" ref="BO23:BV23" si="112">+BO24+BO28</f>
        <v>0</v>
      </c>
      <c r="BP23" s="486">
        <f t="shared" si="112"/>
        <v>0</v>
      </c>
      <c r="BQ23" s="486">
        <f t="shared" si="112"/>
        <v>0</v>
      </c>
      <c r="BR23" s="486">
        <f t="shared" si="112"/>
        <v>0</v>
      </c>
      <c r="BS23" s="486">
        <f t="shared" si="112"/>
        <v>0</v>
      </c>
      <c r="BT23" s="486">
        <f t="shared" si="112"/>
        <v>0</v>
      </c>
      <c r="BU23" s="486">
        <f t="shared" si="112"/>
        <v>0</v>
      </c>
      <c r="BV23" s="486">
        <f t="shared" si="112"/>
        <v>0</v>
      </c>
      <c r="BW23" s="579"/>
      <c r="BX23" s="451">
        <f t="shared" si="19"/>
        <v>0</v>
      </c>
      <c r="BY23" s="451">
        <f t="shared" si="20"/>
        <v>0</v>
      </c>
      <c r="BZ23" s="451">
        <f t="shared" si="21"/>
        <v>0</v>
      </c>
      <c r="CA23" s="451">
        <f t="shared" si="22"/>
        <v>0</v>
      </c>
      <c r="CB23" s="451">
        <f t="shared" si="23"/>
        <v>0</v>
      </c>
      <c r="CC23" s="451">
        <f t="shared" si="24"/>
        <v>0</v>
      </c>
      <c r="CD23" s="451"/>
      <c r="CE23" s="451">
        <f t="shared" si="25"/>
        <v>0</v>
      </c>
      <c r="CF23" s="451">
        <f t="shared" si="26"/>
        <v>0</v>
      </c>
      <c r="CG23" s="451">
        <f t="shared" si="27"/>
        <v>0</v>
      </c>
      <c r="CH23" s="451">
        <f t="shared" si="28"/>
        <v>0</v>
      </c>
      <c r="CI23" s="451">
        <f t="shared" si="29"/>
        <v>0</v>
      </c>
      <c r="CJ23" s="451">
        <f t="shared" si="30"/>
        <v>0</v>
      </c>
      <c r="CK23" s="451"/>
      <c r="CL23" s="451">
        <f t="shared" si="9"/>
        <v>0</v>
      </c>
      <c r="CM23" s="451">
        <f t="shared" si="31"/>
        <v>0</v>
      </c>
      <c r="CN23" s="451">
        <f t="shared" si="32"/>
        <v>0</v>
      </c>
      <c r="CO23" s="451">
        <f t="shared" si="33"/>
        <v>0</v>
      </c>
      <c r="CP23" s="451">
        <f t="shared" si="34"/>
        <v>0</v>
      </c>
      <c r="CQ23" s="451">
        <f t="shared" si="35"/>
        <v>0</v>
      </c>
      <c r="CR23" s="451">
        <f t="shared" si="15"/>
        <v>0</v>
      </c>
      <c r="CS23" s="451">
        <f t="shared" si="36"/>
        <v>0</v>
      </c>
      <c r="CT23" s="451">
        <f t="shared" si="37"/>
        <v>0</v>
      </c>
      <c r="CU23" s="451">
        <f t="shared" si="38"/>
        <v>0</v>
      </c>
      <c r="CV23" s="451">
        <f t="shared" si="39"/>
        <v>0</v>
      </c>
      <c r="CW23" s="451">
        <f t="shared" si="40"/>
        <v>0</v>
      </c>
      <c r="CX23" s="451">
        <f t="shared" si="41"/>
        <v>0</v>
      </c>
      <c r="CY23" s="451"/>
      <c r="CZ23" s="451">
        <f t="shared" si="72"/>
        <v>0</v>
      </c>
      <c r="DA23" s="451" t="e">
        <f>SUM(#REF!,#REF!,#REF!,#REF!,#REF!,#REF!)</f>
        <v>#REF!</v>
      </c>
      <c r="DC23" s="451">
        <f t="shared" si="42"/>
        <v>0</v>
      </c>
      <c r="DD23" s="451">
        <f t="shared" si="43"/>
        <v>0</v>
      </c>
      <c r="DE23" s="451">
        <f t="shared" si="44"/>
        <v>0</v>
      </c>
      <c r="DF23" s="451">
        <f t="shared" si="45"/>
        <v>0</v>
      </c>
      <c r="DG23" s="451">
        <f t="shared" si="46"/>
        <v>0</v>
      </c>
      <c r="DH23" s="451">
        <f t="shared" si="47"/>
        <v>0</v>
      </c>
    </row>
    <row r="24" spans="1:112" s="583" customFormat="1" ht="12" customHeight="1">
      <c r="A24" s="587" t="s">
        <v>349</v>
      </c>
      <c r="B24" s="376" t="s">
        <v>30</v>
      </c>
      <c r="C24" s="505"/>
      <c r="D24" s="505">
        <v>0</v>
      </c>
      <c r="E24" s="505">
        <f t="shared" ref="E24:E28" si="113">F24-D24</f>
        <v>0</v>
      </c>
      <c r="F24" s="505">
        <v>0</v>
      </c>
      <c r="G24" s="505"/>
      <c r="H24" s="505">
        <f t="shared" ref="H24:H28" si="114">SUM(F24:G24)</f>
        <v>0</v>
      </c>
      <c r="I24" s="505"/>
      <c r="J24" s="505"/>
      <c r="K24" s="505">
        <f t="shared" ref="K24:K28" si="115">L24-J24</f>
        <v>0</v>
      </c>
      <c r="L24" s="505"/>
      <c r="M24" s="505"/>
      <c r="N24" s="505">
        <f t="shared" ref="N24:N28" si="116">SUM(L24:M24)</f>
        <v>0</v>
      </c>
      <c r="O24" s="505"/>
      <c r="P24" s="505">
        <v>0</v>
      </c>
      <c r="Q24" s="505">
        <f t="shared" ref="Q24:Q28" si="117">R24-P24</f>
        <v>0</v>
      </c>
      <c r="R24" s="505">
        <v>0</v>
      </c>
      <c r="S24" s="505"/>
      <c r="T24" s="505">
        <f t="shared" ref="T24:T28" si="118">SUM(R24:S24)</f>
        <v>0</v>
      </c>
      <c r="U24" s="505"/>
      <c r="V24" s="505"/>
      <c r="W24" s="505">
        <f t="shared" ref="W24:W28" si="119">X24-V24</f>
        <v>0</v>
      </c>
      <c r="X24" s="505"/>
      <c r="Y24" s="505"/>
      <c r="Z24" s="505">
        <f t="shared" ref="Z24:Z28" si="120">SUM(X24:Y24)</f>
        <v>0</v>
      </c>
      <c r="AA24" s="505"/>
      <c r="AB24" s="505">
        <v>0</v>
      </c>
      <c r="AC24" s="505">
        <f t="shared" ref="AC24:AC28" si="121">AD24-AB24</f>
        <v>0</v>
      </c>
      <c r="AD24" s="505">
        <v>0</v>
      </c>
      <c r="AE24" s="505"/>
      <c r="AF24" s="505">
        <f t="shared" ref="AF24:AF28" si="122">SUM(AD24:AE24)</f>
        <v>0</v>
      </c>
      <c r="AG24" s="505"/>
      <c r="AH24" s="505"/>
      <c r="AI24" s="505">
        <f t="shared" ref="AI24:AI28" si="123">AJ24-AH24</f>
        <v>0</v>
      </c>
      <c r="AJ24" s="505"/>
      <c r="AK24" s="505"/>
      <c r="AL24" s="505">
        <f t="shared" ref="AL24:AL28" si="124">SUM(AJ24:AK24)</f>
        <v>0</v>
      </c>
      <c r="AM24" s="505"/>
      <c r="AN24" s="505">
        <v>0</v>
      </c>
      <c r="AO24" s="505">
        <f t="shared" ref="AO24:AO28" si="125">AP24-AN24</f>
        <v>0</v>
      </c>
      <c r="AP24" s="505">
        <v>0</v>
      </c>
      <c r="AQ24" s="505"/>
      <c r="AR24" s="505">
        <f t="shared" ref="AR24:AR28" si="126">SUM(AP24:AQ24)</f>
        <v>0</v>
      </c>
      <c r="AS24" s="505"/>
      <c r="AT24" s="505"/>
      <c r="AU24" s="505">
        <f t="shared" ref="AU24:AU28" si="127">AV24-AT24</f>
        <v>0</v>
      </c>
      <c r="AV24" s="505"/>
      <c r="AW24" s="505"/>
      <c r="AX24" s="505">
        <f t="shared" ref="AX24:AX28" si="128">SUM(AV24:AW24)</f>
        <v>0</v>
      </c>
      <c r="AY24" s="505"/>
      <c r="AZ24" s="505"/>
      <c r="BA24" s="505">
        <f t="shared" ref="BA24:BA28" si="129">BB24-AZ24</f>
        <v>0</v>
      </c>
      <c r="BB24" s="505"/>
      <c r="BC24" s="505"/>
      <c r="BD24" s="505">
        <f t="shared" ref="BD24:BD28" si="130">SUM(BB24:BC24)</f>
        <v>0</v>
      </c>
      <c r="BE24" s="505"/>
      <c r="BF24" s="505">
        <v>0</v>
      </c>
      <c r="BG24" s="505">
        <f t="shared" ref="BG24:BG28" si="131">BH24-BF24</f>
        <v>0</v>
      </c>
      <c r="BH24" s="505">
        <v>0</v>
      </c>
      <c r="BI24" s="505"/>
      <c r="BJ24" s="505">
        <f t="shared" ref="BJ24:BJ28" si="132">SUM(BH24:BI24)</f>
        <v>0</v>
      </c>
      <c r="BK24" s="505"/>
      <c r="BL24" s="505">
        <v>0</v>
      </c>
      <c r="BM24" s="505">
        <f t="shared" ref="BM24:BM28" si="133">BN24-BL24</f>
        <v>0</v>
      </c>
      <c r="BN24" s="505">
        <v>0</v>
      </c>
      <c r="BO24" s="505"/>
      <c r="BP24" s="505">
        <f t="shared" ref="BP24:BP28" si="134">SUM(BN24:BO24)</f>
        <v>0</v>
      </c>
      <c r="BQ24" s="505"/>
      <c r="BR24" s="505">
        <v>0</v>
      </c>
      <c r="BS24" s="505">
        <f t="shared" ref="BS24:BS28" si="135">BT24-BR24</f>
        <v>0</v>
      </c>
      <c r="BT24" s="505">
        <v>0</v>
      </c>
      <c r="BU24" s="505"/>
      <c r="BV24" s="505">
        <f t="shared" ref="BV24:BV28" si="136">SUM(BT24:BU24)</f>
        <v>0</v>
      </c>
      <c r="BW24" s="588"/>
      <c r="BX24" s="451">
        <f t="shared" si="19"/>
        <v>0</v>
      </c>
      <c r="BY24" s="451">
        <f t="shared" si="20"/>
        <v>0</v>
      </c>
      <c r="BZ24" s="451">
        <f t="shared" si="21"/>
        <v>0</v>
      </c>
      <c r="CA24" s="451">
        <f t="shared" si="22"/>
        <v>0</v>
      </c>
      <c r="CB24" s="451">
        <f t="shared" si="23"/>
        <v>0</v>
      </c>
      <c r="CC24" s="451">
        <f t="shared" si="24"/>
        <v>0</v>
      </c>
      <c r="CD24" s="451"/>
      <c r="CE24" s="451">
        <f t="shared" si="25"/>
        <v>0</v>
      </c>
      <c r="CF24" s="451">
        <f t="shared" si="26"/>
        <v>0</v>
      </c>
      <c r="CG24" s="451">
        <f t="shared" si="27"/>
        <v>0</v>
      </c>
      <c r="CH24" s="451">
        <f t="shared" si="28"/>
        <v>0</v>
      </c>
      <c r="CI24" s="451">
        <f t="shared" si="29"/>
        <v>0</v>
      </c>
      <c r="CJ24" s="451">
        <f t="shared" si="30"/>
        <v>0</v>
      </c>
      <c r="CK24" s="451"/>
      <c r="CL24" s="451">
        <f t="shared" si="9"/>
        <v>0</v>
      </c>
      <c r="CM24" s="451">
        <f t="shared" si="31"/>
        <v>0</v>
      </c>
      <c r="CN24" s="451">
        <f t="shared" si="32"/>
        <v>0</v>
      </c>
      <c r="CO24" s="451">
        <f t="shared" si="33"/>
        <v>0</v>
      </c>
      <c r="CP24" s="451">
        <f t="shared" si="34"/>
        <v>0</v>
      </c>
      <c r="CQ24" s="451">
        <f t="shared" si="35"/>
        <v>0</v>
      </c>
      <c r="CR24" s="451">
        <f t="shared" si="15"/>
        <v>0</v>
      </c>
      <c r="CS24" s="451">
        <f t="shared" si="36"/>
        <v>0</v>
      </c>
      <c r="CT24" s="451">
        <f t="shared" si="37"/>
        <v>0</v>
      </c>
      <c r="CU24" s="451">
        <f t="shared" si="38"/>
        <v>0</v>
      </c>
      <c r="CV24" s="451">
        <f t="shared" si="39"/>
        <v>0</v>
      </c>
      <c r="CW24" s="451">
        <f t="shared" si="40"/>
        <v>0</v>
      </c>
      <c r="CX24" s="451">
        <f t="shared" si="41"/>
        <v>0</v>
      </c>
      <c r="CY24" s="451"/>
      <c r="CZ24" s="451">
        <f t="shared" si="72"/>
        <v>0</v>
      </c>
      <c r="DA24" s="451" t="e">
        <f>SUM(#REF!,#REF!,#REF!,#REF!,#REF!,#REF!)</f>
        <v>#REF!</v>
      </c>
      <c r="DC24" s="451">
        <f t="shared" si="42"/>
        <v>0</v>
      </c>
      <c r="DD24" s="451">
        <f t="shared" si="43"/>
        <v>0</v>
      </c>
      <c r="DE24" s="451">
        <f t="shared" si="44"/>
        <v>0</v>
      </c>
      <c r="DF24" s="451">
        <f t="shared" si="45"/>
        <v>0</v>
      </c>
      <c r="DG24" s="451">
        <f t="shared" si="46"/>
        <v>0</v>
      </c>
      <c r="DH24" s="451">
        <f t="shared" si="47"/>
        <v>0</v>
      </c>
    </row>
    <row r="25" spans="1:112" s="583" customFormat="1" ht="12" customHeight="1">
      <c r="A25" s="587" t="s">
        <v>350</v>
      </c>
      <c r="B25" s="380" t="s">
        <v>32</v>
      </c>
      <c r="C25" s="381"/>
      <c r="D25" s="381">
        <v>0</v>
      </c>
      <c r="E25" s="381">
        <f t="shared" si="113"/>
        <v>0</v>
      </c>
      <c r="F25" s="381">
        <v>0</v>
      </c>
      <c r="G25" s="381"/>
      <c r="H25" s="381">
        <f t="shared" si="114"/>
        <v>0</v>
      </c>
      <c r="I25" s="381"/>
      <c r="J25" s="381"/>
      <c r="K25" s="381">
        <f t="shared" si="115"/>
        <v>0</v>
      </c>
      <c r="L25" s="381"/>
      <c r="M25" s="381"/>
      <c r="N25" s="381">
        <f t="shared" si="116"/>
        <v>0</v>
      </c>
      <c r="O25" s="381"/>
      <c r="P25" s="381">
        <v>0</v>
      </c>
      <c r="Q25" s="381">
        <f t="shared" si="117"/>
        <v>0</v>
      </c>
      <c r="R25" s="381">
        <v>0</v>
      </c>
      <c r="S25" s="381"/>
      <c r="T25" s="381">
        <f t="shared" si="118"/>
        <v>0</v>
      </c>
      <c r="U25" s="381"/>
      <c r="V25" s="381"/>
      <c r="W25" s="381">
        <f t="shared" si="119"/>
        <v>0</v>
      </c>
      <c r="X25" s="381"/>
      <c r="Y25" s="381"/>
      <c r="Z25" s="381">
        <f t="shared" si="120"/>
        <v>0</v>
      </c>
      <c r="AA25" s="381"/>
      <c r="AB25" s="381">
        <v>0</v>
      </c>
      <c r="AC25" s="381">
        <f t="shared" si="121"/>
        <v>0</v>
      </c>
      <c r="AD25" s="381">
        <v>0</v>
      </c>
      <c r="AE25" s="381"/>
      <c r="AF25" s="381">
        <f t="shared" si="122"/>
        <v>0</v>
      </c>
      <c r="AG25" s="381"/>
      <c r="AH25" s="381"/>
      <c r="AI25" s="381">
        <f t="shared" si="123"/>
        <v>0</v>
      </c>
      <c r="AJ25" s="381"/>
      <c r="AK25" s="381"/>
      <c r="AL25" s="381">
        <f t="shared" si="124"/>
        <v>0</v>
      </c>
      <c r="AM25" s="381"/>
      <c r="AN25" s="381">
        <v>0</v>
      </c>
      <c r="AO25" s="381">
        <f t="shared" si="125"/>
        <v>0</v>
      </c>
      <c r="AP25" s="381">
        <v>0</v>
      </c>
      <c r="AQ25" s="381"/>
      <c r="AR25" s="381">
        <f t="shared" si="126"/>
        <v>0</v>
      </c>
      <c r="AS25" s="381"/>
      <c r="AT25" s="381"/>
      <c r="AU25" s="381">
        <f t="shared" si="127"/>
        <v>0</v>
      </c>
      <c r="AV25" s="381"/>
      <c r="AW25" s="381"/>
      <c r="AX25" s="381">
        <f t="shared" si="128"/>
        <v>0</v>
      </c>
      <c r="AY25" s="381"/>
      <c r="AZ25" s="381"/>
      <c r="BA25" s="381">
        <f t="shared" si="129"/>
        <v>0</v>
      </c>
      <c r="BB25" s="381"/>
      <c r="BC25" s="381"/>
      <c r="BD25" s="381">
        <f t="shared" si="130"/>
        <v>0</v>
      </c>
      <c r="BE25" s="381"/>
      <c r="BF25" s="381">
        <v>0</v>
      </c>
      <c r="BG25" s="381">
        <f t="shared" si="131"/>
        <v>0</v>
      </c>
      <c r="BH25" s="381">
        <v>0</v>
      </c>
      <c r="BI25" s="381"/>
      <c r="BJ25" s="381">
        <f t="shared" si="132"/>
        <v>0</v>
      </c>
      <c r="BK25" s="381"/>
      <c r="BL25" s="381">
        <v>0</v>
      </c>
      <c r="BM25" s="381">
        <f t="shared" si="133"/>
        <v>0</v>
      </c>
      <c r="BN25" s="381">
        <v>0</v>
      </c>
      <c r="BO25" s="381"/>
      <c r="BP25" s="381">
        <f t="shared" si="134"/>
        <v>0</v>
      </c>
      <c r="BQ25" s="381"/>
      <c r="BR25" s="381">
        <v>0</v>
      </c>
      <c r="BS25" s="381">
        <f t="shared" si="135"/>
        <v>0</v>
      </c>
      <c r="BT25" s="381">
        <v>0</v>
      </c>
      <c r="BU25" s="381"/>
      <c r="BV25" s="381">
        <f t="shared" si="136"/>
        <v>0</v>
      </c>
      <c r="BW25" s="588"/>
      <c r="BX25" s="451">
        <f t="shared" si="19"/>
        <v>0</v>
      </c>
      <c r="BY25" s="451">
        <f t="shared" si="20"/>
        <v>0</v>
      </c>
      <c r="BZ25" s="451">
        <f t="shared" si="21"/>
        <v>0</v>
      </c>
      <c r="CA25" s="451">
        <f t="shared" si="22"/>
        <v>0</v>
      </c>
      <c r="CB25" s="451">
        <f t="shared" si="23"/>
        <v>0</v>
      </c>
      <c r="CC25" s="451">
        <f t="shared" si="24"/>
        <v>0</v>
      </c>
      <c r="CD25" s="451"/>
      <c r="CE25" s="451">
        <f t="shared" si="25"/>
        <v>0</v>
      </c>
      <c r="CF25" s="451">
        <f t="shared" si="26"/>
        <v>0</v>
      </c>
      <c r="CG25" s="451">
        <f t="shared" si="27"/>
        <v>0</v>
      </c>
      <c r="CH25" s="451">
        <f t="shared" si="28"/>
        <v>0</v>
      </c>
      <c r="CI25" s="451">
        <f t="shared" si="29"/>
        <v>0</v>
      </c>
      <c r="CJ25" s="451">
        <f t="shared" si="30"/>
        <v>0</v>
      </c>
      <c r="CK25" s="451"/>
      <c r="CL25" s="451">
        <f t="shared" si="9"/>
        <v>0</v>
      </c>
      <c r="CM25" s="451">
        <f t="shared" si="31"/>
        <v>0</v>
      </c>
      <c r="CN25" s="451">
        <f t="shared" si="32"/>
        <v>0</v>
      </c>
      <c r="CO25" s="451">
        <f t="shared" si="33"/>
        <v>0</v>
      </c>
      <c r="CP25" s="451">
        <f t="shared" si="34"/>
        <v>0</v>
      </c>
      <c r="CQ25" s="451">
        <f t="shared" si="35"/>
        <v>0</v>
      </c>
      <c r="CR25" s="451">
        <f t="shared" si="15"/>
        <v>0</v>
      </c>
      <c r="CS25" s="451">
        <f t="shared" si="36"/>
        <v>0</v>
      </c>
      <c r="CT25" s="451">
        <f t="shared" si="37"/>
        <v>0</v>
      </c>
      <c r="CU25" s="451">
        <f t="shared" si="38"/>
        <v>0</v>
      </c>
      <c r="CV25" s="451">
        <f t="shared" si="39"/>
        <v>0</v>
      </c>
      <c r="CW25" s="451">
        <f t="shared" si="40"/>
        <v>0</v>
      </c>
      <c r="CX25" s="451">
        <f t="shared" si="41"/>
        <v>0</v>
      </c>
      <c r="CY25" s="451"/>
      <c r="CZ25" s="451">
        <f t="shared" si="72"/>
        <v>0</v>
      </c>
      <c r="DA25" s="451" t="e">
        <f>SUM(#REF!,#REF!,#REF!,#REF!,#REF!,#REF!)</f>
        <v>#REF!</v>
      </c>
      <c r="DC25" s="451">
        <f t="shared" si="42"/>
        <v>0</v>
      </c>
      <c r="DD25" s="451">
        <f t="shared" si="43"/>
        <v>0</v>
      </c>
      <c r="DE25" s="451">
        <f t="shared" si="44"/>
        <v>0</v>
      </c>
      <c r="DF25" s="451">
        <f t="shared" si="45"/>
        <v>0</v>
      </c>
      <c r="DG25" s="451">
        <f t="shared" si="46"/>
        <v>0</v>
      </c>
      <c r="DH25" s="451">
        <f t="shared" si="47"/>
        <v>0</v>
      </c>
    </row>
    <row r="26" spans="1:112" s="583" customFormat="1" ht="12" customHeight="1">
      <c r="A26" s="587" t="s">
        <v>351</v>
      </c>
      <c r="B26" s="380" t="s">
        <v>34</v>
      </c>
      <c r="C26" s="381"/>
      <c r="D26" s="381">
        <v>0</v>
      </c>
      <c r="E26" s="381">
        <f t="shared" si="113"/>
        <v>0</v>
      </c>
      <c r="F26" s="381">
        <v>0</v>
      </c>
      <c r="G26" s="381"/>
      <c r="H26" s="381">
        <f t="shared" si="114"/>
        <v>0</v>
      </c>
      <c r="I26" s="381"/>
      <c r="J26" s="381"/>
      <c r="K26" s="381">
        <f t="shared" si="115"/>
        <v>0</v>
      </c>
      <c r="L26" s="381"/>
      <c r="M26" s="381"/>
      <c r="N26" s="381">
        <f t="shared" si="116"/>
        <v>0</v>
      </c>
      <c r="O26" s="381"/>
      <c r="P26" s="381">
        <v>0</v>
      </c>
      <c r="Q26" s="381">
        <f t="shared" si="117"/>
        <v>0</v>
      </c>
      <c r="R26" s="381">
        <v>0</v>
      </c>
      <c r="S26" s="381"/>
      <c r="T26" s="381">
        <f t="shared" si="118"/>
        <v>0</v>
      </c>
      <c r="U26" s="381"/>
      <c r="V26" s="381"/>
      <c r="W26" s="381">
        <f t="shared" si="119"/>
        <v>0</v>
      </c>
      <c r="X26" s="381"/>
      <c r="Y26" s="381"/>
      <c r="Z26" s="381">
        <f t="shared" si="120"/>
        <v>0</v>
      </c>
      <c r="AA26" s="381"/>
      <c r="AB26" s="381">
        <v>0</v>
      </c>
      <c r="AC26" s="381">
        <f t="shared" si="121"/>
        <v>0</v>
      </c>
      <c r="AD26" s="381">
        <v>0</v>
      </c>
      <c r="AE26" s="381"/>
      <c r="AF26" s="381">
        <f t="shared" si="122"/>
        <v>0</v>
      </c>
      <c r="AG26" s="381"/>
      <c r="AH26" s="381"/>
      <c r="AI26" s="381">
        <f t="shared" si="123"/>
        <v>0</v>
      </c>
      <c r="AJ26" s="381"/>
      <c r="AK26" s="381"/>
      <c r="AL26" s="381">
        <f t="shared" si="124"/>
        <v>0</v>
      </c>
      <c r="AM26" s="381"/>
      <c r="AN26" s="381">
        <v>0</v>
      </c>
      <c r="AO26" s="381">
        <f t="shared" si="125"/>
        <v>0</v>
      </c>
      <c r="AP26" s="381">
        <v>0</v>
      </c>
      <c r="AQ26" s="381"/>
      <c r="AR26" s="381">
        <f t="shared" si="126"/>
        <v>0</v>
      </c>
      <c r="AS26" s="381"/>
      <c r="AT26" s="381"/>
      <c r="AU26" s="381">
        <f t="shared" si="127"/>
        <v>0</v>
      </c>
      <c r="AV26" s="381"/>
      <c r="AW26" s="381"/>
      <c r="AX26" s="381">
        <f t="shared" si="128"/>
        <v>0</v>
      </c>
      <c r="AY26" s="381"/>
      <c r="AZ26" s="381"/>
      <c r="BA26" s="381">
        <f t="shared" si="129"/>
        <v>0</v>
      </c>
      <c r="BB26" s="381"/>
      <c r="BC26" s="381"/>
      <c r="BD26" s="381">
        <f t="shared" si="130"/>
        <v>0</v>
      </c>
      <c r="BE26" s="381"/>
      <c r="BF26" s="381">
        <v>0</v>
      </c>
      <c r="BG26" s="381">
        <f t="shared" si="131"/>
        <v>0</v>
      </c>
      <c r="BH26" s="381">
        <v>0</v>
      </c>
      <c r="BI26" s="381"/>
      <c r="BJ26" s="381">
        <f t="shared" si="132"/>
        <v>0</v>
      </c>
      <c r="BK26" s="381"/>
      <c r="BL26" s="381">
        <v>0</v>
      </c>
      <c r="BM26" s="381">
        <f t="shared" si="133"/>
        <v>0</v>
      </c>
      <c r="BN26" s="381">
        <v>0</v>
      </c>
      <c r="BO26" s="381"/>
      <c r="BP26" s="381">
        <f t="shared" si="134"/>
        <v>0</v>
      </c>
      <c r="BQ26" s="381"/>
      <c r="BR26" s="381">
        <v>0</v>
      </c>
      <c r="BS26" s="381">
        <f t="shared" si="135"/>
        <v>0</v>
      </c>
      <c r="BT26" s="381">
        <v>0</v>
      </c>
      <c r="BU26" s="381"/>
      <c r="BV26" s="381">
        <f t="shared" si="136"/>
        <v>0</v>
      </c>
      <c r="BW26" s="588"/>
      <c r="BX26" s="451">
        <f t="shared" si="19"/>
        <v>0</v>
      </c>
      <c r="BY26" s="451">
        <f t="shared" si="20"/>
        <v>0</v>
      </c>
      <c r="BZ26" s="451">
        <f t="shared" si="21"/>
        <v>0</v>
      </c>
      <c r="CA26" s="451">
        <f t="shared" si="22"/>
        <v>0</v>
      </c>
      <c r="CB26" s="451">
        <f t="shared" si="23"/>
        <v>0</v>
      </c>
      <c r="CC26" s="451">
        <f t="shared" si="24"/>
        <v>0</v>
      </c>
      <c r="CD26" s="451"/>
      <c r="CE26" s="451">
        <f t="shared" si="25"/>
        <v>0</v>
      </c>
      <c r="CF26" s="451">
        <f t="shared" si="26"/>
        <v>0</v>
      </c>
      <c r="CG26" s="451">
        <f t="shared" si="27"/>
        <v>0</v>
      </c>
      <c r="CH26" s="451">
        <f t="shared" si="28"/>
        <v>0</v>
      </c>
      <c r="CI26" s="451">
        <f t="shared" si="29"/>
        <v>0</v>
      </c>
      <c r="CJ26" s="451">
        <f t="shared" si="30"/>
        <v>0</v>
      </c>
      <c r="CK26" s="451"/>
      <c r="CL26" s="451">
        <f t="shared" si="9"/>
        <v>0</v>
      </c>
      <c r="CM26" s="451">
        <f t="shared" si="31"/>
        <v>0</v>
      </c>
      <c r="CN26" s="451">
        <f t="shared" si="32"/>
        <v>0</v>
      </c>
      <c r="CO26" s="451">
        <f t="shared" si="33"/>
        <v>0</v>
      </c>
      <c r="CP26" s="451">
        <f t="shared" si="34"/>
        <v>0</v>
      </c>
      <c r="CQ26" s="451">
        <f t="shared" si="35"/>
        <v>0</v>
      </c>
      <c r="CR26" s="451">
        <f t="shared" si="15"/>
        <v>0</v>
      </c>
      <c r="CS26" s="451">
        <f t="shared" si="36"/>
        <v>0</v>
      </c>
      <c r="CT26" s="451">
        <f t="shared" si="37"/>
        <v>0</v>
      </c>
      <c r="CU26" s="451">
        <f t="shared" si="38"/>
        <v>0</v>
      </c>
      <c r="CV26" s="451">
        <f t="shared" si="39"/>
        <v>0</v>
      </c>
      <c r="CW26" s="451">
        <f t="shared" si="40"/>
        <v>0</v>
      </c>
      <c r="CX26" s="451">
        <f t="shared" si="41"/>
        <v>0</v>
      </c>
      <c r="CY26" s="451"/>
      <c r="CZ26" s="451">
        <f t="shared" si="72"/>
        <v>0</v>
      </c>
      <c r="DA26" s="451" t="e">
        <f>SUM(#REF!,#REF!,#REF!,#REF!,#REF!,#REF!)</f>
        <v>#REF!</v>
      </c>
      <c r="DC26" s="451">
        <f t="shared" si="42"/>
        <v>0</v>
      </c>
      <c r="DD26" s="451">
        <f t="shared" si="43"/>
        <v>0</v>
      </c>
      <c r="DE26" s="451">
        <f t="shared" si="44"/>
        <v>0</v>
      </c>
      <c r="DF26" s="451">
        <f t="shared" si="45"/>
        <v>0</v>
      </c>
      <c r="DG26" s="451">
        <f t="shared" si="46"/>
        <v>0</v>
      </c>
      <c r="DH26" s="451">
        <f t="shared" si="47"/>
        <v>0</v>
      </c>
    </row>
    <row r="27" spans="1:112" s="583" customFormat="1" ht="12" customHeight="1">
      <c r="A27" s="587" t="s">
        <v>352</v>
      </c>
      <c r="B27" s="380" t="s">
        <v>36</v>
      </c>
      <c r="C27" s="381"/>
      <c r="D27" s="381">
        <v>0</v>
      </c>
      <c r="E27" s="381">
        <f t="shared" si="113"/>
        <v>0</v>
      </c>
      <c r="F27" s="381">
        <v>0</v>
      </c>
      <c r="G27" s="381"/>
      <c r="H27" s="381">
        <f t="shared" si="114"/>
        <v>0</v>
      </c>
      <c r="I27" s="381"/>
      <c r="J27" s="381"/>
      <c r="K27" s="381">
        <f t="shared" si="115"/>
        <v>0</v>
      </c>
      <c r="L27" s="381"/>
      <c r="M27" s="381"/>
      <c r="N27" s="381">
        <f t="shared" si="116"/>
        <v>0</v>
      </c>
      <c r="O27" s="381"/>
      <c r="P27" s="381">
        <v>0</v>
      </c>
      <c r="Q27" s="381">
        <f t="shared" si="117"/>
        <v>0</v>
      </c>
      <c r="R27" s="381">
        <v>0</v>
      </c>
      <c r="S27" s="381"/>
      <c r="T27" s="381">
        <f t="shared" si="118"/>
        <v>0</v>
      </c>
      <c r="U27" s="381"/>
      <c r="V27" s="381"/>
      <c r="W27" s="381">
        <f t="shared" si="119"/>
        <v>0</v>
      </c>
      <c r="X27" s="381"/>
      <c r="Y27" s="381"/>
      <c r="Z27" s="381">
        <f t="shared" si="120"/>
        <v>0</v>
      </c>
      <c r="AA27" s="381"/>
      <c r="AB27" s="381">
        <v>0</v>
      </c>
      <c r="AC27" s="381">
        <f t="shared" si="121"/>
        <v>0</v>
      </c>
      <c r="AD27" s="381">
        <v>0</v>
      </c>
      <c r="AE27" s="381"/>
      <c r="AF27" s="381">
        <f t="shared" si="122"/>
        <v>0</v>
      </c>
      <c r="AG27" s="381"/>
      <c r="AH27" s="381"/>
      <c r="AI27" s="381">
        <f t="shared" si="123"/>
        <v>0</v>
      </c>
      <c r="AJ27" s="381"/>
      <c r="AK27" s="381"/>
      <c r="AL27" s="381">
        <f t="shared" si="124"/>
        <v>0</v>
      </c>
      <c r="AM27" s="381"/>
      <c r="AN27" s="381">
        <v>0</v>
      </c>
      <c r="AO27" s="381">
        <f t="shared" si="125"/>
        <v>0</v>
      </c>
      <c r="AP27" s="381">
        <v>0</v>
      </c>
      <c r="AQ27" s="381"/>
      <c r="AR27" s="381">
        <f t="shared" si="126"/>
        <v>0</v>
      </c>
      <c r="AS27" s="381"/>
      <c r="AT27" s="381"/>
      <c r="AU27" s="381">
        <f t="shared" si="127"/>
        <v>0</v>
      </c>
      <c r="AV27" s="381"/>
      <c r="AW27" s="381"/>
      <c r="AX27" s="381">
        <f t="shared" si="128"/>
        <v>0</v>
      </c>
      <c r="AY27" s="381"/>
      <c r="AZ27" s="381"/>
      <c r="BA27" s="381">
        <f t="shared" si="129"/>
        <v>0</v>
      </c>
      <c r="BB27" s="381"/>
      <c r="BC27" s="381"/>
      <c r="BD27" s="381">
        <f t="shared" si="130"/>
        <v>0</v>
      </c>
      <c r="BE27" s="381"/>
      <c r="BF27" s="381">
        <v>0</v>
      </c>
      <c r="BG27" s="381">
        <f t="shared" si="131"/>
        <v>0</v>
      </c>
      <c r="BH27" s="381">
        <v>0</v>
      </c>
      <c r="BI27" s="381"/>
      <c r="BJ27" s="381">
        <f t="shared" si="132"/>
        <v>0</v>
      </c>
      <c r="BK27" s="381"/>
      <c r="BL27" s="381">
        <v>0</v>
      </c>
      <c r="BM27" s="381">
        <f t="shared" si="133"/>
        <v>0</v>
      </c>
      <c r="BN27" s="381">
        <v>0</v>
      </c>
      <c r="BO27" s="381"/>
      <c r="BP27" s="381">
        <f t="shared" si="134"/>
        <v>0</v>
      </c>
      <c r="BQ27" s="381"/>
      <c r="BR27" s="381">
        <v>0</v>
      </c>
      <c r="BS27" s="381">
        <f t="shared" si="135"/>
        <v>0</v>
      </c>
      <c r="BT27" s="381">
        <v>0</v>
      </c>
      <c r="BU27" s="381"/>
      <c r="BV27" s="381">
        <f t="shared" si="136"/>
        <v>0</v>
      </c>
      <c r="BW27" s="588"/>
      <c r="BX27" s="451">
        <f t="shared" si="19"/>
        <v>0</v>
      </c>
      <c r="BY27" s="451">
        <f t="shared" si="20"/>
        <v>0</v>
      </c>
      <c r="BZ27" s="451">
        <f t="shared" si="21"/>
        <v>0</v>
      </c>
      <c r="CA27" s="451">
        <f t="shared" si="22"/>
        <v>0</v>
      </c>
      <c r="CB27" s="451">
        <f t="shared" si="23"/>
        <v>0</v>
      </c>
      <c r="CC27" s="451">
        <f t="shared" si="24"/>
        <v>0</v>
      </c>
      <c r="CD27" s="451"/>
      <c r="CE27" s="451">
        <f t="shared" si="25"/>
        <v>0</v>
      </c>
      <c r="CF27" s="451">
        <f t="shared" si="26"/>
        <v>0</v>
      </c>
      <c r="CG27" s="451">
        <f t="shared" si="27"/>
        <v>0</v>
      </c>
      <c r="CH27" s="451">
        <f t="shared" si="28"/>
        <v>0</v>
      </c>
      <c r="CI27" s="451">
        <f t="shared" si="29"/>
        <v>0</v>
      </c>
      <c r="CJ27" s="451">
        <f t="shared" si="30"/>
        <v>0</v>
      </c>
      <c r="CK27" s="451"/>
      <c r="CL27" s="451">
        <f t="shared" si="9"/>
        <v>0</v>
      </c>
      <c r="CM27" s="451">
        <f t="shared" si="31"/>
        <v>0</v>
      </c>
      <c r="CN27" s="451">
        <f t="shared" si="32"/>
        <v>0</v>
      </c>
      <c r="CO27" s="451">
        <f t="shared" si="33"/>
        <v>0</v>
      </c>
      <c r="CP27" s="451">
        <f t="shared" si="34"/>
        <v>0</v>
      </c>
      <c r="CQ27" s="451">
        <f t="shared" si="35"/>
        <v>0</v>
      </c>
      <c r="CR27" s="451">
        <f t="shared" si="15"/>
        <v>0</v>
      </c>
      <c r="CS27" s="451">
        <f t="shared" si="36"/>
        <v>0</v>
      </c>
      <c r="CT27" s="451">
        <f t="shared" si="37"/>
        <v>0</v>
      </c>
      <c r="CU27" s="451">
        <f t="shared" si="38"/>
        <v>0</v>
      </c>
      <c r="CV27" s="451">
        <f t="shared" si="39"/>
        <v>0</v>
      </c>
      <c r="CW27" s="451">
        <f t="shared" si="40"/>
        <v>0</v>
      </c>
      <c r="CX27" s="451">
        <f t="shared" si="41"/>
        <v>0</v>
      </c>
      <c r="CY27" s="451"/>
      <c r="CZ27" s="451">
        <f t="shared" si="72"/>
        <v>0</v>
      </c>
      <c r="DA27" s="451" t="e">
        <f>SUM(#REF!,#REF!,#REF!,#REF!,#REF!,#REF!)</f>
        <v>#REF!</v>
      </c>
      <c r="DC27" s="451">
        <f t="shared" si="42"/>
        <v>0</v>
      </c>
      <c r="DD27" s="451">
        <f t="shared" si="43"/>
        <v>0</v>
      </c>
      <c r="DE27" s="451">
        <f t="shared" si="44"/>
        <v>0</v>
      </c>
      <c r="DF27" s="451">
        <f t="shared" si="45"/>
        <v>0</v>
      </c>
      <c r="DG27" s="451">
        <f t="shared" si="46"/>
        <v>0</v>
      </c>
      <c r="DH27" s="451">
        <f t="shared" si="47"/>
        <v>0</v>
      </c>
    </row>
    <row r="28" spans="1:112" s="583" customFormat="1" ht="12" customHeight="1" thickBot="1">
      <c r="A28" s="587" t="s">
        <v>353</v>
      </c>
      <c r="B28" s="589" t="s">
        <v>242</v>
      </c>
      <c r="C28" s="491"/>
      <c r="D28" s="491">
        <v>0</v>
      </c>
      <c r="E28" s="491">
        <f t="shared" si="113"/>
        <v>0</v>
      </c>
      <c r="F28" s="491">
        <v>0</v>
      </c>
      <c r="G28" s="491"/>
      <c r="H28" s="491">
        <f t="shared" si="114"/>
        <v>0</v>
      </c>
      <c r="I28" s="491"/>
      <c r="J28" s="491"/>
      <c r="K28" s="491">
        <f t="shared" si="115"/>
        <v>0</v>
      </c>
      <c r="L28" s="491"/>
      <c r="M28" s="491"/>
      <c r="N28" s="491">
        <f t="shared" si="116"/>
        <v>0</v>
      </c>
      <c r="O28" s="491"/>
      <c r="P28" s="491">
        <v>0</v>
      </c>
      <c r="Q28" s="491">
        <f t="shared" si="117"/>
        <v>0</v>
      </c>
      <c r="R28" s="491">
        <v>0</v>
      </c>
      <c r="S28" s="491"/>
      <c r="T28" s="491">
        <f t="shared" si="118"/>
        <v>0</v>
      </c>
      <c r="U28" s="491"/>
      <c r="V28" s="491"/>
      <c r="W28" s="491">
        <f t="shared" si="119"/>
        <v>0</v>
      </c>
      <c r="X28" s="491"/>
      <c r="Y28" s="491"/>
      <c r="Z28" s="491">
        <f t="shared" si="120"/>
        <v>0</v>
      </c>
      <c r="AA28" s="491"/>
      <c r="AB28" s="491">
        <v>0</v>
      </c>
      <c r="AC28" s="491">
        <f t="shared" si="121"/>
        <v>0</v>
      </c>
      <c r="AD28" s="491">
        <v>0</v>
      </c>
      <c r="AE28" s="491"/>
      <c r="AF28" s="491">
        <f t="shared" si="122"/>
        <v>0</v>
      </c>
      <c r="AG28" s="491"/>
      <c r="AH28" s="491"/>
      <c r="AI28" s="491">
        <f t="shared" si="123"/>
        <v>0</v>
      </c>
      <c r="AJ28" s="491"/>
      <c r="AK28" s="491"/>
      <c r="AL28" s="491">
        <f t="shared" si="124"/>
        <v>0</v>
      </c>
      <c r="AM28" s="491"/>
      <c r="AN28" s="491">
        <v>0</v>
      </c>
      <c r="AO28" s="491">
        <f t="shared" si="125"/>
        <v>0</v>
      </c>
      <c r="AP28" s="491">
        <v>0</v>
      </c>
      <c r="AQ28" s="491"/>
      <c r="AR28" s="491">
        <f t="shared" si="126"/>
        <v>0</v>
      </c>
      <c r="AS28" s="491"/>
      <c r="AT28" s="491"/>
      <c r="AU28" s="491">
        <f t="shared" si="127"/>
        <v>0</v>
      </c>
      <c r="AV28" s="491"/>
      <c r="AW28" s="491"/>
      <c r="AX28" s="491">
        <f t="shared" si="128"/>
        <v>0</v>
      </c>
      <c r="AY28" s="491"/>
      <c r="AZ28" s="491"/>
      <c r="BA28" s="491">
        <f t="shared" si="129"/>
        <v>0</v>
      </c>
      <c r="BB28" s="491"/>
      <c r="BC28" s="491"/>
      <c r="BD28" s="491">
        <f t="shared" si="130"/>
        <v>0</v>
      </c>
      <c r="BE28" s="491"/>
      <c r="BF28" s="491">
        <v>0</v>
      </c>
      <c r="BG28" s="491">
        <f t="shared" si="131"/>
        <v>0</v>
      </c>
      <c r="BH28" s="491">
        <v>0</v>
      </c>
      <c r="BI28" s="491"/>
      <c r="BJ28" s="491">
        <f t="shared" si="132"/>
        <v>0</v>
      </c>
      <c r="BK28" s="491"/>
      <c r="BL28" s="491">
        <v>0</v>
      </c>
      <c r="BM28" s="491">
        <f t="shared" si="133"/>
        <v>0</v>
      </c>
      <c r="BN28" s="491">
        <v>0</v>
      </c>
      <c r="BO28" s="491"/>
      <c r="BP28" s="491">
        <f t="shared" si="134"/>
        <v>0</v>
      </c>
      <c r="BQ28" s="491"/>
      <c r="BR28" s="491">
        <v>0</v>
      </c>
      <c r="BS28" s="491">
        <f t="shared" si="135"/>
        <v>0</v>
      </c>
      <c r="BT28" s="491">
        <v>0</v>
      </c>
      <c r="BU28" s="491"/>
      <c r="BV28" s="491">
        <f t="shared" si="136"/>
        <v>0</v>
      </c>
      <c r="BW28" s="588"/>
      <c r="BX28" s="451">
        <f t="shared" si="19"/>
        <v>0</v>
      </c>
      <c r="BY28" s="451">
        <f t="shared" si="20"/>
        <v>0</v>
      </c>
      <c r="BZ28" s="451">
        <f t="shared" si="21"/>
        <v>0</v>
      </c>
      <c r="CA28" s="451">
        <f t="shared" si="22"/>
        <v>0</v>
      </c>
      <c r="CB28" s="451">
        <f t="shared" si="23"/>
        <v>0</v>
      </c>
      <c r="CC28" s="451">
        <f t="shared" si="24"/>
        <v>0</v>
      </c>
      <c r="CD28" s="451"/>
      <c r="CE28" s="451">
        <f t="shared" si="25"/>
        <v>0</v>
      </c>
      <c r="CF28" s="451">
        <f t="shared" si="26"/>
        <v>0</v>
      </c>
      <c r="CG28" s="451">
        <f t="shared" si="27"/>
        <v>0</v>
      </c>
      <c r="CH28" s="451">
        <f t="shared" si="28"/>
        <v>0</v>
      </c>
      <c r="CI28" s="451">
        <f t="shared" si="29"/>
        <v>0</v>
      </c>
      <c r="CJ28" s="451">
        <f t="shared" si="30"/>
        <v>0</v>
      </c>
      <c r="CK28" s="451"/>
      <c r="CL28" s="451">
        <f t="shared" si="9"/>
        <v>0</v>
      </c>
      <c r="CM28" s="451">
        <f t="shared" si="31"/>
        <v>0</v>
      </c>
      <c r="CN28" s="451">
        <f t="shared" si="32"/>
        <v>0</v>
      </c>
      <c r="CO28" s="451">
        <f t="shared" si="33"/>
        <v>0</v>
      </c>
      <c r="CP28" s="451">
        <f t="shared" si="34"/>
        <v>0</v>
      </c>
      <c r="CQ28" s="451">
        <f t="shared" si="35"/>
        <v>0</v>
      </c>
      <c r="CR28" s="451">
        <f t="shared" si="15"/>
        <v>0</v>
      </c>
      <c r="CS28" s="451">
        <f t="shared" si="36"/>
        <v>0</v>
      </c>
      <c r="CT28" s="451">
        <f t="shared" si="37"/>
        <v>0</v>
      </c>
      <c r="CU28" s="451">
        <f t="shared" si="38"/>
        <v>0</v>
      </c>
      <c r="CV28" s="451">
        <f t="shared" si="39"/>
        <v>0</v>
      </c>
      <c r="CW28" s="451">
        <f t="shared" si="40"/>
        <v>0</v>
      </c>
      <c r="CX28" s="451">
        <f t="shared" si="41"/>
        <v>0</v>
      </c>
      <c r="CY28" s="451"/>
      <c r="CZ28" s="451">
        <f t="shared" si="72"/>
        <v>0</v>
      </c>
      <c r="DA28" s="451" t="e">
        <f>SUM(#REF!,#REF!,#REF!,#REF!,#REF!,#REF!)</f>
        <v>#REF!</v>
      </c>
      <c r="DC28" s="451">
        <f t="shared" si="42"/>
        <v>0</v>
      </c>
      <c r="DD28" s="451">
        <f t="shared" si="43"/>
        <v>0</v>
      </c>
      <c r="DE28" s="451">
        <f t="shared" si="44"/>
        <v>0</v>
      </c>
      <c r="DF28" s="451">
        <f t="shared" si="45"/>
        <v>0</v>
      </c>
      <c r="DG28" s="451">
        <f t="shared" si="46"/>
        <v>0</v>
      </c>
      <c r="DH28" s="451">
        <f t="shared" si="47"/>
        <v>0</v>
      </c>
    </row>
    <row r="29" spans="1:112" s="583" customFormat="1" ht="12" customHeight="1" thickBot="1">
      <c r="A29" s="584" t="s">
        <v>41</v>
      </c>
      <c r="B29" s="427" t="s">
        <v>1603</v>
      </c>
      <c r="C29" s="486">
        <f t="shared" ref="C29:BN29" si="137">+C30+C31+C32</f>
        <v>0</v>
      </c>
      <c r="D29" s="486">
        <f t="shared" si="137"/>
        <v>0</v>
      </c>
      <c r="E29" s="486">
        <f t="shared" si="137"/>
        <v>0</v>
      </c>
      <c r="F29" s="486">
        <f t="shared" si="137"/>
        <v>0</v>
      </c>
      <c r="G29" s="486">
        <f t="shared" si="137"/>
        <v>0</v>
      </c>
      <c r="H29" s="486">
        <f t="shared" si="137"/>
        <v>0</v>
      </c>
      <c r="I29" s="486">
        <f t="shared" si="137"/>
        <v>0</v>
      </c>
      <c r="J29" s="486">
        <f t="shared" si="137"/>
        <v>0</v>
      </c>
      <c r="K29" s="486">
        <f t="shared" si="137"/>
        <v>0</v>
      </c>
      <c r="L29" s="486">
        <f t="shared" si="137"/>
        <v>0</v>
      </c>
      <c r="M29" s="486">
        <f t="shared" si="137"/>
        <v>0</v>
      </c>
      <c r="N29" s="486">
        <f t="shared" si="137"/>
        <v>0</v>
      </c>
      <c r="O29" s="486">
        <f t="shared" si="137"/>
        <v>0</v>
      </c>
      <c r="P29" s="486">
        <f t="shared" si="137"/>
        <v>0</v>
      </c>
      <c r="Q29" s="486">
        <f t="shared" si="137"/>
        <v>0</v>
      </c>
      <c r="R29" s="486">
        <f t="shared" si="137"/>
        <v>0</v>
      </c>
      <c r="S29" s="486">
        <f t="shared" si="137"/>
        <v>0</v>
      </c>
      <c r="T29" s="486">
        <f t="shared" si="137"/>
        <v>0</v>
      </c>
      <c r="U29" s="486">
        <f t="shared" si="137"/>
        <v>0</v>
      </c>
      <c r="V29" s="486">
        <f t="shared" si="137"/>
        <v>0</v>
      </c>
      <c r="W29" s="486">
        <f t="shared" si="137"/>
        <v>0</v>
      </c>
      <c r="X29" s="486">
        <f t="shared" si="137"/>
        <v>0</v>
      </c>
      <c r="Y29" s="486">
        <f t="shared" si="137"/>
        <v>0</v>
      </c>
      <c r="Z29" s="486">
        <f t="shared" si="137"/>
        <v>0</v>
      </c>
      <c r="AA29" s="486">
        <f t="shared" si="137"/>
        <v>0</v>
      </c>
      <c r="AB29" s="486">
        <f t="shared" si="137"/>
        <v>0</v>
      </c>
      <c r="AC29" s="486">
        <f t="shared" si="137"/>
        <v>0</v>
      </c>
      <c r="AD29" s="486">
        <f t="shared" si="137"/>
        <v>0</v>
      </c>
      <c r="AE29" s="486">
        <f t="shared" si="137"/>
        <v>0</v>
      </c>
      <c r="AF29" s="486">
        <f t="shared" si="137"/>
        <v>0</v>
      </c>
      <c r="AG29" s="486">
        <f t="shared" si="137"/>
        <v>0</v>
      </c>
      <c r="AH29" s="486">
        <f t="shared" si="137"/>
        <v>0</v>
      </c>
      <c r="AI29" s="486">
        <f t="shared" si="137"/>
        <v>0</v>
      </c>
      <c r="AJ29" s="486">
        <f t="shared" si="137"/>
        <v>0</v>
      </c>
      <c r="AK29" s="486">
        <f t="shared" si="137"/>
        <v>0</v>
      </c>
      <c r="AL29" s="486">
        <f t="shared" si="137"/>
        <v>0</v>
      </c>
      <c r="AM29" s="486">
        <f t="shared" si="137"/>
        <v>0</v>
      </c>
      <c r="AN29" s="486">
        <f t="shared" si="137"/>
        <v>0</v>
      </c>
      <c r="AO29" s="486">
        <f t="shared" si="137"/>
        <v>0</v>
      </c>
      <c r="AP29" s="486">
        <f t="shared" si="137"/>
        <v>0</v>
      </c>
      <c r="AQ29" s="486">
        <f t="shared" si="137"/>
        <v>0</v>
      </c>
      <c r="AR29" s="486">
        <f t="shared" si="137"/>
        <v>0</v>
      </c>
      <c r="AS29" s="486">
        <f t="shared" si="137"/>
        <v>0</v>
      </c>
      <c r="AT29" s="486">
        <f t="shared" si="137"/>
        <v>0</v>
      </c>
      <c r="AU29" s="486">
        <f t="shared" si="137"/>
        <v>0</v>
      </c>
      <c r="AV29" s="486">
        <f t="shared" si="137"/>
        <v>0</v>
      </c>
      <c r="AW29" s="486">
        <f t="shared" si="137"/>
        <v>0</v>
      </c>
      <c r="AX29" s="486">
        <f t="shared" si="137"/>
        <v>0</v>
      </c>
      <c r="AY29" s="486">
        <f t="shared" si="137"/>
        <v>0</v>
      </c>
      <c r="AZ29" s="486">
        <f t="shared" si="137"/>
        <v>0</v>
      </c>
      <c r="BA29" s="486">
        <f t="shared" si="137"/>
        <v>0</v>
      </c>
      <c r="BB29" s="486">
        <f t="shared" si="137"/>
        <v>0</v>
      </c>
      <c r="BC29" s="486">
        <f t="shared" si="137"/>
        <v>0</v>
      </c>
      <c r="BD29" s="486">
        <f t="shared" si="137"/>
        <v>0</v>
      </c>
      <c r="BE29" s="486">
        <f t="shared" si="137"/>
        <v>0</v>
      </c>
      <c r="BF29" s="486">
        <f t="shared" si="137"/>
        <v>0</v>
      </c>
      <c r="BG29" s="486">
        <f t="shared" si="137"/>
        <v>0</v>
      </c>
      <c r="BH29" s="486">
        <f t="shared" si="137"/>
        <v>0</v>
      </c>
      <c r="BI29" s="486">
        <f t="shared" si="137"/>
        <v>0</v>
      </c>
      <c r="BJ29" s="486">
        <f t="shared" si="137"/>
        <v>0</v>
      </c>
      <c r="BK29" s="486">
        <f t="shared" si="137"/>
        <v>0</v>
      </c>
      <c r="BL29" s="486">
        <f t="shared" si="137"/>
        <v>0</v>
      </c>
      <c r="BM29" s="486">
        <f t="shared" si="137"/>
        <v>0</v>
      </c>
      <c r="BN29" s="486">
        <f t="shared" si="137"/>
        <v>0</v>
      </c>
      <c r="BO29" s="486">
        <f t="shared" ref="BO29:BV29" si="138">+BO30+BO31+BO32</f>
        <v>0</v>
      </c>
      <c r="BP29" s="486">
        <f t="shared" si="138"/>
        <v>0</v>
      </c>
      <c r="BQ29" s="486">
        <f t="shared" si="138"/>
        <v>0</v>
      </c>
      <c r="BR29" s="486">
        <f t="shared" si="138"/>
        <v>0</v>
      </c>
      <c r="BS29" s="486">
        <f t="shared" si="138"/>
        <v>0</v>
      </c>
      <c r="BT29" s="486">
        <f t="shared" si="138"/>
        <v>0</v>
      </c>
      <c r="BU29" s="486">
        <f t="shared" si="138"/>
        <v>0</v>
      </c>
      <c r="BV29" s="486">
        <f t="shared" si="138"/>
        <v>0</v>
      </c>
      <c r="BW29" s="579"/>
      <c r="BX29" s="451">
        <f t="shared" si="19"/>
        <v>0</v>
      </c>
      <c r="BY29" s="451">
        <f t="shared" si="20"/>
        <v>0</v>
      </c>
      <c r="BZ29" s="451">
        <f t="shared" si="21"/>
        <v>0</v>
      </c>
      <c r="CA29" s="451">
        <f t="shared" si="22"/>
        <v>0</v>
      </c>
      <c r="CB29" s="451">
        <f t="shared" si="23"/>
        <v>0</v>
      </c>
      <c r="CC29" s="451">
        <f t="shared" si="24"/>
        <v>0</v>
      </c>
      <c r="CD29" s="451"/>
      <c r="CE29" s="451">
        <f t="shared" si="25"/>
        <v>0</v>
      </c>
      <c r="CF29" s="451">
        <f t="shared" si="26"/>
        <v>0</v>
      </c>
      <c r="CG29" s="451">
        <f t="shared" si="27"/>
        <v>0</v>
      </c>
      <c r="CH29" s="451">
        <f t="shared" si="28"/>
        <v>0</v>
      </c>
      <c r="CI29" s="451">
        <f t="shared" si="29"/>
        <v>0</v>
      </c>
      <c r="CJ29" s="451">
        <f t="shared" si="30"/>
        <v>0</v>
      </c>
      <c r="CK29" s="451"/>
      <c r="CL29" s="451">
        <f t="shared" si="9"/>
        <v>0</v>
      </c>
      <c r="CM29" s="451">
        <f t="shared" si="31"/>
        <v>0</v>
      </c>
      <c r="CN29" s="451">
        <f t="shared" si="32"/>
        <v>0</v>
      </c>
      <c r="CO29" s="451">
        <f t="shared" si="33"/>
        <v>0</v>
      </c>
      <c r="CP29" s="451">
        <f t="shared" si="34"/>
        <v>0</v>
      </c>
      <c r="CQ29" s="451">
        <f t="shared" si="35"/>
        <v>0</v>
      </c>
      <c r="CR29" s="451">
        <f t="shared" si="15"/>
        <v>0</v>
      </c>
      <c r="CS29" s="451">
        <f t="shared" si="36"/>
        <v>0</v>
      </c>
      <c r="CT29" s="451">
        <f t="shared" si="37"/>
        <v>0</v>
      </c>
      <c r="CU29" s="451">
        <f t="shared" si="38"/>
        <v>0</v>
      </c>
      <c r="CV29" s="451">
        <f t="shared" si="39"/>
        <v>0</v>
      </c>
      <c r="CW29" s="451">
        <f t="shared" si="40"/>
        <v>0</v>
      </c>
      <c r="CX29" s="451">
        <f t="shared" si="41"/>
        <v>0</v>
      </c>
      <c r="CY29" s="451"/>
      <c r="CZ29" s="451">
        <f t="shared" si="72"/>
        <v>0</v>
      </c>
      <c r="DA29" s="451" t="e">
        <f>SUM(#REF!,#REF!,#REF!,#REF!,#REF!,#REF!)</f>
        <v>#REF!</v>
      </c>
      <c r="DC29" s="451">
        <f t="shared" si="42"/>
        <v>0</v>
      </c>
      <c r="DD29" s="451">
        <f t="shared" si="43"/>
        <v>0</v>
      </c>
      <c r="DE29" s="451">
        <f t="shared" si="44"/>
        <v>0</v>
      </c>
      <c r="DF29" s="451">
        <f t="shared" si="45"/>
        <v>0</v>
      </c>
      <c r="DG29" s="451">
        <f t="shared" si="46"/>
        <v>0</v>
      </c>
      <c r="DH29" s="451">
        <f t="shared" si="47"/>
        <v>0</v>
      </c>
    </row>
    <row r="30" spans="1:112" s="583" customFormat="1" ht="12" customHeight="1">
      <c r="A30" s="587" t="s">
        <v>43</v>
      </c>
      <c r="B30" s="590" t="s">
        <v>66</v>
      </c>
      <c r="C30" s="505"/>
      <c r="D30" s="505">
        <v>0</v>
      </c>
      <c r="E30" s="505">
        <f t="shared" ref="E30:E32" si="139">F30-D30</f>
        <v>0</v>
      </c>
      <c r="F30" s="505">
        <v>0</v>
      </c>
      <c r="G30" s="505"/>
      <c r="H30" s="505">
        <f t="shared" ref="H30:H32" si="140">SUM(F30:G30)</f>
        <v>0</v>
      </c>
      <c r="I30" s="505"/>
      <c r="J30" s="505"/>
      <c r="K30" s="505">
        <f t="shared" ref="K30:K32" si="141">L30-J30</f>
        <v>0</v>
      </c>
      <c r="L30" s="505"/>
      <c r="M30" s="505"/>
      <c r="N30" s="505">
        <f t="shared" ref="N30:N32" si="142">SUM(L30:M30)</f>
        <v>0</v>
      </c>
      <c r="O30" s="505"/>
      <c r="P30" s="505">
        <v>0</v>
      </c>
      <c r="Q30" s="505">
        <f t="shared" ref="Q30:Q32" si="143">R30-P30</f>
        <v>0</v>
      </c>
      <c r="R30" s="505">
        <v>0</v>
      </c>
      <c r="S30" s="505"/>
      <c r="T30" s="505">
        <f t="shared" ref="T30:T32" si="144">SUM(R30:S30)</f>
        <v>0</v>
      </c>
      <c r="U30" s="505"/>
      <c r="V30" s="505"/>
      <c r="W30" s="505">
        <f t="shared" ref="W30:W32" si="145">X30-V30</f>
        <v>0</v>
      </c>
      <c r="X30" s="505"/>
      <c r="Y30" s="505"/>
      <c r="Z30" s="505">
        <f t="shared" ref="Z30:Z32" si="146">SUM(X30:Y30)</f>
        <v>0</v>
      </c>
      <c r="AA30" s="505"/>
      <c r="AB30" s="505">
        <v>0</v>
      </c>
      <c r="AC30" s="505">
        <f t="shared" ref="AC30:AC32" si="147">AD30-AB30</f>
        <v>0</v>
      </c>
      <c r="AD30" s="505">
        <v>0</v>
      </c>
      <c r="AE30" s="505"/>
      <c r="AF30" s="505">
        <f t="shared" ref="AF30:AF32" si="148">SUM(AD30:AE30)</f>
        <v>0</v>
      </c>
      <c r="AG30" s="505"/>
      <c r="AH30" s="505"/>
      <c r="AI30" s="505">
        <f t="shared" ref="AI30:AI32" si="149">AJ30-AH30</f>
        <v>0</v>
      </c>
      <c r="AJ30" s="505"/>
      <c r="AK30" s="505"/>
      <c r="AL30" s="505">
        <f t="shared" ref="AL30:AL32" si="150">SUM(AJ30:AK30)</f>
        <v>0</v>
      </c>
      <c r="AM30" s="505"/>
      <c r="AN30" s="505">
        <v>0</v>
      </c>
      <c r="AO30" s="505">
        <f t="shared" ref="AO30:AO32" si="151">AP30-AN30</f>
        <v>0</v>
      </c>
      <c r="AP30" s="505">
        <v>0</v>
      </c>
      <c r="AQ30" s="505"/>
      <c r="AR30" s="505">
        <f t="shared" ref="AR30:AR32" si="152">SUM(AP30:AQ30)</f>
        <v>0</v>
      </c>
      <c r="AS30" s="505"/>
      <c r="AT30" s="505"/>
      <c r="AU30" s="505">
        <f t="shared" ref="AU30:AU32" si="153">AV30-AT30</f>
        <v>0</v>
      </c>
      <c r="AV30" s="505"/>
      <c r="AW30" s="505"/>
      <c r="AX30" s="505">
        <f t="shared" ref="AX30:AX32" si="154">SUM(AV30:AW30)</f>
        <v>0</v>
      </c>
      <c r="AY30" s="505"/>
      <c r="AZ30" s="505"/>
      <c r="BA30" s="505">
        <f t="shared" ref="BA30:BA32" si="155">BB30-AZ30</f>
        <v>0</v>
      </c>
      <c r="BB30" s="505"/>
      <c r="BC30" s="505"/>
      <c r="BD30" s="505">
        <f t="shared" ref="BD30:BD32" si="156">SUM(BB30:BC30)</f>
        <v>0</v>
      </c>
      <c r="BE30" s="505"/>
      <c r="BF30" s="505">
        <v>0</v>
      </c>
      <c r="BG30" s="505">
        <f t="shared" ref="BG30:BG32" si="157">BH30-BF30</f>
        <v>0</v>
      </c>
      <c r="BH30" s="505">
        <v>0</v>
      </c>
      <c r="BI30" s="505"/>
      <c r="BJ30" s="505">
        <f t="shared" ref="BJ30:BJ32" si="158">SUM(BH30:BI30)</f>
        <v>0</v>
      </c>
      <c r="BK30" s="505"/>
      <c r="BL30" s="505">
        <v>0</v>
      </c>
      <c r="BM30" s="505">
        <f t="shared" ref="BM30:BM32" si="159">BN30-BL30</f>
        <v>0</v>
      </c>
      <c r="BN30" s="505">
        <v>0</v>
      </c>
      <c r="BO30" s="505"/>
      <c r="BP30" s="505">
        <f t="shared" ref="BP30:BP32" si="160">SUM(BN30:BO30)</f>
        <v>0</v>
      </c>
      <c r="BQ30" s="505"/>
      <c r="BR30" s="505">
        <v>0</v>
      </c>
      <c r="BS30" s="505">
        <f t="shared" ref="BS30:BS32" si="161">BT30-BR30</f>
        <v>0</v>
      </c>
      <c r="BT30" s="505">
        <v>0</v>
      </c>
      <c r="BU30" s="505"/>
      <c r="BV30" s="505">
        <f t="shared" ref="BV30:BV32" si="162">SUM(BT30:BU30)</f>
        <v>0</v>
      </c>
      <c r="BW30" s="588"/>
      <c r="BX30" s="451">
        <f t="shared" si="19"/>
        <v>0</v>
      </c>
      <c r="BY30" s="451">
        <f t="shared" si="20"/>
        <v>0</v>
      </c>
      <c r="BZ30" s="451">
        <f t="shared" si="21"/>
        <v>0</v>
      </c>
      <c r="CA30" s="451">
        <f t="shared" si="22"/>
        <v>0</v>
      </c>
      <c r="CB30" s="451">
        <f t="shared" si="23"/>
        <v>0</v>
      </c>
      <c r="CC30" s="451">
        <f t="shared" si="24"/>
        <v>0</v>
      </c>
      <c r="CD30" s="451"/>
      <c r="CE30" s="451">
        <f t="shared" si="25"/>
        <v>0</v>
      </c>
      <c r="CF30" s="451">
        <f t="shared" si="26"/>
        <v>0</v>
      </c>
      <c r="CG30" s="451">
        <f t="shared" si="27"/>
        <v>0</v>
      </c>
      <c r="CH30" s="451">
        <f t="shared" si="28"/>
        <v>0</v>
      </c>
      <c r="CI30" s="451">
        <f t="shared" si="29"/>
        <v>0</v>
      </c>
      <c r="CJ30" s="451">
        <f t="shared" si="30"/>
        <v>0</v>
      </c>
      <c r="CK30" s="451"/>
      <c r="CL30" s="451">
        <f t="shared" si="9"/>
        <v>0</v>
      </c>
      <c r="CM30" s="451">
        <f t="shared" si="31"/>
        <v>0</v>
      </c>
      <c r="CN30" s="451">
        <f t="shared" si="32"/>
        <v>0</v>
      </c>
      <c r="CO30" s="451">
        <f t="shared" si="33"/>
        <v>0</v>
      </c>
      <c r="CP30" s="451">
        <f t="shared" si="34"/>
        <v>0</v>
      </c>
      <c r="CQ30" s="451">
        <f t="shared" si="35"/>
        <v>0</v>
      </c>
      <c r="CR30" s="451">
        <f t="shared" si="15"/>
        <v>0</v>
      </c>
      <c r="CS30" s="451">
        <f t="shared" si="36"/>
        <v>0</v>
      </c>
      <c r="CT30" s="451">
        <f t="shared" si="37"/>
        <v>0</v>
      </c>
      <c r="CU30" s="451">
        <f t="shared" si="38"/>
        <v>0</v>
      </c>
      <c r="CV30" s="451">
        <f t="shared" si="39"/>
        <v>0</v>
      </c>
      <c r="CW30" s="451">
        <f t="shared" si="40"/>
        <v>0</v>
      </c>
      <c r="CX30" s="451">
        <f t="shared" si="41"/>
        <v>0</v>
      </c>
      <c r="CY30" s="451"/>
      <c r="CZ30" s="451">
        <f t="shared" si="72"/>
        <v>0</v>
      </c>
      <c r="DA30" s="451" t="e">
        <f>SUM(#REF!,#REF!,#REF!,#REF!,#REF!,#REF!)</f>
        <v>#REF!</v>
      </c>
      <c r="DC30" s="451">
        <f t="shared" si="42"/>
        <v>0</v>
      </c>
      <c r="DD30" s="451">
        <f t="shared" si="43"/>
        <v>0</v>
      </c>
      <c r="DE30" s="451">
        <f t="shared" si="44"/>
        <v>0</v>
      </c>
      <c r="DF30" s="451">
        <f t="shared" si="45"/>
        <v>0</v>
      </c>
      <c r="DG30" s="451">
        <f t="shared" si="46"/>
        <v>0</v>
      </c>
      <c r="DH30" s="451">
        <f t="shared" si="47"/>
        <v>0</v>
      </c>
    </row>
    <row r="31" spans="1:112" s="583" customFormat="1" ht="12" customHeight="1">
      <c r="A31" s="587" t="s">
        <v>45</v>
      </c>
      <c r="B31" s="589" t="s">
        <v>68</v>
      </c>
      <c r="C31" s="491"/>
      <c r="D31" s="491">
        <v>0</v>
      </c>
      <c r="E31" s="491">
        <f t="shared" si="139"/>
        <v>0</v>
      </c>
      <c r="F31" s="491">
        <v>0</v>
      </c>
      <c r="G31" s="491"/>
      <c r="H31" s="491">
        <f t="shared" si="140"/>
        <v>0</v>
      </c>
      <c r="I31" s="491"/>
      <c r="J31" s="491"/>
      <c r="K31" s="491">
        <f t="shared" si="141"/>
        <v>0</v>
      </c>
      <c r="L31" s="491"/>
      <c r="M31" s="491"/>
      <c r="N31" s="491">
        <f t="shared" si="142"/>
        <v>0</v>
      </c>
      <c r="O31" s="491"/>
      <c r="P31" s="491">
        <v>0</v>
      </c>
      <c r="Q31" s="491">
        <f t="shared" si="143"/>
        <v>0</v>
      </c>
      <c r="R31" s="491">
        <v>0</v>
      </c>
      <c r="S31" s="491"/>
      <c r="T31" s="491">
        <f t="shared" si="144"/>
        <v>0</v>
      </c>
      <c r="U31" s="491"/>
      <c r="V31" s="491"/>
      <c r="W31" s="491">
        <f t="shared" si="145"/>
        <v>0</v>
      </c>
      <c r="X31" s="491"/>
      <c r="Y31" s="491"/>
      <c r="Z31" s="491">
        <f t="shared" si="146"/>
        <v>0</v>
      </c>
      <c r="AA31" s="491"/>
      <c r="AB31" s="491">
        <v>0</v>
      </c>
      <c r="AC31" s="491">
        <f t="shared" si="147"/>
        <v>0</v>
      </c>
      <c r="AD31" s="491">
        <v>0</v>
      </c>
      <c r="AE31" s="491"/>
      <c r="AF31" s="491">
        <f t="shared" si="148"/>
        <v>0</v>
      </c>
      <c r="AG31" s="491"/>
      <c r="AH31" s="491"/>
      <c r="AI31" s="491">
        <f t="shared" si="149"/>
        <v>0</v>
      </c>
      <c r="AJ31" s="491"/>
      <c r="AK31" s="491"/>
      <c r="AL31" s="491">
        <f t="shared" si="150"/>
        <v>0</v>
      </c>
      <c r="AM31" s="491"/>
      <c r="AN31" s="491">
        <v>0</v>
      </c>
      <c r="AO31" s="491">
        <f t="shared" si="151"/>
        <v>0</v>
      </c>
      <c r="AP31" s="491">
        <v>0</v>
      </c>
      <c r="AQ31" s="491"/>
      <c r="AR31" s="491">
        <f t="shared" si="152"/>
        <v>0</v>
      </c>
      <c r="AS31" s="491"/>
      <c r="AT31" s="491"/>
      <c r="AU31" s="491">
        <f t="shared" si="153"/>
        <v>0</v>
      </c>
      <c r="AV31" s="491"/>
      <c r="AW31" s="491"/>
      <c r="AX31" s="491">
        <f t="shared" si="154"/>
        <v>0</v>
      </c>
      <c r="AY31" s="491"/>
      <c r="AZ31" s="491"/>
      <c r="BA31" s="491">
        <f t="shared" si="155"/>
        <v>0</v>
      </c>
      <c r="BB31" s="491"/>
      <c r="BC31" s="491"/>
      <c r="BD31" s="491">
        <f t="shared" si="156"/>
        <v>0</v>
      </c>
      <c r="BE31" s="491"/>
      <c r="BF31" s="491">
        <v>0</v>
      </c>
      <c r="BG31" s="491">
        <f t="shared" si="157"/>
        <v>0</v>
      </c>
      <c r="BH31" s="491">
        <v>0</v>
      </c>
      <c r="BI31" s="491"/>
      <c r="BJ31" s="491">
        <f t="shared" si="158"/>
        <v>0</v>
      </c>
      <c r="BK31" s="491"/>
      <c r="BL31" s="491">
        <v>0</v>
      </c>
      <c r="BM31" s="491">
        <f t="shared" si="159"/>
        <v>0</v>
      </c>
      <c r="BN31" s="491">
        <v>0</v>
      </c>
      <c r="BO31" s="491"/>
      <c r="BP31" s="491">
        <f t="shared" si="160"/>
        <v>0</v>
      </c>
      <c r="BQ31" s="491"/>
      <c r="BR31" s="491">
        <v>0</v>
      </c>
      <c r="BS31" s="491">
        <f t="shared" si="161"/>
        <v>0</v>
      </c>
      <c r="BT31" s="491">
        <v>0</v>
      </c>
      <c r="BU31" s="491"/>
      <c r="BV31" s="491">
        <f t="shared" si="162"/>
        <v>0</v>
      </c>
      <c r="BW31" s="588"/>
      <c r="BX31" s="451">
        <f t="shared" si="19"/>
        <v>0</v>
      </c>
      <c r="BY31" s="451">
        <f t="shared" si="20"/>
        <v>0</v>
      </c>
      <c r="BZ31" s="451">
        <f t="shared" si="21"/>
        <v>0</v>
      </c>
      <c r="CA31" s="451">
        <f t="shared" si="22"/>
        <v>0</v>
      </c>
      <c r="CB31" s="451">
        <f t="shared" si="23"/>
        <v>0</v>
      </c>
      <c r="CC31" s="451">
        <f t="shared" si="24"/>
        <v>0</v>
      </c>
      <c r="CD31" s="451"/>
      <c r="CE31" s="451">
        <f t="shared" si="25"/>
        <v>0</v>
      </c>
      <c r="CF31" s="451">
        <f t="shared" si="26"/>
        <v>0</v>
      </c>
      <c r="CG31" s="451">
        <f t="shared" si="27"/>
        <v>0</v>
      </c>
      <c r="CH31" s="451">
        <f t="shared" si="28"/>
        <v>0</v>
      </c>
      <c r="CI31" s="451">
        <f t="shared" si="29"/>
        <v>0</v>
      </c>
      <c r="CJ31" s="451">
        <f t="shared" si="30"/>
        <v>0</v>
      </c>
      <c r="CK31" s="451"/>
      <c r="CL31" s="451">
        <f t="shared" si="9"/>
        <v>0</v>
      </c>
      <c r="CM31" s="451">
        <f t="shared" si="31"/>
        <v>0</v>
      </c>
      <c r="CN31" s="451">
        <f t="shared" si="32"/>
        <v>0</v>
      </c>
      <c r="CO31" s="451">
        <f t="shared" si="33"/>
        <v>0</v>
      </c>
      <c r="CP31" s="451">
        <f t="shared" si="34"/>
        <v>0</v>
      </c>
      <c r="CQ31" s="451">
        <f t="shared" si="35"/>
        <v>0</v>
      </c>
      <c r="CR31" s="451">
        <f t="shared" si="15"/>
        <v>0</v>
      </c>
      <c r="CS31" s="451">
        <f t="shared" si="36"/>
        <v>0</v>
      </c>
      <c r="CT31" s="451">
        <f t="shared" si="37"/>
        <v>0</v>
      </c>
      <c r="CU31" s="451">
        <f t="shared" si="38"/>
        <v>0</v>
      </c>
      <c r="CV31" s="451">
        <f t="shared" si="39"/>
        <v>0</v>
      </c>
      <c r="CW31" s="451">
        <f t="shared" si="40"/>
        <v>0</v>
      </c>
      <c r="CX31" s="451">
        <f t="shared" si="41"/>
        <v>0</v>
      </c>
      <c r="CY31" s="451"/>
      <c r="CZ31" s="451">
        <f t="shared" si="72"/>
        <v>0</v>
      </c>
      <c r="DA31" s="451" t="e">
        <f>SUM(#REF!,#REF!,#REF!,#REF!,#REF!,#REF!)</f>
        <v>#REF!</v>
      </c>
      <c r="DC31" s="451">
        <f t="shared" si="42"/>
        <v>0</v>
      </c>
      <c r="DD31" s="451">
        <f t="shared" si="43"/>
        <v>0</v>
      </c>
      <c r="DE31" s="451">
        <f t="shared" si="44"/>
        <v>0</v>
      </c>
      <c r="DF31" s="451">
        <f t="shared" si="45"/>
        <v>0</v>
      </c>
      <c r="DG31" s="451">
        <f t="shared" si="46"/>
        <v>0</v>
      </c>
      <c r="DH31" s="451">
        <f t="shared" si="47"/>
        <v>0</v>
      </c>
    </row>
    <row r="32" spans="1:112" s="583" customFormat="1" ht="12" customHeight="1" thickBot="1">
      <c r="A32" s="581" t="s">
        <v>47</v>
      </c>
      <c r="B32" s="591" t="s">
        <v>70</v>
      </c>
      <c r="C32" s="592"/>
      <c r="D32" s="592">
        <v>0</v>
      </c>
      <c r="E32" s="592">
        <f t="shared" si="139"/>
        <v>0</v>
      </c>
      <c r="F32" s="592">
        <v>0</v>
      </c>
      <c r="G32" s="592"/>
      <c r="H32" s="592">
        <f t="shared" si="140"/>
        <v>0</v>
      </c>
      <c r="I32" s="592"/>
      <c r="J32" s="592"/>
      <c r="K32" s="592">
        <f t="shared" si="141"/>
        <v>0</v>
      </c>
      <c r="L32" s="592"/>
      <c r="M32" s="592"/>
      <c r="N32" s="592">
        <f t="shared" si="142"/>
        <v>0</v>
      </c>
      <c r="O32" s="592"/>
      <c r="P32" s="592">
        <v>0</v>
      </c>
      <c r="Q32" s="592">
        <f t="shared" si="143"/>
        <v>0</v>
      </c>
      <c r="R32" s="592">
        <v>0</v>
      </c>
      <c r="S32" s="592"/>
      <c r="T32" s="592">
        <f t="shared" si="144"/>
        <v>0</v>
      </c>
      <c r="U32" s="592"/>
      <c r="V32" s="592"/>
      <c r="W32" s="592">
        <f t="shared" si="145"/>
        <v>0</v>
      </c>
      <c r="X32" s="592"/>
      <c r="Y32" s="592"/>
      <c r="Z32" s="592">
        <f t="shared" si="146"/>
        <v>0</v>
      </c>
      <c r="AA32" s="592"/>
      <c r="AB32" s="592">
        <v>0</v>
      </c>
      <c r="AC32" s="592">
        <f t="shared" si="147"/>
        <v>0</v>
      </c>
      <c r="AD32" s="592">
        <v>0</v>
      </c>
      <c r="AE32" s="592"/>
      <c r="AF32" s="592">
        <f t="shared" si="148"/>
        <v>0</v>
      </c>
      <c r="AG32" s="592"/>
      <c r="AH32" s="592"/>
      <c r="AI32" s="592">
        <f t="shared" si="149"/>
        <v>0</v>
      </c>
      <c r="AJ32" s="592"/>
      <c r="AK32" s="592"/>
      <c r="AL32" s="592">
        <f t="shared" si="150"/>
        <v>0</v>
      </c>
      <c r="AM32" s="592"/>
      <c r="AN32" s="592">
        <v>0</v>
      </c>
      <c r="AO32" s="592">
        <f t="shared" si="151"/>
        <v>0</v>
      </c>
      <c r="AP32" s="592">
        <v>0</v>
      </c>
      <c r="AQ32" s="592"/>
      <c r="AR32" s="592">
        <f t="shared" si="152"/>
        <v>0</v>
      </c>
      <c r="AS32" s="592"/>
      <c r="AT32" s="592"/>
      <c r="AU32" s="592">
        <f t="shared" si="153"/>
        <v>0</v>
      </c>
      <c r="AV32" s="592"/>
      <c r="AW32" s="592"/>
      <c r="AX32" s="592">
        <f t="shared" si="154"/>
        <v>0</v>
      </c>
      <c r="AY32" s="592"/>
      <c r="AZ32" s="592"/>
      <c r="BA32" s="592">
        <f t="shared" si="155"/>
        <v>0</v>
      </c>
      <c r="BB32" s="592"/>
      <c r="BC32" s="592"/>
      <c r="BD32" s="592">
        <f t="shared" si="156"/>
        <v>0</v>
      </c>
      <c r="BE32" s="592"/>
      <c r="BF32" s="592">
        <v>0</v>
      </c>
      <c r="BG32" s="592">
        <f t="shared" si="157"/>
        <v>0</v>
      </c>
      <c r="BH32" s="592">
        <v>0</v>
      </c>
      <c r="BI32" s="592"/>
      <c r="BJ32" s="592">
        <f t="shared" si="158"/>
        <v>0</v>
      </c>
      <c r="BK32" s="592"/>
      <c r="BL32" s="592">
        <v>0</v>
      </c>
      <c r="BM32" s="592">
        <f t="shared" si="159"/>
        <v>0</v>
      </c>
      <c r="BN32" s="592">
        <v>0</v>
      </c>
      <c r="BO32" s="592"/>
      <c r="BP32" s="592">
        <f t="shared" si="160"/>
        <v>0</v>
      </c>
      <c r="BQ32" s="592"/>
      <c r="BR32" s="592">
        <v>0</v>
      </c>
      <c r="BS32" s="592">
        <f t="shared" si="161"/>
        <v>0</v>
      </c>
      <c r="BT32" s="592">
        <v>0</v>
      </c>
      <c r="BU32" s="592"/>
      <c r="BV32" s="592">
        <f t="shared" si="162"/>
        <v>0</v>
      </c>
      <c r="BW32" s="588"/>
      <c r="BX32" s="451">
        <f t="shared" si="19"/>
        <v>0</v>
      </c>
      <c r="BY32" s="451">
        <f t="shared" si="20"/>
        <v>0</v>
      </c>
      <c r="BZ32" s="451">
        <f t="shared" si="21"/>
        <v>0</v>
      </c>
      <c r="CA32" s="451">
        <f t="shared" si="22"/>
        <v>0</v>
      </c>
      <c r="CB32" s="451">
        <f t="shared" si="23"/>
        <v>0</v>
      </c>
      <c r="CC32" s="451">
        <f t="shared" si="24"/>
        <v>0</v>
      </c>
      <c r="CD32" s="451"/>
      <c r="CE32" s="451">
        <f t="shared" si="25"/>
        <v>0</v>
      </c>
      <c r="CF32" s="451">
        <f t="shared" si="26"/>
        <v>0</v>
      </c>
      <c r="CG32" s="451">
        <f t="shared" si="27"/>
        <v>0</v>
      </c>
      <c r="CH32" s="451">
        <f t="shared" si="28"/>
        <v>0</v>
      </c>
      <c r="CI32" s="451">
        <f t="shared" si="29"/>
        <v>0</v>
      </c>
      <c r="CJ32" s="451">
        <f t="shared" si="30"/>
        <v>0</v>
      </c>
      <c r="CK32" s="451"/>
      <c r="CL32" s="451">
        <f t="shared" si="9"/>
        <v>0</v>
      </c>
      <c r="CM32" s="451">
        <f t="shared" si="31"/>
        <v>0</v>
      </c>
      <c r="CN32" s="451">
        <f t="shared" si="32"/>
        <v>0</v>
      </c>
      <c r="CO32" s="451">
        <f t="shared" si="33"/>
        <v>0</v>
      </c>
      <c r="CP32" s="451">
        <f t="shared" si="34"/>
        <v>0</v>
      </c>
      <c r="CQ32" s="451">
        <f t="shared" si="35"/>
        <v>0</v>
      </c>
      <c r="CR32" s="451">
        <f t="shared" si="15"/>
        <v>0</v>
      </c>
      <c r="CS32" s="451">
        <f t="shared" si="36"/>
        <v>0</v>
      </c>
      <c r="CT32" s="451">
        <f t="shared" si="37"/>
        <v>0</v>
      </c>
      <c r="CU32" s="451">
        <f t="shared" si="38"/>
        <v>0</v>
      </c>
      <c r="CV32" s="451">
        <f t="shared" si="39"/>
        <v>0</v>
      </c>
      <c r="CW32" s="451">
        <f t="shared" si="40"/>
        <v>0</v>
      </c>
      <c r="CX32" s="451">
        <f t="shared" si="41"/>
        <v>0</v>
      </c>
      <c r="CY32" s="451"/>
      <c r="CZ32" s="451">
        <f t="shared" si="72"/>
        <v>0</v>
      </c>
      <c r="DA32" s="451" t="e">
        <f>SUM(#REF!,#REF!,#REF!,#REF!,#REF!,#REF!)</f>
        <v>#REF!</v>
      </c>
      <c r="DC32" s="451">
        <f t="shared" si="42"/>
        <v>0</v>
      </c>
      <c r="DD32" s="451">
        <f t="shared" si="43"/>
        <v>0</v>
      </c>
      <c r="DE32" s="451">
        <f t="shared" si="44"/>
        <v>0</v>
      </c>
      <c r="DF32" s="451">
        <f t="shared" si="45"/>
        <v>0</v>
      </c>
      <c r="DG32" s="451">
        <f t="shared" si="46"/>
        <v>0</v>
      </c>
      <c r="DH32" s="451">
        <f t="shared" si="47"/>
        <v>0</v>
      </c>
    </row>
    <row r="33" spans="1:112" s="580" customFormat="1" ht="12" customHeight="1" thickBot="1">
      <c r="A33" s="584" t="s">
        <v>63</v>
      </c>
      <c r="B33" s="427" t="s">
        <v>161</v>
      </c>
      <c r="C33" s="585">
        <f t="shared" ref="C33:BV33" si="163">SUM(C34:C38)</f>
        <v>0</v>
      </c>
      <c r="D33" s="585">
        <f t="shared" si="163"/>
        <v>0</v>
      </c>
      <c r="E33" s="585">
        <f t="shared" si="163"/>
        <v>0</v>
      </c>
      <c r="F33" s="585">
        <f t="shared" si="163"/>
        <v>0</v>
      </c>
      <c r="G33" s="585">
        <f t="shared" si="163"/>
        <v>0</v>
      </c>
      <c r="H33" s="585">
        <f t="shared" si="163"/>
        <v>0</v>
      </c>
      <c r="I33" s="585">
        <f t="shared" si="163"/>
        <v>0</v>
      </c>
      <c r="J33" s="585">
        <f t="shared" si="163"/>
        <v>0</v>
      </c>
      <c r="K33" s="585">
        <f t="shared" si="163"/>
        <v>0</v>
      </c>
      <c r="L33" s="585">
        <f t="shared" si="163"/>
        <v>0</v>
      </c>
      <c r="M33" s="585">
        <f t="shared" si="163"/>
        <v>0</v>
      </c>
      <c r="N33" s="585">
        <f t="shared" si="163"/>
        <v>0</v>
      </c>
      <c r="O33" s="585">
        <f t="shared" si="163"/>
        <v>0</v>
      </c>
      <c r="P33" s="585">
        <f t="shared" si="163"/>
        <v>0</v>
      </c>
      <c r="Q33" s="585">
        <f t="shared" si="163"/>
        <v>0</v>
      </c>
      <c r="R33" s="585">
        <f t="shared" si="163"/>
        <v>0</v>
      </c>
      <c r="S33" s="585">
        <f t="shared" si="163"/>
        <v>0</v>
      </c>
      <c r="T33" s="585">
        <f t="shared" si="163"/>
        <v>0</v>
      </c>
      <c r="U33" s="585">
        <f t="shared" si="163"/>
        <v>0</v>
      </c>
      <c r="V33" s="585">
        <f t="shared" si="163"/>
        <v>0</v>
      </c>
      <c r="W33" s="585">
        <f t="shared" si="163"/>
        <v>0</v>
      </c>
      <c r="X33" s="585">
        <f t="shared" si="163"/>
        <v>0</v>
      </c>
      <c r="Y33" s="585">
        <f t="shared" si="163"/>
        <v>0</v>
      </c>
      <c r="Z33" s="585">
        <f t="shared" si="163"/>
        <v>0</v>
      </c>
      <c r="AA33" s="585">
        <f t="shared" si="163"/>
        <v>0</v>
      </c>
      <c r="AB33" s="585">
        <f t="shared" si="163"/>
        <v>0</v>
      </c>
      <c r="AC33" s="585">
        <f t="shared" si="163"/>
        <v>100000</v>
      </c>
      <c r="AD33" s="585">
        <f t="shared" si="163"/>
        <v>100000</v>
      </c>
      <c r="AE33" s="585">
        <f t="shared" si="163"/>
        <v>0</v>
      </c>
      <c r="AF33" s="585">
        <f t="shared" si="163"/>
        <v>100000</v>
      </c>
      <c r="AG33" s="585">
        <f t="shared" si="163"/>
        <v>0</v>
      </c>
      <c r="AH33" s="585">
        <f t="shared" si="163"/>
        <v>0</v>
      </c>
      <c r="AI33" s="585">
        <f t="shared" si="163"/>
        <v>0</v>
      </c>
      <c r="AJ33" s="585">
        <f t="shared" si="163"/>
        <v>0</v>
      </c>
      <c r="AK33" s="585">
        <f t="shared" si="163"/>
        <v>0</v>
      </c>
      <c r="AL33" s="585">
        <f t="shared" si="163"/>
        <v>0</v>
      </c>
      <c r="AM33" s="585">
        <f t="shared" si="163"/>
        <v>0</v>
      </c>
      <c r="AN33" s="585">
        <f t="shared" si="163"/>
        <v>0</v>
      </c>
      <c r="AO33" s="585">
        <f t="shared" si="163"/>
        <v>0</v>
      </c>
      <c r="AP33" s="585">
        <f t="shared" si="163"/>
        <v>0</v>
      </c>
      <c r="AQ33" s="585">
        <f t="shared" si="163"/>
        <v>0</v>
      </c>
      <c r="AR33" s="585">
        <f t="shared" si="163"/>
        <v>0</v>
      </c>
      <c r="AS33" s="585">
        <f t="shared" si="163"/>
        <v>0</v>
      </c>
      <c r="AT33" s="585">
        <f t="shared" si="163"/>
        <v>0</v>
      </c>
      <c r="AU33" s="585">
        <f t="shared" si="163"/>
        <v>0</v>
      </c>
      <c r="AV33" s="585">
        <f t="shared" si="163"/>
        <v>0</v>
      </c>
      <c r="AW33" s="585">
        <f t="shared" si="163"/>
        <v>0</v>
      </c>
      <c r="AX33" s="585">
        <f t="shared" si="163"/>
        <v>0</v>
      </c>
      <c r="AY33" s="585">
        <f t="shared" si="163"/>
        <v>0</v>
      </c>
      <c r="AZ33" s="585">
        <f t="shared" si="163"/>
        <v>0</v>
      </c>
      <c r="BA33" s="585">
        <f t="shared" si="163"/>
        <v>0</v>
      </c>
      <c r="BB33" s="585">
        <f t="shared" si="163"/>
        <v>0</v>
      </c>
      <c r="BC33" s="585">
        <f t="shared" si="163"/>
        <v>0</v>
      </c>
      <c r="BD33" s="585">
        <f t="shared" si="163"/>
        <v>0</v>
      </c>
      <c r="BE33" s="585">
        <f t="shared" si="163"/>
        <v>0</v>
      </c>
      <c r="BF33" s="585">
        <f t="shared" si="163"/>
        <v>0</v>
      </c>
      <c r="BG33" s="585">
        <f t="shared" si="163"/>
        <v>0</v>
      </c>
      <c r="BH33" s="585">
        <f t="shared" si="163"/>
        <v>0</v>
      </c>
      <c r="BI33" s="585">
        <f t="shared" si="163"/>
        <v>0</v>
      </c>
      <c r="BJ33" s="585">
        <f t="shared" si="163"/>
        <v>0</v>
      </c>
      <c r="BK33" s="585">
        <f t="shared" si="163"/>
        <v>0</v>
      </c>
      <c r="BL33" s="585">
        <f t="shared" si="163"/>
        <v>0</v>
      </c>
      <c r="BM33" s="585">
        <f t="shared" si="163"/>
        <v>0</v>
      </c>
      <c r="BN33" s="585">
        <f t="shared" si="163"/>
        <v>0</v>
      </c>
      <c r="BO33" s="585">
        <f t="shared" si="163"/>
        <v>0</v>
      </c>
      <c r="BP33" s="585">
        <f t="shared" si="163"/>
        <v>0</v>
      </c>
      <c r="BQ33" s="585">
        <f t="shared" si="163"/>
        <v>0</v>
      </c>
      <c r="BR33" s="585">
        <f t="shared" si="163"/>
        <v>0</v>
      </c>
      <c r="BS33" s="585">
        <f t="shared" ref="BS33" si="164">SUM(BS34:BS38)</f>
        <v>0</v>
      </c>
      <c r="BT33" s="585">
        <f t="shared" si="163"/>
        <v>0</v>
      </c>
      <c r="BU33" s="585">
        <f t="shared" si="163"/>
        <v>0</v>
      </c>
      <c r="BV33" s="585">
        <f t="shared" si="163"/>
        <v>0</v>
      </c>
      <c r="BW33" s="586"/>
      <c r="BX33" s="451">
        <f t="shared" si="19"/>
        <v>0</v>
      </c>
      <c r="BY33" s="451">
        <f t="shared" si="20"/>
        <v>0</v>
      </c>
      <c r="BZ33" s="451">
        <f t="shared" si="21"/>
        <v>100000</v>
      </c>
      <c r="CA33" s="451">
        <f t="shared" si="22"/>
        <v>100000</v>
      </c>
      <c r="CB33" s="451">
        <f t="shared" si="23"/>
        <v>0</v>
      </c>
      <c r="CC33" s="451">
        <f t="shared" si="24"/>
        <v>100000</v>
      </c>
      <c r="CD33" s="451"/>
      <c r="CE33" s="451">
        <f t="shared" si="25"/>
        <v>0</v>
      </c>
      <c r="CF33" s="451">
        <f t="shared" si="26"/>
        <v>0</v>
      </c>
      <c r="CG33" s="451">
        <f t="shared" si="27"/>
        <v>100000</v>
      </c>
      <c r="CH33" s="451">
        <f t="shared" si="28"/>
        <v>100000</v>
      </c>
      <c r="CI33" s="451">
        <f t="shared" si="29"/>
        <v>0</v>
      </c>
      <c r="CJ33" s="451">
        <f t="shared" si="30"/>
        <v>100000</v>
      </c>
      <c r="CK33" s="451"/>
      <c r="CL33" s="451">
        <f t="shared" si="9"/>
        <v>0</v>
      </c>
      <c r="CM33" s="451">
        <f t="shared" si="31"/>
        <v>0</v>
      </c>
      <c r="CN33" s="451">
        <f t="shared" si="32"/>
        <v>0</v>
      </c>
      <c r="CO33" s="451">
        <f t="shared" si="33"/>
        <v>0</v>
      </c>
      <c r="CP33" s="451">
        <f t="shared" si="34"/>
        <v>0</v>
      </c>
      <c r="CQ33" s="451">
        <f t="shared" si="35"/>
        <v>0</v>
      </c>
      <c r="CR33" s="451">
        <f t="shared" si="15"/>
        <v>0</v>
      </c>
      <c r="CS33" s="451">
        <f t="shared" si="36"/>
        <v>0</v>
      </c>
      <c r="CT33" s="451">
        <f t="shared" si="37"/>
        <v>0</v>
      </c>
      <c r="CU33" s="451">
        <f t="shared" si="38"/>
        <v>100000</v>
      </c>
      <c r="CV33" s="451">
        <f t="shared" si="39"/>
        <v>100000</v>
      </c>
      <c r="CW33" s="451">
        <f t="shared" si="40"/>
        <v>0</v>
      </c>
      <c r="CX33" s="451">
        <f t="shared" si="41"/>
        <v>100000</v>
      </c>
      <c r="CY33" s="451"/>
      <c r="CZ33" s="451">
        <f t="shared" ref="CZ33:CZ35" si="165">SUM(BX33:BY33)</f>
        <v>0</v>
      </c>
      <c r="DA33" s="451" t="e">
        <f>SUM(#REF!,#REF!,#REF!,#REF!,#REF!,#REF!)</f>
        <v>#REF!</v>
      </c>
      <c r="DC33" s="451">
        <f t="shared" si="42"/>
        <v>0</v>
      </c>
      <c r="DD33" s="451">
        <f t="shared" si="43"/>
        <v>0</v>
      </c>
      <c r="DE33" s="451">
        <f t="shared" si="44"/>
        <v>0</v>
      </c>
      <c r="DF33" s="451">
        <f t="shared" si="45"/>
        <v>0</v>
      </c>
      <c r="DG33" s="451">
        <f t="shared" si="46"/>
        <v>0</v>
      </c>
      <c r="DH33" s="451">
        <f t="shared" si="47"/>
        <v>0</v>
      </c>
    </row>
    <row r="34" spans="1:112" s="373" customFormat="1" ht="22.5">
      <c r="A34" s="587" t="s">
        <v>355</v>
      </c>
      <c r="B34" s="376" t="s">
        <v>461</v>
      </c>
      <c r="C34" s="377"/>
      <c r="D34" s="377">
        <v>0</v>
      </c>
      <c r="E34" s="377">
        <f t="shared" ref="E34:E38" si="166">F34-D34</f>
        <v>0</v>
      </c>
      <c r="F34" s="377">
        <v>0</v>
      </c>
      <c r="G34" s="377"/>
      <c r="H34" s="377">
        <f t="shared" ref="H34:H38" si="167">SUM(F34:G34)</f>
        <v>0</v>
      </c>
      <c r="I34" s="377"/>
      <c r="J34" s="377"/>
      <c r="K34" s="377">
        <f t="shared" ref="K34:K38" si="168">L34-J34</f>
        <v>0</v>
      </c>
      <c r="L34" s="377"/>
      <c r="M34" s="377"/>
      <c r="N34" s="377">
        <f t="shared" ref="N34:N38" si="169">SUM(L34:M34)</f>
        <v>0</v>
      </c>
      <c r="O34" s="377"/>
      <c r="P34" s="377">
        <v>0</v>
      </c>
      <c r="Q34" s="377">
        <f t="shared" ref="Q34:Q38" si="170">R34-P34</f>
        <v>0</v>
      </c>
      <c r="R34" s="377">
        <v>0</v>
      </c>
      <c r="S34" s="377"/>
      <c r="T34" s="377">
        <f t="shared" ref="T34:T38" si="171">SUM(R34:S34)</f>
        <v>0</v>
      </c>
      <c r="U34" s="377"/>
      <c r="V34" s="377"/>
      <c r="W34" s="377">
        <f t="shared" ref="W34:W38" si="172">X34-V34</f>
        <v>0</v>
      </c>
      <c r="X34" s="377"/>
      <c r="Y34" s="377"/>
      <c r="Z34" s="377">
        <f t="shared" ref="Z34:Z38" si="173">SUM(X34:Y34)</f>
        <v>0</v>
      </c>
      <c r="AA34" s="377"/>
      <c r="AB34" s="377">
        <v>0</v>
      </c>
      <c r="AC34" s="377">
        <f t="shared" ref="AC34:AC38" si="174">AD34-AB34</f>
        <v>0</v>
      </c>
      <c r="AD34" s="377">
        <v>0</v>
      </c>
      <c r="AE34" s="377"/>
      <c r="AF34" s="377">
        <f t="shared" ref="AF34:AF38" si="175">SUM(AD34:AE34)</f>
        <v>0</v>
      </c>
      <c r="AG34" s="377"/>
      <c r="AH34" s="377"/>
      <c r="AI34" s="377">
        <f t="shared" ref="AI34:AI38" si="176">AJ34-AH34</f>
        <v>0</v>
      </c>
      <c r="AJ34" s="377"/>
      <c r="AK34" s="377"/>
      <c r="AL34" s="377">
        <f t="shared" ref="AL34:AL38" si="177">SUM(AJ34:AK34)</f>
        <v>0</v>
      </c>
      <c r="AM34" s="377"/>
      <c r="AN34" s="377">
        <v>0</v>
      </c>
      <c r="AO34" s="377">
        <f t="shared" ref="AO34:AO38" si="178">AP34-AN34</f>
        <v>0</v>
      </c>
      <c r="AP34" s="377">
        <v>0</v>
      </c>
      <c r="AQ34" s="377"/>
      <c r="AR34" s="377">
        <f t="shared" ref="AR34:AR38" si="179">SUM(AP34:AQ34)</f>
        <v>0</v>
      </c>
      <c r="AS34" s="377"/>
      <c r="AT34" s="377"/>
      <c r="AU34" s="377">
        <f t="shared" ref="AU34:AU38" si="180">AV34-AT34</f>
        <v>0</v>
      </c>
      <c r="AV34" s="377"/>
      <c r="AW34" s="377"/>
      <c r="AX34" s="377">
        <f t="shared" ref="AX34:AX38" si="181">SUM(AV34:AW34)</f>
        <v>0</v>
      </c>
      <c r="AY34" s="377"/>
      <c r="AZ34" s="377"/>
      <c r="BA34" s="377">
        <f t="shared" ref="BA34:BA38" si="182">BB34-AZ34</f>
        <v>0</v>
      </c>
      <c r="BB34" s="377"/>
      <c r="BC34" s="377"/>
      <c r="BD34" s="377">
        <f t="shared" ref="BD34:BD38" si="183">SUM(BB34:BC34)</f>
        <v>0</v>
      </c>
      <c r="BE34" s="377"/>
      <c r="BF34" s="377">
        <v>0</v>
      </c>
      <c r="BG34" s="377">
        <f t="shared" ref="BG34:BG38" si="184">BH34-BF34</f>
        <v>0</v>
      </c>
      <c r="BH34" s="377">
        <v>0</v>
      </c>
      <c r="BI34" s="377"/>
      <c r="BJ34" s="377">
        <f t="shared" ref="BJ34:BJ38" si="185">SUM(BH34:BI34)</f>
        <v>0</v>
      </c>
      <c r="BK34" s="377"/>
      <c r="BL34" s="377">
        <v>0</v>
      </c>
      <c r="BM34" s="377">
        <f t="shared" ref="BM34:BM38" si="186">BN34-BL34</f>
        <v>0</v>
      </c>
      <c r="BN34" s="377">
        <v>0</v>
      </c>
      <c r="BO34" s="377"/>
      <c r="BP34" s="377">
        <f t="shared" ref="BP34:BP38" si="187">SUM(BN34:BO34)</f>
        <v>0</v>
      </c>
      <c r="BQ34" s="377"/>
      <c r="BR34" s="377">
        <v>0</v>
      </c>
      <c r="BS34" s="377">
        <f t="shared" ref="BS34:BS38" si="188">BT34-BR34</f>
        <v>0</v>
      </c>
      <c r="BT34" s="377">
        <v>0</v>
      </c>
      <c r="BU34" s="377"/>
      <c r="BV34" s="377">
        <f t="shared" ref="BV34:BV38" si="189">SUM(BT34:BU34)</f>
        <v>0</v>
      </c>
      <c r="BX34" s="451">
        <f t="shared" si="19"/>
        <v>0</v>
      </c>
      <c r="BY34" s="451">
        <f t="shared" si="20"/>
        <v>0</v>
      </c>
      <c r="BZ34" s="451">
        <f t="shared" si="21"/>
        <v>0</v>
      </c>
      <c r="CA34" s="451">
        <f t="shared" si="22"/>
        <v>0</v>
      </c>
      <c r="CB34" s="451">
        <f t="shared" si="23"/>
        <v>0</v>
      </c>
      <c r="CC34" s="451">
        <f t="shared" si="24"/>
        <v>0</v>
      </c>
      <c r="CD34" s="451"/>
      <c r="CE34" s="451">
        <f t="shared" si="25"/>
        <v>0</v>
      </c>
      <c r="CF34" s="451">
        <f t="shared" si="26"/>
        <v>0</v>
      </c>
      <c r="CG34" s="451">
        <f t="shared" si="27"/>
        <v>0</v>
      </c>
      <c r="CH34" s="451">
        <f t="shared" si="28"/>
        <v>0</v>
      </c>
      <c r="CI34" s="451">
        <f t="shared" si="29"/>
        <v>0</v>
      </c>
      <c r="CJ34" s="451">
        <f t="shared" si="30"/>
        <v>0</v>
      </c>
      <c r="CK34" s="451"/>
      <c r="CL34" s="451">
        <f t="shared" si="9"/>
        <v>0</v>
      </c>
      <c r="CM34" s="451">
        <f t="shared" si="31"/>
        <v>0</v>
      </c>
      <c r="CN34" s="451">
        <f t="shared" si="32"/>
        <v>0</v>
      </c>
      <c r="CO34" s="451">
        <f t="shared" si="33"/>
        <v>0</v>
      </c>
      <c r="CP34" s="451">
        <f t="shared" si="34"/>
        <v>0</v>
      </c>
      <c r="CQ34" s="451">
        <f t="shared" si="35"/>
        <v>0</v>
      </c>
      <c r="CR34" s="451">
        <f t="shared" si="15"/>
        <v>0</v>
      </c>
      <c r="CS34" s="451">
        <f t="shared" si="36"/>
        <v>0</v>
      </c>
      <c r="CT34" s="451">
        <f t="shared" si="37"/>
        <v>0</v>
      </c>
      <c r="CU34" s="451">
        <f t="shared" si="38"/>
        <v>0</v>
      </c>
      <c r="CV34" s="451">
        <f t="shared" si="39"/>
        <v>0</v>
      </c>
      <c r="CW34" s="451">
        <f t="shared" si="40"/>
        <v>0</v>
      </c>
      <c r="CX34" s="451">
        <f t="shared" si="41"/>
        <v>0</v>
      </c>
      <c r="CY34" s="451"/>
      <c r="CZ34" s="451">
        <f t="shared" si="165"/>
        <v>0</v>
      </c>
      <c r="DA34" s="451" t="e">
        <f>SUM(#REF!,#REF!,#REF!,#REF!,#REF!,#REF!)</f>
        <v>#REF!</v>
      </c>
      <c r="DC34" s="451">
        <f t="shared" si="42"/>
        <v>0</v>
      </c>
      <c r="DD34" s="451">
        <f t="shared" si="43"/>
        <v>0</v>
      </c>
      <c r="DE34" s="451">
        <f t="shared" si="44"/>
        <v>0</v>
      </c>
      <c r="DF34" s="451">
        <f t="shared" si="45"/>
        <v>0</v>
      </c>
      <c r="DG34" s="451">
        <f t="shared" si="46"/>
        <v>0</v>
      </c>
      <c r="DH34" s="451">
        <f t="shared" si="47"/>
        <v>0</v>
      </c>
    </row>
    <row r="35" spans="1:112" s="373" customFormat="1" ht="22.5">
      <c r="A35" s="587" t="s">
        <v>356</v>
      </c>
      <c r="B35" s="380" t="s">
        <v>1604</v>
      </c>
      <c r="C35" s="381"/>
      <c r="D35" s="381">
        <v>0</v>
      </c>
      <c r="E35" s="381">
        <f t="shared" si="166"/>
        <v>0</v>
      </c>
      <c r="F35" s="381">
        <v>0</v>
      </c>
      <c r="G35" s="381"/>
      <c r="H35" s="381">
        <f t="shared" si="167"/>
        <v>0</v>
      </c>
      <c r="I35" s="381"/>
      <c r="J35" s="381"/>
      <c r="K35" s="381">
        <f t="shared" si="168"/>
        <v>0</v>
      </c>
      <c r="L35" s="381"/>
      <c r="M35" s="381"/>
      <c r="N35" s="381">
        <f t="shared" si="169"/>
        <v>0</v>
      </c>
      <c r="O35" s="381"/>
      <c r="P35" s="381">
        <v>0</v>
      </c>
      <c r="Q35" s="381">
        <f t="shared" si="170"/>
        <v>0</v>
      </c>
      <c r="R35" s="381">
        <v>0</v>
      </c>
      <c r="S35" s="381"/>
      <c r="T35" s="381">
        <f t="shared" si="171"/>
        <v>0</v>
      </c>
      <c r="U35" s="381"/>
      <c r="V35" s="381"/>
      <c r="W35" s="381">
        <f t="shared" si="172"/>
        <v>0</v>
      </c>
      <c r="X35" s="381"/>
      <c r="Y35" s="381"/>
      <c r="Z35" s="381">
        <f t="shared" si="173"/>
        <v>0</v>
      </c>
      <c r="AA35" s="381"/>
      <c r="AB35" s="381">
        <v>0</v>
      </c>
      <c r="AC35" s="381">
        <f t="shared" si="174"/>
        <v>0</v>
      </c>
      <c r="AD35" s="381">
        <v>0</v>
      </c>
      <c r="AE35" s="381"/>
      <c r="AF35" s="381">
        <f t="shared" si="175"/>
        <v>0</v>
      </c>
      <c r="AG35" s="381"/>
      <c r="AH35" s="381"/>
      <c r="AI35" s="381">
        <f t="shared" si="176"/>
        <v>0</v>
      </c>
      <c r="AJ35" s="381"/>
      <c r="AK35" s="381"/>
      <c r="AL35" s="381">
        <f t="shared" si="177"/>
        <v>0</v>
      </c>
      <c r="AM35" s="381"/>
      <c r="AN35" s="381">
        <v>0</v>
      </c>
      <c r="AO35" s="381">
        <f t="shared" si="178"/>
        <v>0</v>
      </c>
      <c r="AP35" s="381">
        <v>0</v>
      </c>
      <c r="AQ35" s="381"/>
      <c r="AR35" s="381">
        <f t="shared" si="179"/>
        <v>0</v>
      </c>
      <c r="AS35" s="381"/>
      <c r="AT35" s="381"/>
      <c r="AU35" s="381">
        <f t="shared" si="180"/>
        <v>0</v>
      </c>
      <c r="AV35" s="381"/>
      <c r="AW35" s="381"/>
      <c r="AX35" s="381">
        <f t="shared" si="181"/>
        <v>0</v>
      </c>
      <c r="AY35" s="381"/>
      <c r="AZ35" s="381"/>
      <c r="BA35" s="381">
        <f t="shared" si="182"/>
        <v>0</v>
      </c>
      <c r="BB35" s="381"/>
      <c r="BC35" s="381"/>
      <c r="BD35" s="381">
        <f t="shared" si="183"/>
        <v>0</v>
      </c>
      <c r="BE35" s="381"/>
      <c r="BF35" s="381">
        <v>0</v>
      </c>
      <c r="BG35" s="381">
        <f t="shared" si="184"/>
        <v>0</v>
      </c>
      <c r="BH35" s="381">
        <v>0</v>
      </c>
      <c r="BI35" s="381"/>
      <c r="BJ35" s="381">
        <f t="shared" si="185"/>
        <v>0</v>
      </c>
      <c r="BK35" s="381"/>
      <c r="BL35" s="381">
        <v>0</v>
      </c>
      <c r="BM35" s="381">
        <f t="shared" si="186"/>
        <v>0</v>
      </c>
      <c r="BN35" s="381">
        <v>0</v>
      </c>
      <c r="BO35" s="381"/>
      <c r="BP35" s="381">
        <f t="shared" si="187"/>
        <v>0</v>
      </c>
      <c r="BQ35" s="381"/>
      <c r="BR35" s="381">
        <v>0</v>
      </c>
      <c r="BS35" s="381">
        <f t="shared" si="188"/>
        <v>0</v>
      </c>
      <c r="BT35" s="381">
        <v>0</v>
      </c>
      <c r="BU35" s="381"/>
      <c r="BV35" s="381">
        <f t="shared" si="189"/>
        <v>0</v>
      </c>
      <c r="BX35" s="451">
        <f t="shared" si="19"/>
        <v>0</v>
      </c>
      <c r="BY35" s="451">
        <f t="shared" si="20"/>
        <v>0</v>
      </c>
      <c r="BZ35" s="451">
        <f t="shared" si="21"/>
        <v>0</v>
      </c>
      <c r="CA35" s="451">
        <f t="shared" si="22"/>
        <v>0</v>
      </c>
      <c r="CB35" s="451">
        <f t="shared" si="23"/>
        <v>0</v>
      </c>
      <c r="CC35" s="451">
        <f t="shared" si="24"/>
        <v>0</v>
      </c>
      <c r="CD35" s="451"/>
      <c r="CE35" s="451">
        <f t="shared" si="25"/>
        <v>0</v>
      </c>
      <c r="CF35" s="451">
        <f t="shared" si="26"/>
        <v>0</v>
      </c>
      <c r="CG35" s="451">
        <f t="shared" si="27"/>
        <v>0</v>
      </c>
      <c r="CH35" s="451">
        <f t="shared" si="28"/>
        <v>0</v>
      </c>
      <c r="CI35" s="451">
        <f t="shared" si="29"/>
        <v>0</v>
      </c>
      <c r="CJ35" s="451">
        <f t="shared" si="30"/>
        <v>0</v>
      </c>
      <c r="CK35" s="451"/>
      <c r="CL35" s="451">
        <f t="shared" si="9"/>
        <v>0</v>
      </c>
      <c r="CM35" s="451">
        <f t="shared" si="31"/>
        <v>0</v>
      </c>
      <c r="CN35" s="451">
        <f t="shared" si="32"/>
        <v>0</v>
      </c>
      <c r="CO35" s="451">
        <f t="shared" si="33"/>
        <v>0</v>
      </c>
      <c r="CP35" s="451">
        <f t="shared" si="34"/>
        <v>0</v>
      </c>
      <c r="CQ35" s="451">
        <f t="shared" si="35"/>
        <v>0</v>
      </c>
      <c r="CR35" s="451">
        <f t="shared" si="15"/>
        <v>0</v>
      </c>
      <c r="CS35" s="451">
        <f t="shared" si="36"/>
        <v>0</v>
      </c>
      <c r="CT35" s="451">
        <f t="shared" si="37"/>
        <v>0</v>
      </c>
      <c r="CU35" s="451">
        <f t="shared" si="38"/>
        <v>0</v>
      </c>
      <c r="CV35" s="451">
        <f t="shared" si="39"/>
        <v>0</v>
      </c>
      <c r="CW35" s="451">
        <f t="shared" si="40"/>
        <v>0</v>
      </c>
      <c r="CX35" s="451">
        <f t="shared" si="41"/>
        <v>0</v>
      </c>
      <c r="CY35" s="451"/>
      <c r="CZ35" s="451">
        <f t="shared" si="165"/>
        <v>0</v>
      </c>
      <c r="DA35" s="451" t="e">
        <f>SUM(#REF!,#REF!,#REF!,#REF!,#REF!,#REF!)</f>
        <v>#REF!</v>
      </c>
      <c r="DC35" s="451">
        <f t="shared" si="42"/>
        <v>0</v>
      </c>
      <c r="DD35" s="451">
        <f t="shared" si="43"/>
        <v>0</v>
      </c>
      <c r="DE35" s="451">
        <f t="shared" si="44"/>
        <v>0</v>
      </c>
      <c r="DF35" s="451">
        <f t="shared" si="45"/>
        <v>0</v>
      </c>
      <c r="DG35" s="451">
        <f t="shared" si="46"/>
        <v>0</v>
      </c>
      <c r="DH35" s="451">
        <f t="shared" si="47"/>
        <v>0</v>
      </c>
    </row>
    <row r="36" spans="1:112" s="373" customFormat="1" ht="22.5">
      <c r="A36" s="587" t="s">
        <v>357</v>
      </c>
      <c r="B36" s="380" t="s">
        <v>490</v>
      </c>
      <c r="C36" s="381"/>
      <c r="D36" s="381">
        <v>0</v>
      </c>
      <c r="E36" s="381">
        <f t="shared" si="166"/>
        <v>0</v>
      </c>
      <c r="F36" s="381">
        <v>0</v>
      </c>
      <c r="G36" s="381"/>
      <c r="H36" s="381">
        <f t="shared" si="167"/>
        <v>0</v>
      </c>
      <c r="I36" s="381"/>
      <c r="J36" s="381"/>
      <c r="K36" s="381">
        <f t="shared" si="168"/>
        <v>0</v>
      </c>
      <c r="L36" s="381"/>
      <c r="M36" s="381"/>
      <c r="N36" s="381">
        <f t="shared" si="169"/>
        <v>0</v>
      </c>
      <c r="O36" s="381"/>
      <c r="P36" s="381">
        <v>0</v>
      </c>
      <c r="Q36" s="381">
        <f t="shared" si="170"/>
        <v>0</v>
      </c>
      <c r="R36" s="381">
        <v>0</v>
      </c>
      <c r="S36" s="381"/>
      <c r="T36" s="381">
        <f t="shared" si="171"/>
        <v>0</v>
      </c>
      <c r="U36" s="381"/>
      <c r="V36" s="381"/>
      <c r="W36" s="381">
        <f t="shared" si="172"/>
        <v>0</v>
      </c>
      <c r="X36" s="381"/>
      <c r="Y36" s="381"/>
      <c r="Z36" s="381">
        <f t="shared" si="173"/>
        <v>0</v>
      </c>
      <c r="AA36" s="381"/>
      <c r="AB36" s="381">
        <v>0</v>
      </c>
      <c r="AC36" s="381">
        <f t="shared" si="174"/>
        <v>0</v>
      </c>
      <c r="AD36" s="381">
        <v>0</v>
      </c>
      <c r="AE36" s="381"/>
      <c r="AF36" s="381">
        <f t="shared" si="175"/>
        <v>0</v>
      </c>
      <c r="AG36" s="381"/>
      <c r="AH36" s="381"/>
      <c r="AI36" s="381">
        <f t="shared" si="176"/>
        <v>0</v>
      </c>
      <c r="AJ36" s="381"/>
      <c r="AK36" s="381"/>
      <c r="AL36" s="381">
        <f t="shared" si="177"/>
        <v>0</v>
      </c>
      <c r="AM36" s="381"/>
      <c r="AN36" s="381">
        <v>0</v>
      </c>
      <c r="AO36" s="381">
        <f t="shared" si="178"/>
        <v>0</v>
      </c>
      <c r="AP36" s="381">
        <v>0</v>
      </c>
      <c r="AQ36" s="381"/>
      <c r="AR36" s="381">
        <f t="shared" si="179"/>
        <v>0</v>
      </c>
      <c r="AS36" s="381"/>
      <c r="AT36" s="381"/>
      <c r="AU36" s="381">
        <f t="shared" si="180"/>
        <v>0</v>
      </c>
      <c r="AV36" s="381"/>
      <c r="AW36" s="381"/>
      <c r="AX36" s="381">
        <f t="shared" si="181"/>
        <v>0</v>
      </c>
      <c r="AY36" s="381"/>
      <c r="AZ36" s="381"/>
      <c r="BA36" s="381">
        <f t="shared" si="182"/>
        <v>0</v>
      </c>
      <c r="BB36" s="381"/>
      <c r="BC36" s="381"/>
      <c r="BD36" s="381">
        <f t="shared" si="183"/>
        <v>0</v>
      </c>
      <c r="BE36" s="381"/>
      <c r="BF36" s="381">
        <v>0</v>
      </c>
      <c r="BG36" s="381">
        <f t="shared" si="184"/>
        <v>0</v>
      </c>
      <c r="BH36" s="381">
        <v>0</v>
      </c>
      <c r="BI36" s="381"/>
      <c r="BJ36" s="381">
        <f t="shared" si="185"/>
        <v>0</v>
      </c>
      <c r="BK36" s="381"/>
      <c r="BL36" s="381">
        <v>0</v>
      </c>
      <c r="BM36" s="381">
        <f t="shared" si="186"/>
        <v>0</v>
      </c>
      <c r="BN36" s="381">
        <v>0</v>
      </c>
      <c r="BO36" s="381"/>
      <c r="BP36" s="381">
        <f t="shared" si="187"/>
        <v>0</v>
      </c>
      <c r="BQ36" s="381"/>
      <c r="BR36" s="381">
        <v>0</v>
      </c>
      <c r="BS36" s="381">
        <f t="shared" si="188"/>
        <v>0</v>
      </c>
      <c r="BT36" s="381">
        <v>0</v>
      </c>
      <c r="BU36" s="381"/>
      <c r="BV36" s="381">
        <f t="shared" si="189"/>
        <v>0</v>
      </c>
      <c r="BX36" s="451">
        <f t="shared" si="19"/>
        <v>0</v>
      </c>
      <c r="BY36" s="451">
        <f t="shared" si="20"/>
        <v>0</v>
      </c>
      <c r="BZ36" s="451">
        <f t="shared" si="21"/>
        <v>0</v>
      </c>
      <c r="CA36" s="451">
        <f t="shared" si="22"/>
        <v>0</v>
      </c>
      <c r="CB36" s="451">
        <f t="shared" si="23"/>
        <v>0</v>
      </c>
      <c r="CC36" s="451">
        <f t="shared" si="24"/>
        <v>0</v>
      </c>
      <c r="CD36" s="451"/>
      <c r="CE36" s="451">
        <f t="shared" si="25"/>
        <v>0</v>
      </c>
      <c r="CF36" s="451">
        <f t="shared" si="26"/>
        <v>0</v>
      </c>
      <c r="CG36" s="451">
        <f t="shared" si="27"/>
        <v>0</v>
      </c>
      <c r="CH36" s="451">
        <f t="shared" si="28"/>
        <v>0</v>
      </c>
      <c r="CI36" s="451">
        <f t="shared" si="29"/>
        <v>0</v>
      </c>
      <c r="CJ36" s="451">
        <f t="shared" si="30"/>
        <v>0</v>
      </c>
      <c r="CK36" s="451"/>
      <c r="CL36" s="451">
        <f t="shared" ref="CL36:CL62" si="190">SUM(I36,U36,AG36,AS36,BE36,BQ36)</f>
        <v>0</v>
      </c>
      <c r="CM36" s="451">
        <f t="shared" si="31"/>
        <v>0</v>
      </c>
      <c r="CN36" s="451">
        <f t="shared" si="32"/>
        <v>0</v>
      </c>
      <c r="CO36" s="451">
        <f t="shared" si="33"/>
        <v>0</v>
      </c>
      <c r="CP36" s="451">
        <f t="shared" si="34"/>
        <v>0</v>
      </c>
      <c r="CQ36" s="451">
        <f t="shared" si="35"/>
        <v>0</v>
      </c>
      <c r="CR36" s="451">
        <f t="shared" si="15"/>
        <v>0</v>
      </c>
      <c r="CS36" s="451">
        <f t="shared" si="36"/>
        <v>0</v>
      </c>
      <c r="CT36" s="451">
        <f t="shared" si="37"/>
        <v>0</v>
      </c>
      <c r="CU36" s="451">
        <f t="shared" si="38"/>
        <v>0</v>
      </c>
      <c r="CV36" s="451">
        <f t="shared" si="39"/>
        <v>0</v>
      </c>
      <c r="CW36" s="451">
        <f t="shared" si="40"/>
        <v>0</v>
      </c>
      <c r="CX36" s="451">
        <f t="shared" si="41"/>
        <v>0</v>
      </c>
      <c r="CY36" s="451"/>
      <c r="CZ36" s="451">
        <f t="shared" ref="CZ36:CZ62" si="191">SUM(BX36:BY36)</f>
        <v>0</v>
      </c>
      <c r="DA36" s="451" t="e">
        <f>SUM(#REF!,#REF!,#REF!,#REF!,#REF!,#REF!)</f>
        <v>#REF!</v>
      </c>
      <c r="DC36" s="451">
        <f t="shared" si="42"/>
        <v>0</v>
      </c>
      <c r="DD36" s="451">
        <f t="shared" si="43"/>
        <v>0</v>
      </c>
      <c r="DE36" s="451">
        <f t="shared" si="44"/>
        <v>0</v>
      </c>
      <c r="DF36" s="451">
        <f t="shared" si="45"/>
        <v>0</v>
      </c>
      <c r="DG36" s="451">
        <f t="shared" si="46"/>
        <v>0</v>
      </c>
      <c r="DH36" s="451">
        <f t="shared" si="47"/>
        <v>0</v>
      </c>
    </row>
    <row r="37" spans="1:112" s="373" customFormat="1" ht="22.5">
      <c r="A37" s="587" t="s">
        <v>358</v>
      </c>
      <c r="B37" s="384" t="s">
        <v>469</v>
      </c>
      <c r="C37" s="387"/>
      <c r="D37" s="387">
        <v>0</v>
      </c>
      <c r="E37" s="387">
        <f t="shared" si="166"/>
        <v>0</v>
      </c>
      <c r="F37" s="387">
        <v>0</v>
      </c>
      <c r="G37" s="387"/>
      <c r="H37" s="387">
        <f t="shared" si="167"/>
        <v>0</v>
      </c>
      <c r="I37" s="387"/>
      <c r="J37" s="387"/>
      <c r="K37" s="387">
        <f t="shared" si="168"/>
        <v>0</v>
      </c>
      <c r="L37" s="387"/>
      <c r="M37" s="387"/>
      <c r="N37" s="387">
        <f t="shared" si="169"/>
        <v>0</v>
      </c>
      <c r="O37" s="387"/>
      <c r="P37" s="387">
        <v>0</v>
      </c>
      <c r="Q37" s="387">
        <f t="shared" si="170"/>
        <v>0</v>
      </c>
      <c r="R37" s="387">
        <v>0</v>
      </c>
      <c r="S37" s="387"/>
      <c r="T37" s="387">
        <f t="shared" si="171"/>
        <v>0</v>
      </c>
      <c r="U37" s="387"/>
      <c r="V37" s="387"/>
      <c r="W37" s="387">
        <f t="shared" si="172"/>
        <v>0</v>
      </c>
      <c r="X37" s="387"/>
      <c r="Y37" s="387"/>
      <c r="Z37" s="387">
        <f t="shared" si="173"/>
        <v>0</v>
      </c>
      <c r="AA37" s="387"/>
      <c r="AB37" s="387">
        <v>0</v>
      </c>
      <c r="AC37" s="387">
        <f t="shared" si="174"/>
        <v>0</v>
      </c>
      <c r="AD37" s="387">
        <v>0</v>
      </c>
      <c r="AE37" s="387"/>
      <c r="AF37" s="387">
        <f t="shared" si="175"/>
        <v>0</v>
      </c>
      <c r="AG37" s="387"/>
      <c r="AH37" s="387"/>
      <c r="AI37" s="387">
        <f t="shared" si="176"/>
        <v>0</v>
      </c>
      <c r="AJ37" s="387"/>
      <c r="AK37" s="387"/>
      <c r="AL37" s="387">
        <f t="shared" si="177"/>
        <v>0</v>
      </c>
      <c r="AM37" s="387"/>
      <c r="AN37" s="387">
        <v>0</v>
      </c>
      <c r="AO37" s="387">
        <f t="shared" si="178"/>
        <v>0</v>
      </c>
      <c r="AP37" s="387">
        <v>0</v>
      </c>
      <c r="AQ37" s="387"/>
      <c r="AR37" s="387">
        <f t="shared" si="179"/>
        <v>0</v>
      </c>
      <c r="AS37" s="387"/>
      <c r="AT37" s="387"/>
      <c r="AU37" s="387">
        <f t="shared" si="180"/>
        <v>0</v>
      </c>
      <c r="AV37" s="387"/>
      <c r="AW37" s="387"/>
      <c r="AX37" s="387">
        <f t="shared" si="181"/>
        <v>0</v>
      </c>
      <c r="AY37" s="387"/>
      <c r="AZ37" s="387"/>
      <c r="BA37" s="387">
        <f t="shared" si="182"/>
        <v>0</v>
      </c>
      <c r="BB37" s="387"/>
      <c r="BC37" s="387"/>
      <c r="BD37" s="387">
        <f t="shared" si="183"/>
        <v>0</v>
      </c>
      <c r="BE37" s="387"/>
      <c r="BF37" s="387">
        <v>0</v>
      </c>
      <c r="BG37" s="387">
        <f t="shared" si="184"/>
        <v>0</v>
      </c>
      <c r="BH37" s="387">
        <v>0</v>
      </c>
      <c r="BI37" s="387"/>
      <c r="BJ37" s="387">
        <f t="shared" si="185"/>
        <v>0</v>
      </c>
      <c r="BK37" s="387"/>
      <c r="BL37" s="387">
        <v>0</v>
      </c>
      <c r="BM37" s="387">
        <f t="shared" si="186"/>
        <v>0</v>
      </c>
      <c r="BN37" s="387">
        <v>0</v>
      </c>
      <c r="BO37" s="387"/>
      <c r="BP37" s="387">
        <f t="shared" si="187"/>
        <v>0</v>
      </c>
      <c r="BQ37" s="387"/>
      <c r="BR37" s="387">
        <v>0</v>
      </c>
      <c r="BS37" s="387">
        <f t="shared" si="188"/>
        <v>0</v>
      </c>
      <c r="BT37" s="387">
        <v>0</v>
      </c>
      <c r="BU37" s="387"/>
      <c r="BV37" s="387">
        <f t="shared" si="189"/>
        <v>0</v>
      </c>
      <c r="BX37" s="451">
        <f t="shared" si="19"/>
        <v>0</v>
      </c>
      <c r="BY37" s="451">
        <f t="shared" si="20"/>
        <v>0</v>
      </c>
      <c r="BZ37" s="451">
        <f t="shared" si="21"/>
        <v>0</v>
      </c>
      <c r="CA37" s="451">
        <f t="shared" si="22"/>
        <v>0</v>
      </c>
      <c r="CB37" s="451">
        <f t="shared" si="23"/>
        <v>0</v>
      </c>
      <c r="CC37" s="451">
        <f t="shared" si="24"/>
        <v>0</v>
      </c>
      <c r="CD37" s="451"/>
      <c r="CE37" s="451">
        <f t="shared" si="25"/>
        <v>0</v>
      </c>
      <c r="CF37" s="451">
        <f t="shared" si="26"/>
        <v>0</v>
      </c>
      <c r="CG37" s="451">
        <f t="shared" si="27"/>
        <v>0</v>
      </c>
      <c r="CH37" s="451">
        <f t="shared" si="28"/>
        <v>0</v>
      </c>
      <c r="CI37" s="451">
        <f t="shared" si="29"/>
        <v>0</v>
      </c>
      <c r="CJ37" s="451">
        <f t="shared" si="30"/>
        <v>0</v>
      </c>
      <c r="CK37" s="451"/>
      <c r="CL37" s="451">
        <f t="shared" si="190"/>
        <v>0</v>
      </c>
      <c r="CM37" s="451">
        <f t="shared" si="31"/>
        <v>0</v>
      </c>
      <c r="CN37" s="451">
        <f t="shared" si="32"/>
        <v>0</v>
      </c>
      <c r="CO37" s="451">
        <f t="shared" si="33"/>
        <v>0</v>
      </c>
      <c r="CP37" s="451">
        <f t="shared" si="34"/>
        <v>0</v>
      </c>
      <c r="CQ37" s="451">
        <f t="shared" si="35"/>
        <v>0</v>
      </c>
      <c r="CR37" s="451">
        <f t="shared" si="15"/>
        <v>0</v>
      </c>
      <c r="CS37" s="451">
        <f t="shared" si="36"/>
        <v>0</v>
      </c>
      <c r="CT37" s="451">
        <f t="shared" si="37"/>
        <v>0</v>
      </c>
      <c r="CU37" s="451">
        <f t="shared" si="38"/>
        <v>0</v>
      </c>
      <c r="CV37" s="451">
        <f t="shared" si="39"/>
        <v>0</v>
      </c>
      <c r="CW37" s="451">
        <f t="shared" si="40"/>
        <v>0</v>
      </c>
      <c r="CX37" s="451">
        <f t="shared" si="41"/>
        <v>0</v>
      </c>
      <c r="CY37" s="451"/>
      <c r="CZ37" s="451">
        <f t="shared" si="191"/>
        <v>0</v>
      </c>
      <c r="DA37" s="451" t="e">
        <f>SUM(#REF!,#REF!,#REF!,#REF!,#REF!,#REF!)</f>
        <v>#REF!</v>
      </c>
      <c r="DC37" s="451">
        <f t="shared" si="42"/>
        <v>0</v>
      </c>
      <c r="DD37" s="451">
        <f t="shared" si="43"/>
        <v>0</v>
      </c>
      <c r="DE37" s="451">
        <f t="shared" si="44"/>
        <v>0</v>
      </c>
      <c r="DF37" s="451">
        <f t="shared" si="45"/>
        <v>0</v>
      </c>
      <c r="DG37" s="451">
        <f t="shared" si="46"/>
        <v>0</v>
      </c>
      <c r="DH37" s="451">
        <f t="shared" si="47"/>
        <v>0</v>
      </c>
    </row>
    <row r="38" spans="1:112" s="373" customFormat="1" ht="12" customHeight="1" thickBot="1">
      <c r="A38" s="587" t="s">
        <v>494</v>
      </c>
      <c r="B38" s="384" t="s">
        <v>470</v>
      </c>
      <c r="C38" s="387"/>
      <c r="D38" s="387">
        <v>0</v>
      </c>
      <c r="E38" s="387">
        <f t="shared" si="166"/>
        <v>0</v>
      </c>
      <c r="F38" s="387">
        <v>0</v>
      </c>
      <c r="G38" s="387"/>
      <c r="H38" s="387">
        <f t="shared" si="167"/>
        <v>0</v>
      </c>
      <c r="I38" s="387"/>
      <c r="J38" s="387"/>
      <c r="K38" s="387">
        <f t="shared" si="168"/>
        <v>0</v>
      </c>
      <c r="L38" s="387"/>
      <c r="M38" s="387"/>
      <c r="N38" s="387">
        <f t="shared" si="169"/>
        <v>0</v>
      </c>
      <c r="O38" s="387"/>
      <c r="P38" s="387">
        <v>0</v>
      </c>
      <c r="Q38" s="387">
        <f t="shared" si="170"/>
        <v>0</v>
      </c>
      <c r="R38" s="387">
        <v>0</v>
      </c>
      <c r="S38" s="387"/>
      <c r="T38" s="387">
        <f t="shared" si="171"/>
        <v>0</v>
      </c>
      <c r="U38" s="387"/>
      <c r="V38" s="387"/>
      <c r="W38" s="387">
        <f t="shared" si="172"/>
        <v>0</v>
      </c>
      <c r="X38" s="387"/>
      <c r="Y38" s="387"/>
      <c r="Z38" s="387">
        <f t="shared" si="173"/>
        <v>0</v>
      </c>
      <c r="AA38" s="387"/>
      <c r="AB38" s="387">
        <v>0</v>
      </c>
      <c r="AC38" s="387">
        <f t="shared" si="174"/>
        <v>100000</v>
      </c>
      <c r="AD38" s="387">
        <v>100000</v>
      </c>
      <c r="AE38" s="387"/>
      <c r="AF38" s="387">
        <f t="shared" si="175"/>
        <v>100000</v>
      </c>
      <c r="AG38" s="387"/>
      <c r="AH38" s="387"/>
      <c r="AI38" s="387">
        <f t="shared" si="176"/>
        <v>0</v>
      </c>
      <c r="AJ38" s="387"/>
      <c r="AK38" s="387"/>
      <c r="AL38" s="387">
        <f t="shared" si="177"/>
        <v>0</v>
      </c>
      <c r="AM38" s="387"/>
      <c r="AN38" s="387">
        <v>0</v>
      </c>
      <c r="AO38" s="387">
        <f t="shared" si="178"/>
        <v>0</v>
      </c>
      <c r="AP38" s="387">
        <v>0</v>
      </c>
      <c r="AQ38" s="387"/>
      <c r="AR38" s="387">
        <f t="shared" si="179"/>
        <v>0</v>
      </c>
      <c r="AS38" s="387"/>
      <c r="AT38" s="387"/>
      <c r="AU38" s="387">
        <f t="shared" si="180"/>
        <v>0</v>
      </c>
      <c r="AV38" s="387"/>
      <c r="AW38" s="387"/>
      <c r="AX38" s="387">
        <f t="shared" si="181"/>
        <v>0</v>
      </c>
      <c r="AY38" s="387"/>
      <c r="AZ38" s="387"/>
      <c r="BA38" s="387">
        <f t="shared" si="182"/>
        <v>0</v>
      </c>
      <c r="BB38" s="387"/>
      <c r="BC38" s="387"/>
      <c r="BD38" s="387">
        <f t="shared" si="183"/>
        <v>0</v>
      </c>
      <c r="BE38" s="387"/>
      <c r="BF38" s="387">
        <v>0</v>
      </c>
      <c r="BG38" s="387">
        <f t="shared" si="184"/>
        <v>0</v>
      </c>
      <c r="BH38" s="387">
        <v>0</v>
      </c>
      <c r="BI38" s="387"/>
      <c r="BJ38" s="387">
        <f t="shared" si="185"/>
        <v>0</v>
      </c>
      <c r="BK38" s="387"/>
      <c r="BL38" s="387">
        <v>0</v>
      </c>
      <c r="BM38" s="387">
        <f t="shared" si="186"/>
        <v>0</v>
      </c>
      <c r="BN38" s="387">
        <v>0</v>
      </c>
      <c r="BO38" s="387"/>
      <c r="BP38" s="387">
        <f t="shared" si="187"/>
        <v>0</v>
      </c>
      <c r="BQ38" s="387"/>
      <c r="BR38" s="387">
        <v>0</v>
      </c>
      <c r="BS38" s="387">
        <f t="shared" si="188"/>
        <v>0</v>
      </c>
      <c r="BT38" s="387">
        <v>0</v>
      </c>
      <c r="BU38" s="387"/>
      <c r="BV38" s="387">
        <f t="shared" si="189"/>
        <v>0</v>
      </c>
      <c r="BX38" s="451">
        <f t="shared" si="19"/>
        <v>0</v>
      </c>
      <c r="BY38" s="451">
        <f t="shared" si="20"/>
        <v>0</v>
      </c>
      <c r="BZ38" s="451">
        <f t="shared" si="21"/>
        <v>100000</v>
      </c>
      <c r="CA38" s="451">
        <f t="shared" si="22"/>
        <v>100000</v>
      </c>
      <c r="CB38" s="451">
        <f t="shared" si="23"/>
        <v>0</v>
      </c>
      <c r="CC38" s="451">
        <f t="shared" si="24"/>
        <v>100000</v>
      </c>
      <c r="CD38" s="451"/>
      <c r="CE38" s="451">
        <f t="shared" si="25"/>
        <v>0</v>
      </c>
      <c r="CF38" s="451">
        <f t="shared" si="26"/>
        <v>0</v>
      </c>
      <c r="CG38" s="451">
        <f t="shared" si="27"/>
        <v>100000</v>
      </c>
      <c r="CH38" s="451">
        <f t="shared" si="28"/>
        <v>100000</v>
      </c>
      <c r="CI38" s="451">
        <f t="shared" si="29"/>
        <v>0</v>
      </c>
      <c r="CJ38" s="451">
        <f t="shared" si="30"/>
        <v>100000</v>
      </c>
      <c r="CK38" s="451"/>
      <c r="CL38" s="451">
        <f t="shared" si="190"/>
        <v>0</v>
      </c>
      <c r="CM38" s="451">
        <f t="shared" si="31"/>
        <v>0</v>
      </c>
      <c r="CN38" s="451">
        <f t="shared" si="32"/>
        <v>0</v>
      </c>
      <c r="CO38" s="451">
        <f t="shared" si="33"/>
        <v>0</v>
      </c>
      <c r="CP38" s="451">
        <f t="shared" si="34"/>
        <v>0</v>
      </c>
      <c r="CQ38" s="451">
        <f t="shared" si="35"/>
        <v>0</v>
      </c>
      <c r="CR38" s="451">
        <f t="shared" si="15"/>
        <v>0</v>
      </c>
      <c r="CS38" s="451">
        <f t="shared" si="36"/>
        <v>0</v>
      </c>
      <c r="CT38" s="451">
        <f t="shared" si="37"/>
        <v>0</v>
      </c>
      <c r="CU38" s="451">
        <f t="shared" si="38"/>
        <v>100000</v>
      </c>
      <c r="CV38" s="451">
        <f t="shared" si="39"/>
        <v>100000</v>
      </c>
      <c r="CW38" s="451">
        <f t="shared" si="40"/>
        <v>0</v>
      </c>
      <c r="CX38" s="451">
        <f t="shared" si="41"/>
        <v>100000</v>
      </c>
      <c r="CY38" s="451"/>
      <c r="CZ38" s="451">
        <f t="shared" si="191"/>
        <v>0</v>
      </c>
      <c r="DA38" s="451" t="e">
        <f>SUM(#REF!,#REF!,#REF!,#REF!,#REF!,#REF!)</f>
        <v>#REF!</v>
      </c>
      <c r="DC38" s="451">
        <f t="shared" si="42"/>
        <v>0</v>
      </c>
      <c r="DD38" s="451">
        <f t="shared" si="43"/>
        <v>0</v>
      </c>
      <c r="DE38" s="451">
        <f t="shared" si="44"/>
        <v>0</v>
      </c>
      <c r="DF38" s="451">
        <f t="shared" si="45"/>
        <v>0</v>
      </c>
      <c r="DG38" s="451">
        <f t="shared" si="46"/>
        <v>0</v>
      </c>
      <c r="DH38" s="451">
        <f t="shared" si="47"/>
        <v>0</v>
      </c>
    </row>
    <row r="39" spans="1:112" s="580" customFormat="1" ht="12" customHeight="1" thickBot="1">
      <c r="A39" s="584" t="s">
        <v>142</v>
      </c>
      <c r="B39" s="427" t="s">
        <v>243</v>
      </c>
      <c r="C39" s="593"/>
      <c r="D39" s="593"/>
      <c r="E39" s="593">
        <f>F39-C39</f>
        <v>0</v>
      </c>
      <c r="F39" s="593"/>
      <c r="G39" s="593"/>
      <c r="H39" s="593"/>
      <c r="I39" s="593"/>
      <c r="J39" s="593"/>
      <c r="K39" s="593">
        <f>L39-I39</f>
        <v>0</v>
      </c>
      <c r="L39" s="593"/>
      <c r="M39" s="593"/>
      <c r="N39" s="593"/>
      <c r="O39" s="593"/>
      <c r="P39" s="593"/>
      <c r="Q39" s="593">
        <f>R39-O39</f>
        <v>0</v>
      </c>
      <c r="R39" s="593"/>
      <c r="S39" s="593"/>
      <c r="T39" s="593"/>
      <c r="U39" s="593"/>
      <c r="V39" s="593"/>
      <c r="W39" s="593">
        <f>X39-U39</f>
        <v>0</v>
      </c>
      <c r="X39" s="593"/>
      <c r="Y39" s="593"/>
      <c r="Z39" s="593"/>
      <c r="AA39" s="593"/>
      <c r="AB39" s="593"/>
      <c r="AC39" s="593">
        <f>AD39-AA39</f>
        <v>0</v>
      </c>
      <c r="AD39" s="593"/>
      <c r="AE39" s="593"/>
      <c r="AF39" s="593"/>
      <c r="AG39" s="593"/>
      <c r="AH39" s="593"/>
      <c r="AI39" s="593">
        <f>AJ39-AG39</f>
        <v>0</v>
      </c>
      <c r="AJ39" s="593"/>
      <c r="AK39" s="593"/>
      <c r="AL39" s="593"/>
      <c r="AM39" s="593"/>
      <c r="AN39" s="593"/>
      <c r="AO39" s="593">
        <f>AP39-AM39</f>
        <v>0</v>
      </c>
      <c r="AP39" s="593"/>
      <c r="AQ39" s="593"/>
      <c r="AR39" s="593"/>
      <c r="AS39" s="593"/>
      <c r="AT39" s="593"/>
      <c r="AU39" s="593">
        <f>AV39-AS39</f>
        <v>0</v>
      </c>
      <c r="AV39" s="593"/>
      <c r="AW39" s="593"/>
      <c r="AX39" s="593"/>
      <c r="AY39" s="593"/>
      <c r="AZ39" s="593"/>
      <c r="BA39" s="593">
        <f>BB39-AY39</f>
        <v>0</v>
      </c>
      <c r="BB39" s="593"/>
      <c r="BC39" s="593"/>
      <c r="BD39" s="593"/>
      <c r="BE39" s="593"/>
      <c r="BF39" s="593"/>
      <c r="BG39" s="593">
        <f>BH39-BE39</f>
        <v>0</v>
      </c>
      <c r="BH39" s="593"/>
      <c r="BI39" s="593"/>
      <c r="BJ39" s="593"/>
      <c r="BK39" s="593"/>
      <c r="BL39" s="593"/>
      <c r="BM39" s="593">
        <f>BN39-BK39</f>
        <v>0</v>
      </c>
      <c r="BN39" s="593"/>
      <c r="BO39" s="593"/>
      <c r="BP39" s="593"/>
      <c r="BQ39" s="593"/>
      <c r="BR39" s="593"/>
      <c r="BS39" s="593">
        <f>BT39-BQ39</f>
        <v>0</v>
      </c>
      <c r="BT39" s="593"/>
      <c r="BU39" s="593"/>
      <c r="BV39" s="593"/>
      <c r="BW39" s="586"/>
      <c r="BX39" s="451">
        <f t="shared" si="19"/>
        <v>0</v>
      </c>
      <c r="BY39" s="451">
        <f t="shared" si="20"/>
        <v>0</v>
      </c>
      <c r="BZ39" s="451">
        <f t="shared" si="21"/>
        <v>0</v>
      </c>
      <c r="CA39" s="451">
        <f t="shared" si="22"/>
        <v>0</v>
      </c>
      <c r="CB39" s="451">
        <f t="shared" si="23"/>
        <v>0</v>
      </c>
      <c r="CC39" s="451">
        <f t="shared" si="24"/>
        <v>0</v>
      </c>
      <c r="CD39" s="451"/>
      <c r="CE39" s="451">
        <f t="shared" si="25"/>
        <v>0</v>
      </c>
      <c r="CF39" s="451">
        <f t="shared" si="26"/>
        <v>0</v>
      </c>
      <c r="CG39" s="451">
        <f t="shared" si="27"/>
        <v>0</v>
      </c>
      <c r="CH39" s="451">
        <f t="shared" si="28"/>
        <v>0</v>
      </c>
      <c r="CI39" s="451">
        <f t="shared" si="29"/>
        <v>0</v>
      </c>
      <c r="CJ39" s="451">
        <f t="shared" si="30"/>
        <v>0</v>
      </c>
      <c r="CK39" s="451"/>
      <c r="CL39" s="451">
        <f t="shared" si="190"/>
        <v>0</v>
      </c>
      <c r="CM39" s="451">
        <f t="shared" si="31"/>
        <v>0</v>
      </c>
      <c r="CN39" s="451">
        <f t="shared" si="32"/>
        <v>0</v>
      </c>
      <c r="CO39" s="451">
        <f t="shared" si="33"/>
        <v>0</v>
      </c>
      <c r="CP39" s="451">
        <f t="shared" si="34"/>
        <v>0</v>
      </c>
      <c r="CQ39" s="451">
        <f t="shared" si="35"/>
        <v>0</v>
      </c>
      <c r="CR39" s="451">
        <f t="shared" si="15"/>
        <v>0</v>
      </c>
      <c r="CS39" s="451">
        <f t="shared" si="36"/>
        <v>0</v>
      </c>
      <c r="CT39" s="451">
        <f t="shared" si="37"/>
        <v>0</v>
      </c>
      <c r="CU39" s="451">
        <f t="shared" si="38"/>
        <v>0</v>
      </c>
      <c r="CV39" s="451">
        <f t="shared" si="39"/>
        <v>0</v>
      </c>
      <c r="CW39" s="451">
        <f t="shared" si="40"/>
        <v>0</v>
      </c>
      <c r="CX39" s="451">
        <f t="shared" si="41"/>
        <v>0</v>
      </c>
      <c r="CY39" s="451"/>
      <c r="CZ39" s="451">
        <f t="shared" si="191"/>
        <v>0</v>
      </c>
      <c r="DA39" s="451" t="e">
        <f>SUM(#REF!,#REF!,#REF!,#REF!,#REF!,#REF!)</f>
        <v>#REF!</v>
      </c>
      <c r="DC39" s="451">
        <f t="shared" si="42"/>
        <v>0</v>
      </c>
      <c r="DD39" s="451">
        <f t="shared" si="43"/>
        <v>0</v>
      </c>
      <c r="DE39" s="451">
        <f t="shared" si="44"/>
        <v>0</v>
      </c>
      <c r="DF39" s="451">
        <f t="shared" si="45"/>
        <v>0</v>
      </c>
      <c r="DG39" s="451">
        <f t="shared" si="46"/>
        <v>0</v>
      </c>
      <c r="DH39" s="451">
        <f t="shared" si="47"/>
        <v>0</v>
      </c>
    </row>
    <row r="40" spans="1:112" s="580" customFormat="1" ht="12" customHeight="1" thickBot="1">
      <c r="A40" s="577" t="s">
        <v>81</v>
      </c>
      <c r="B40" s="427" t="s">
        <v>1605</v>
      </c>
      <c r="C40" s="594">
        <f t="shared" ref="C40" si="192">+C4+C16+C22+C23+C29+C33+C39</f>
        <v>49160000</v>
      </c>
      <c r="D40" s="594">
        <f t="shared" ref="D40:BO40" si="193">+D4+D16+D22+D23+D29+D33+D39</f>
        <v>49160000</v>
      </c>
      <c r="E40" s="594">
        <f t="shared" si="193"/>
        <v>0</v>
      </c>
      <c r="F40" s="594">
        <f t="shared" si="193"/>
        <v>49160000</v>
      </c>
      <c r="G40" s="594">
        <f t="shared" si="193"/>
        <v>-300000</v>
      </c>
      <c r="H40" s="594">
        <f t="shared" si="193"/>
        <v>48860000</v>
      </c>
      <c r="I40" s="594">
        <f t="shared" si="193"/>
        <v>0</v>
      </c>
      <c r="J40" s="594">
        <f t="shared" si="193"/>
        <v>0</v>
      </c>
      <c r="K40" s="594">
        <f t="shared" si="193"/>
        <v>0</v>
      </c>
      <c r="L40" s="594">
        <f t="shared" si="193"/>
        <v>0</v>
      </c>
      <c r="M40" s="594">
        <f t="shared" si="193"/>
        <v>0</v>
      </c>
      <c r="N40" s="594">
        <f t="shared" si="193"/>
        <v>0</v>
      </c>
      <c r="O40" s="594">
        <f t="shared" si="193"/>
        <v>16137000</v>
      </c>
      <c r="P40" s="594">
        <f t="shared" si="193"/>
        <v>16137000</v>
      </c>
      <c r="Q40" s="594">
        <f t="shared" si="193"/>
        <v>531000</v>
      </c>
      <c r="R40" s="594">
        <f t="shared" si="193"/>
        <v>16668000</v>
      </c>
      <c r="S40" s="594">
        <f t="shared" si="193"/>
        <v>-1270000</v>
      </c>
      <c r="T40" s="594">
        <f t="shared" si="193"/>
        <v>15398000</v>
      </c>
      <c r="U40" s="594">
        <f t="shared" si="193"/>
        <v>0</v>
      </c>
      <c r="V40" s="594">
        <f t="shared" si="193"/>
        <v>0</v>
      </c>
      <c r="W40" s="594">
        <f t="shared" si="193"/>
        <v>0</v>
      </c>
      <c r="X40" s="594">
        <f t="shared" si="193"/>
        <v>0</v>
      </c>
      <c r="Y40" s="594">
        <f t="shared" si="193"/>
        <v>0</v>
      </c>
      <c r="Z40" s="594">
        <f t="shared" si="193"/>
        <v>0</v>
      </c>
      <c r="AA40" s="594">
        <f t="shared" si="193"/>
        <v>9900000</v>
      </c>
      <c r="AB40" s="594">
        <f t="shared" si="193"/>
        <v>12350000</v>
      </c>
      <c r="AC40" s="594">
        <f t="shared" si="193"/>
        <v>10205900</v>
      </c>
      <c r="AD40" s="594">
        <f t="shared" si="193"/>
        <v>22555900</v>
      </c>
      <c r="AE40" s="594">
        <f t="shared" si="193"/>
        <v>2100000</v>
      </c>
      <c r="AF40" s="594">
        <f t="shared" si="193"/>
        <v>24655900</v>
      </c>
      <c r="AG40" s="594">
        <f t="shared" si="193"/>
        <v>0</v>
      </c>
      <c r="AH40" s="594">
        <f t="shared" si="193"/>
        <v>0</v>
      </c>
      <c r="AI40" s="594">
        <f t="shared" si="193"/>
        <v>0</v>
      </c>
      <c r="AJ40" s="594">
        <f t="shared" si="193"/>
        <v>0</v>
      </c>
      <c r="AK40" s="594">
        <f t="shared" si="193"/>
        <v>0</v>
      </c>
      <c r="AL40" s="594">
        <f t="shared" si="193"/>
        <v>0</v>
      </c>
      <c r="AM40" s="594">
        <f t="shared" si="193"/>
        <v>1170000</v>
      </c>
      <c r="AN40" s="594">
        <f t="shared" si="193"/>
        <v>2879855</v>
      </c>
      <c r="AO40" s="594">
        <f t="shared" si="193"/>
        <v>328938</v>
      </c>
      <c r="AP40" s="594">
        <f t="shared" si="193"/>
        <v>3208793</v>
      </c>
      <c r="AQ40" s="594">
        <f t="shared" si="193"/>
        <v>0</v>
      </c>
      <c r="AR40" s="594">
        <f t="shared" si="193"/>
        <v>3208793</v>
      </c>
      <c r="AS40" s="594">
        <f t="shared" si="193"/>
        <v>0</v>
      </c>
      <c r="AT40" s="594">
        <f t="shared" si="193"/>
        <v>0</v>
      </c>
      <c r="AU40" s="594">
        <f t="shared" si="193"/>
        <v>0</v>
      </c>
      <c r="AV40" s="594">
        <f t="shared" si="193"/>
        <v>0</v>
      </c>
      <c r="AW40" s="594">
        <f t="shared" si="193"/>
        <v>0</v>
      </c>
      <c r="AX40" s="594">
        <f t="shared" si="193"/>
        <v>0</v>
      </c>
      <c r="AY40" s="594">
        <f t="shared" si="193"/>
        <v>0</v>
      </c>
      <c r="AZ40" s="594">
        <f t="shared" si="193"/>
        <v>0</v>
      </c>
      <c r="BA40" s="594">
        <f t="shared" si="193"/>
        <v>0</v>
      </c>
      <c r="BB40" s="594">
        <f t="shared" si="193"/>
        <v>0</v>
      </c>
      <c r="BC40" s="594">
        <f t="shared" si="193"/>
        <v>0</v>
      </c>
      <c r="BD40" s="594">
        <f t="shared" si="193"/>
        <v>0</v>
      </c>
      <c r="BE40" s="594">
        <f t="shared" si="193"/>
        <v>750000</v>
      </c>
      <c r="BF40" s="594">
        <f t="shared" si="193"/>
        <v>750000</v>
      </c>
      <c r="BG40" s="594">
        <f t="shared" si="193"/>
        <v>0</v>
      </c>
      <c r="BH40" s="594">
        <f t="shared" si="193"/>
        <v>750000</v>
      </c>
      <c r="BI40" s="594">
        <f t="shared" si="193"/>
        <v>0</v>
      </c>
      <c r="BJ40" s="594">
        <f t="shared" si="193"/>
        <v>750000</v>
      </c>
      <c r="BK40" s="594">
        <f t="shared" si="193"/>
        <v>11447000</v>
      </c>
      <c r="BL40" s="594">
        <f t="shared" si="193"/>
        <v>17621793</v>
      </c>
      <c r="BM40" s="594">
        <f t="shared" si="193"/>
        <v>1480019</v>
      </c>
      <c r="BN40" s="594">
        <f t="shared" si="193"/>
        <v>19101812</v>
      </c>
      <c r="BO40" s="594">
        <f t="shared" si="193"/>
        <v>-4500000</v>
      </c>
      <c r="BP40" s="594">
        <f t="shared" ref="BP40:BV40" si="194">+BP4+BP16+BP22+BP23+BP29+BP33+BP39</f>
        <v>14601812</v>
      </c>
      <c r="BQ40" s="594">
        <f t="shared" si="194"/>
        <v>14319000</v>
      </c>
      <c r="BR40" s="594">
        <f t="shared" si="194"/>
        <v>15558449</v>
      </c>
      <c r="BS40" s="594">
        <f t="shared" si="194"/>
        <v>757606</v>
      </c>
      <c r="BT40" s="594">
        <f t="shared" si="194"/>
        <v>16316055</v>
      </c>
      <c r="BU40" s="594">
        <f t="shared" si="194"/>
        <v>0</v>
      </c>
      <c r="BV40" s="594">
        <f t="shared" si="194"/>
        <v>16316055</v>
      </c>
      <c r="BW40" s="579"/>
      <c r="BX40" s="451">
        <f t="shared" si="19"/>
        <v>102883000</v>
      </c>
      <c r="BY40" s="451">
        <f t="shared" si="20"/>
        <v>114457097</v>
      </c>
      <c r="BZ40" s="451">
        <f t="shared" si="21"/>
        <v>13303463</v>
      </c>
      <c r="CA40" s="451">
        <f t="shared" si="22"/>
        <v>127760560</v>
      </c>
      <c r="CB40" s="451">
        <f t="shared" si="23"/>
        <v>-3970000</v>
      </c>
      <c r="CC40" s="451">
        <f t="shared" si="24"/>
        <v>123790560</v>
      </c>
      <c r="CD40" s="451"/>
      <c r="CE40" s="451">
        <f t="shared" si="25"/>
        <v>87814000</v>
      </c>
      <c r="CF40" s="451">
        <f t="shared" si="26"/>
        <v>98148648</v>
      </c>
      <c r="CG40" s="451">
        <f t="shared" si="27"/>
        <v>12545857</v>
      </c>
      <c r="CH40" s="451">
        <f t="shared" si="28"/>
        <v>110694505</v>
      </c>
      <c r="CI40" s="451">
        <f t="shared" si="29"/>
        <v>-3970000</v>
      </c>
      <c r="CJ40" s="451">
        <f t="shared" si="30"/>
        <v>106724505</v>
      </c>
      <c r="CK40" s="451"/>
      <c r="CL40" s="451">
        <f t="shared" si="190"/>
        <v>15069000</v>
      </c>
      <c r="CM40" s="451">
        <f t="shared" si="31"/>
        <v>16308449</v>
      </c>
      <c r="CN40" s="451">
        <f t="shared" si="32"/>
        <v>757606</v>
      </c>
      <c r="CO40" s="451">
        <f t="shared" si="33"/>
        <v>17066055</v>
      </c>
      <c r="CP40" s="451">
        <f t="shared" si="34"/>
        <v>0</v>
      </c>
      <c r="CQ40" s="451">
        <f t="shared" si="35"/>
        <v>17066055</v>
      </c>
      <c r="CR40" s="451">
        <f t="shared" si="15"/>
        <v>-3970000</v>
      </c>
      <c r="CS40" s="451">
        <f t="shared" si="36"/>
        <v>117952000</v>
      </c>
      <c r="CT40" s="451">
        <f t="shared" si="37"/>
        <v>130765546</v>
      </c>
      <c r="CU40" s="451">
        <f t="shared" si="38"/>
        <v>14061069</v>
      </c>
      <c r="CV40" s="451">
        <f t="shared" si="39"/>
        <v>144826615</v>
      </c>
      <c r="CW40" s="451">
        <f t="shared" si="40"/>
        <v>-3970000</v>
      </c>
      <c r="CX40" s="451">
        <f t="shared" si="41"/>
        <v>140856615</v>
      </c>
      <c r="CY40" s="451"/>
      <c r="CZ40" s="451">
        <f t="shared" si="191"/>
        <v>217340097</v>
      </c>
      <c r="DA40" s="451" t="e">
        <f>SUM(#REF!,#REF!,#REF!,#REF!,#REF!,#REF!)</f>
        <v>#REF!</v>
      </c>
      <c r="DC40" s="451">
        <f t="shared" si="42"/>
        <v>25766000</v>
      </c>
      <c r="DD40" s="451">
        <f t="shared" si="43"/>
        <v>33180242</v>
      </c>
      <c r="DE40" s="451">
        <f t="shared" si="44"/>
        <v>2237625</v>
      </c>
      <c r="DF40" s="451">
        <f t="shared" si="45"/>
        <v>35417867</v>
      </c>
      <c r="DG40" s="451">
        <f t="shared" si="46"/>
        <v>-4500000</v>
      </c>
      <c r="DH40" s="451">
        <f t="shared" si="47"/>
        <v>30917867</v>
      </c>
    </row>
    <row r="41" spans="1:112" s="580" customFormat="1" ht="12" customHeight="1" thickBot="1">
      <c r="A41" s="595" t="s">
        <v>83</v>
      </c>
      <c r="B41" s="427" t="s">
        <v>1606</v>
      </c>
      <c r="C41" s="594">
        <f t="shared" ref="C41" si="195">+C42+C43+C44</f>
        <v>63672639</v>
      </c>
      <c r="D41" s="594">
        <f t="shared" ref="D41:BO41" si="196">+D42+D43+D44</f>
        <v>63709195</v>
      </c>
      <c r="E41" s="594">
        <f t="shared" si="196"/>
        <v>85906</v>
      </c>
      <c r="F41" s="594">
        <f t="shared" si="196"/>
        <v>63795101</v>
      </c>
      <c r="G41" s="594">
        <f t="shared" si="196"/>
        <v>300000</v>
      </c>
      <c r="H41" s="594">
        <f t="shared" si="196"/>
        <v>64095101</v>
      </c>
      <c r="I41" s="594">
        <f t="shared" si="196"/>
        <v>0</v>
      </c>
      <c r="J41" s="594">
        <f t="shared" si="196"/>
        <v>0</v>
      </c>
      <c r="K41" s="594">
        <f t="shared" si="196"/>
        <v>0</v>
      </c>
      <c r="L41" s="594">
        <f t="shared" si="196"/>
        <v>0</v>
      </c>
      <c r="M41" s="594">
        <f t="shared" si="196"/>
        <v>0</v>
      </c>
      <c r="N41" s="594">
        <f t="shared" si="196"/>
        <v>0</v>
      </c>
      <c r="O41" s="594">
        <f t="shared" si="196"/>
        <v>446334675</v>
      </c>
      <c r="P41" s="594">
        <f t="shared" si="196"/>
        <v>444583448</v>
      </c>
      <c r="Q41" s="594">
        <f t="shared" si="196"/>
        <v>285560</v>
      </c>
      <c r="R41" s="594">
        <f t="shared" si="196"/>
        <v>444869008</v>
      </c>
      <c r="S41" s="594">
        <f t="shared" si="196"/>
        <v>3072000</v>
      </c>
      <c r="T41" s="594">
        <f t="shared" si="196"/>
        <v>447941008</v>
      </c>
      <c r="U41" s="594">
        <f t="shared" si="196"/>
        <v>0</v>
      </c>
      <c r="V41" s="594">
        <f t="shared" si="196"/>
        <v>0</v>
      </c>
      <c r="W41" s="594">
        <f t="shared" si="196"/>
        <v>0</v>
      </c>
      <c r="X41" s="594">
        <f t="shared" si="196"/>
        <v>0</v>
      </c>
      <c r="Y41" s="594">
        <f t="shared" si="196"/>
        <v>0</v>
      </c>
      <c r="Z41" s="594">
        <f t="shared" si="196"/>
        <v>0</v>
      </c>
      <c r="AA41" s="594">
        <f t="shared" si="196"/>
        <v>57003518</v>
      </c>
      <c r="AB41" s="594">
        <f t="shared" si="196"/>
        <v>58247933</v>
      </c>
      <c r="AC41" s="594">
        <f t="shared" si="196"/>
        <v>1000397</v>
      </c>
      <c r="AD41" s="594">
        <f t="shared" si="196"/>
        <v>59248330</v>
      </c>
      <c r="AE41" s="594">
        <f t="shared" si="196"/>
        <v>-3400000</v>
      </c>
      <c r="AF41" s="594">
        <f t="shared" si="196"/>
        <v>55848330</v>
      </c>
      <c r="AG41" s="594">
        <f t="shared" si="196"/>
        <v>0</v>
      </c>
      <c r="AH41" s="594">
        <f t="shared" si="196"/>
        <v>0</v>
      </c>
      <c r="AI41" s="594">
        <f t="shared" si="196"/>
        <v>0</v>
      </c>
      <c r="AJ41" s="594">
        <f t="shared" si="196"/>
        <v>0</v>
      </c>
      <c r="AK41" s="594">
        <f t="shared" si="196"/>
        <v>0</v>
      </c>
      <c r="AL41" s="594">
        <f t="shared" si="196"/>
        <v>0</v>
      </c>
      <c r="AM41" s="594">
        <f t="shared" si="196"/>
        <v>27739222</v>
      </c>
      <c r="AN41" s="594">
        <f t="shared" si="196"/>
        <v>28388865</v>
      </c>
      <c r="AO41" s="594">
        <f t="shared" si="196"/>
        <v>453525</v>
      </c>
      <c r="AP41" s="594">
        <f t="shared" si="196"/>
        <v>28842390</v>
      </c>
      <c r="AQ41" s="594">
        <f t="shared" si="196"/>
        <v>0</v>
      </c>
      <c r="AR41" s="594">
        <f t="shared" si="196"/>
        <v>28842390</v>
      </c>
      <c r="AS41" s="594">
        <f t="shared" si="196"/>
        <v>0</v>
      </c>
      <c r="AT41" s="594">
        <f t="shared" si="196"/>
        <v>0</v>
      </c>
      <c r="AU41" s="594">
        <f t="shared" si="196"/>
        <v>0</v>
      </c>
      <c r="AV41" s="594">
        <f t="shared" si="196"/>
        <v>0</v>
      </c>
      <c r="AW41" s="594">
        <f t="shared" si="196"/>
        <v>0</v>
      </c>
      <c r="AX41" s="594">
        <f t="shared" si="196"/>
        <v>0</v>
      </c>
      <c r="AY41" s="594">
        <f t="shared" si="196"/>
        <v>0</v>
      </c>
      <c r="AZ41" s="594">
        <f t="shared" si="196"/>
        <v>0</v>
      </c>
      <c r="BA41" s="594">
        <f t="shared" si="196"/>
        <v>0</v>
      </c>
      <c r="BB41" s="594">
        <f t="shared" si="196"/>
        <v>0</v>
      </c>
      <c r="BC41" s="594">
        <f t="shared" si="196"/>
        <v>0</v>
      </c>
      <c r="BD41" s="594">
        <f t="shared" si="196"/>
        <v>0</v>
      </c>
      <c r="BE41" s="594">
        <f t="shared" si="196"/>
        <v>19127723</v>
      </c>
      <c r="BF41" s="594">
        <f t="shared" si="196"/>
        <v>19957922</v>
      </c>
      <c r="BG41" s="594">
        <f t="shared" si="196"/>
        <v>513295</v>
      </c>
      <c r="BH41" s="594">
        <f t="shared" si="196"/>
        <v>20471217</v>
      </c>
      <c r="BI41" s="594">
        <f t="shared" si="196"/>
        <v>0</v>
      </c>
      <c r="BJ41" s="594">
        <f t="shared" si="196"/>
        <v>20471217</v>
      </c>
      <c r="BK41" s="594">
        <f t="shared" si="196"/>
        <v>37441299</v>
      </c>
      <c r="BL41" s="594">
        <f t="shared" si="196"/>
        <v>35233044</v>
      </c>
      <c r="BM41" s="594">
        <f t="shared" si="196"/>
        <v>25016</v>
      </c>
      <c r="BN41" s="594">
        <f t="shared" si="196"/>
        <v>35258060</v>
      </c>
      <c r="BO41" s="594">
        <f t="shared" si="196"/>
        <v>3230000</v>
      </c>
      <c r="BP41" s="594">
        <f t="shared" ref="BP41:BV41" si="197">+BP42+BP43+BP44</f>
        <v>38488060</v>
      </c>
      <c r="BQ41" s="594">
        <f t="shared" si="197"/>
        <v>0</v>
      </c>
      <c r="BR41" s="594">
        <f t="shared" si="197"/>
        <v>0</v>
      </c>
      <c r="BS41" s="594">
        <f t="shared" si="197"/>
        <v>0</v>
      </c>
      <c r="BT41" s="594">
        <f t="shared" si="197"/>
        <v>0</v>
      </c>
      <c r="BU41" s="594">
        <f t="shared" si="197"/>
        <v>0</v>
      </c>
      <c r="BV41" s="594">
        <f t="shared" si="197"/>
        <v>0</v>
      </c>
      <c r="BW41" s="579"/>
      <c r="BX41" s="451">
        <f t="shared" si="19"/>
        <v>651319076</v>
      </c>
      <c r="BY41" s="451">
        <f t="shared" si="20"/>
        <v>650120407</v>
      </c>
      <c r="BZ41" s="451">
        <f t="shared" si="21"/>
        <v>2363699</v>
      </c>
      <c r="CA41" s="451">
        <f t="shared" si="22"/>
        <v>652484106</v>
      </c>
      <c r="CB41" s="451">
        <f t="shared" si="23"/>
        <v>3202000</v>
      </c>
      <c r="CC41" s="451">
        <f t="shared" si="24"/>
        <v>655686106</v>
      </c>
      <c r="CD41" s="451"/>
      <c r="CE41" s="451">
        <f t="shared" si="25"/>
        <v>632191353</v>
      </c>
      <c r="CF41" s="451">
        <f t="shared" si="26"/>
        <v>630162485</v>
      </c>
      <c r="CG41" s="451">
        <f t="shared" si="27"/>
        <v>1850404</v>
      </c>
      <c r="CH41" s="451">
        <f t="shared" si="28"/>
        <v>632012889</v>
      </c>
      <c r="CI41" s="451">
        <f t="shared" si="29"/>
        <v>3202000</v>
      </c>
      <c r="CJ41" s="451">
        <f t="shared" si="30"/>
        <v>635214889</v>
      </c>
      <c r="CK41" s="451"/>
      <c r="CL41" s="451">
        <f t="shared" si="190"/>
        <v>19127723</v>
      </c>
      <c r="CM41" s="451">
        <f t="shared" si="31"/>
        <v>19957922</v>
      </c>
      <c r="CN41" s="451">
        <f t="shared" si="32"/>
        <v>513295</v>
      </c>
      <c r="CO41" s="451">
        <f t="shared" si="33"/>
        <v>20471217</v>
      </c>
      <c r="CP41" s="451">
        <f t="shared" si="34"/>
        <v>0</v>
      </c>
      <c r="CQ41" s="451">
        <f t="shared" si="35"/>
        <v>20471217</v>
      </c>
      <c r="CR41" s="451">
        <f t="shared" si="15"/>
        <v>3202000</v>
      </c>
      <c r="CS41" s="451">
        <f t="shared" si="36"/>
        <v>670446799</v>
      </c>
      <c r="CT41" s="451">
        <f t="shared" si="37"/>
        <v>670078329</v>
      </c>
      <c r="CU41" s="451">
        <f t="shared" si="38"/>
        <v>2876994</v>
      </c>
      <c r="CV41" s="451">
        <f t="shared" si="39"/>
        <v>672955323</v>
      </c>
      <c r="CW41" s="451">
        <f t="shared" si="40"/>
        <v>3202000</v>
      </c>
      <c r="CX41" s="451">
        <f t="shared" si="41"/>
        <v>676157323</v>
      </c>
      <c r="CY41" s="451"/>
      <c r="CZ41" s="451">
        <f t="shared" si="191"/>
        <v>1301439483</v>
      </c>
      <c r="DA41" s="451" t="e">
        <f>SUM(#REF!,#REF!,#REF!,#REF!,#REF!,#REF!)</f>
        <v>#REF!</v>
      </c>
      <c r="DC41" s="451">
        <f t="shared" si="42"/>
        <v>37441299</v>
      </c>
      <c r="DD41" s="451">
        <f t="shared" si="43"/>
        <v>35233044</v>
      </c>
      <c r="DE41" s="451">
        <f t="shared" si="44"/>
        <v>25016</v>
      </c>
      <c r="DF41" s="451">
        <f t="shared" si="45"/>
        <v>35258060</v>
      </c>
      <c r="DG41" s="451">
        <f t="shared" si="46"/>
        <v>3230000</v>
      </c>
      <c r="DH41" s="451">
        <f t="shared" si="47"/>
        <v>38488060</v>
      </c>
    </row>
    <row r="42" spans="1:112" s="580" customFormat="1" ht="12" customHeight="1">
      <c r="A42" s="587" t="s">
        <v>1607</v>
      </c>
      <c r="B42" s="590" t="s">
        <v>214</v>
      </c>
      <c r="C42" s="505">
        <v>806639</v>
      </c>
      <c r="D42" s="505">
        <v>806639</v>
      </c>
      <c r="E42" s="505">
        <f t="shared" ref="E42:E43" si="198">F42-D42</f>
        <v>0</v>
      </c>
      <c r="F42" s="505">
        <v>806639</v>
      </c>
      <c r="G42" s="505"/>
      <c r="H42" s="505">
        <f t="shared" ref="H42:H43" si="199">SUM(F42:G42)</f>
        <v>806639</v>
      </c>
      <c r="I42" s="505"/>
      <c r="J42" s="505"/>
      <c r="K42" s="505">
        <f t="shared" ref="K42:K43" si="200">L42-J42</f>
        <v>0</v>
      </c>
      <c r="L42" s="505"/>
      <c r="M42" s="505"/>
      <c r="N42" s="505">
        <f t="shared" ref="N42:N43" si="201">SUM(L42:M42)</f>
        <v>0</v>
      </c>
      <c r="O42" s="505">
        <v>1489675</v>
      </c>
      <c r="P42" s="505">
        <v>1489675</v>
      </c>
      <c r="Q42" s="505">
        <f t="shared" ref="Q42:Q43" si="202">R42-P42</f>
        <v>0</v>
      </c>
      <c r="R42" s="505">
        <v>1489675</v>
      </c>
      <c r="S42" s="505"/>
      <c r="T42" s="505">
        <f t="shared" ref="T42:T43" si="203">SUM(R42:S42)</f>
        <v>1489675</v>
      </c>
      <c r="U42" s="505"/>
      <c r="V42" s="505"/>
      <c r="W42" s="505">
        <f t="shared" ref="W42:W43" si="204">X42-V42</f>
        <v>0</v>
      </c>
      <c r="X42" s="505"/>
      <c r="Y42" s="505"/>
      <c r="Z42" s="505">
        <f t="shared" ref="Z42:Z43" si="205">SUM(X42:Y42)</f>
        <v>0</v>
      </c>
      <c r="AA42" s="505">
        <v>1974518</v>
      </c>
      <c r="AB42" s="505">
        <v>1974518</v>
      </c>
      <c r="AC42" s="505">
        <f t="shared" ref="AC42:AC43" si="206">AD42-AB42</f>
        <v>0</v>
      </c>
      <c r="AD42" s="505">
        <v>1974518</v>
      </c>
      <c r="AE42" s="505"/>
      <c r="AF42" s="505">
        <f t="shared" ref="AF42:AF43" si="207">SUM(AD42:AE42)</f>
        <v>1974518</v>
      </c>
      <c r="AG42" s="505"/>
      <c r="AH42" s="505"/>
      <c r="AI42" s="505">
        <f t="shared" ref="AI42:AI43" si="208">AJ42-AH42</f>
        <v>0</v>
      </c>
      <c r="AJ42" s="505"/>
      <c r="AK42" s="505"/>
      <c r="AL42" s="505">
        <f t="shared" ref="AL42:AL43" si="209">SUM(AJ42:AK42)</f>
        <v>0</v>
      </c>
      <c r="AM42" s="505">
        <v>610222</v>
      </c>
      <c r="AN42" s="505">
        <v>610222</v>
      </c>
      <c r="AO42" s="505">
        <f t="shared" ref="AO42:AO43" si="210">AP42-AN42</f>
        <v>0</v>
      </c>
      <c r="AP42" s="505">
        <v>610222</v>
      </c>
      <c r="AQ42" s="505"/>
      <c r="AR42" s="505">
        <f t="shared" ref="AR42:AR43" si="211">SUM(AP42:AQ42)</f>
        <v>610222</v>
      </c>
      <c r="AS42" s="505"/>
      <c r="AT42" s="505"/>
      <c r="AU42" s="505">
        <f t="shared" ref="AU42:AU43" si="212">AV42-AT42</f>
        <v>0</v>
      </c>
      <c r="AV42" s="505"/>
      <c r="AW42" s="505"/>
      <c r="AX42" s="505">
        <f t="shared" ref="AX42:AX43" si="213">SUM(AV42:AW42)</f>
        <v>0</v>
      </c>
      <c r="AY42" s="505"/>
      <c r="AZ42" s="505"/>
      <c r="BA42" s="505">
        <f t="shared" ref="BA42:BA43" si="214">BB42-AZ42</f>
        <v>0</v>
      </c>
      <c r="BB42" s="505"/>
      <c r="BC42" s="505"/>
      <c r="BD42" s="505">
        <f t="shared" ref="BD42:BD43" si="215">SUM(BB42:BC42)</f>
        <v>0</v>
      </c>
      <c r="BE42" s="505">
        <v>1328723</v>
      </c>
      <c r="BF42" s="505">
        <v>1328723</v>
      </c>
      <c r="BG42" s="505">
        <f t="shared" ref="BG42:BG43" si="216">BH42-BF42</f>
        <v>0</v>
      </c>
      <c r="BH42" s="505">
        <v>1328723</v>
      </c>
      <c r="BI42" s="505"/>
      <c r="BJ42" s="505">
        <f t="shared" ref="BJ42:BJ43" si="217">SUM(BH42:BI42)</f>
        <v>1328723</v>
      </c>
      <c r="BK42" s="505">
        <v>1302299</v>
      </c>
      <c r="BL42" s="505">
        <v>1302299</v>
      </c>
      <c r="BM42" s="505">
        <f t="shared" ref="BM42:BM43" si="218">BN42-BL42</f>
        <v>0</v>
      </c>
      <c r="BN42" s="505">
        <v>1302299</v>
      </c>
      <c r="BO42" s="505"/>
      <c r="BP42" s="505">
        <f t="shared" ref="BP42:BP43" si="219">SUM(BN42:BO42)</f>
        <v>1302299</v>
      </c>
      <c r="BQ42" s="505"/>
      <c r="BR42" s="505">
        <v>0</v>
      </c>
      <c r="BS42" s="505">
        <f t="shared" ref="BS42:BS43" si="220">BT42-BR42</f>
        <v>0</v>
      </c>
      <c r="BT42" s="505">
        <v>0</v>
      </c>
      <c r="BU42" s="505"/>
      <c r="BV42" s="505">
        <f t="shared" ref="BV42:BV43" si="221">SUM(BT42:BU42)</f>
        <v>0</v>
      </c>
      <c r="BW42" s="588"/>
      <c r="BX42" s="451">
        <f t="shared" si="19"/>
        <v>7512076</v>
      </c>
      <c r="BY42" s="451">
        <f t="shared" si="20"/>
        <v>7512076</v>
      </c>
      <c r="BZ42" s="451">
        <f t="shared" si="21"/>
        <v>0</v>
      </c>
      <c r="CA42" s="451">
        <f t="shared" si="22"/>
        <v>7512076</v>
      </c>
      <c r="CB42" s="451">
        <f t="shared" si="23"/>
        <v>0</v>
      </c>
      <c r="CC42" s="451">
        <f t="shared" si="24"/>
        <v>7512076</v>
      </c>
      <c r="CD42" s="451"/>
      <c r="CE42" s="451">
        <f t="shared" si="25"/>
        <v>6183353</v>
      </c>
      <c r="CF42" s="451">
        <f t="shared" si="26"/>
        <v>6183353</v>
      </c>
      <c r="CG42" s="451">
        <f t="shared" si="27"/>
        <v>0</v>
      </c>
      <c r="CH42" s="451">
        <f t="shared" si="28"/>
        <v>6183353</v>
      </c>
      <c r="CI42" s="451">
        <f t="shared" si="29"/>
        <v>0</v>
      </c>
      <c r="CJ42" s="451">
        <f t="shared" si="30"/>
        <v>6183353</v>
      </c>
      <c r="CK42" s="451"/>
      <c r="CL42" s="451">
        <f t="shared" si="190"/>
        <v>1328723</v>
      </c>
      <c r="CM42" s="451">
        <f t="shared" si="31"/>
        <v>1328723</v>
      </c>
      <c r="CN42" s="451">
        <f t="shared" si="32"/>
        <v>0</v>
      </c>
      <c r="CO42" s="451">
        <f t="shared" si="33"/>
        <v>1328723</v>
      </c>
      <c r="CP42" s="451">
        <f t="shared" si="34"/>
        <v>0</v>
      </c>
      <c r="CQ42" s="451">
        <f t="shared" si="35"/>
        <v>1328723</v>
      </c>
      <c r="CR42" s="451">
        <f t="shared" si="15"/>
        <v>0</v>
      </c>
      <c r="CS42" s="451">
        <f t="shared" si="36"/>
        <v>8840799</v>
      </c>
      <c r="CT42" s="451">
        <f t="shared" si="37"/>
        <v>8840799</v>
      </c>
      <c r="CU42" s="451">
        <f t="shared" si="38"/>
        <v>0</v>
      </c>
      <c r="CV42" s="451">
        <f t="shared" si="39"/>
        <v>8840799</v>
      </c>
      <c r="CW42" s="451">
        <f t="shared" si="40"/>
        <v>0</v>
      </c>
      <c r="CX42" s="451">
        <f t="shared" si="41"/>
        <v>8840799</v>
      </c>
      <c r="CY42" s="451"/>
      <c r="CZ42" s="451">
        <f t="shared" si="191"/>
        <v>15024152</v>
      </c>
      <c r="DA42" s="451" t="e">
        <f>SUM(#REF!,#REF!,#REF!,#REF!,#REF!,#REF!)</f>
        <v>#REF!</v>
      </c>
      <c r="DC42" s="451">
        <f t="shared" si="42"/>
        <v>1302299</v>
      </c>
      <c r="DD42" s="451">
        <f t="shared" si="43"/>
        <v>1302299</v>
      </c>
      <c r="DE42" s="451">
        <f t="shared" si="44"/>
        <v>0</v>
      </c>
      <c r="DF42" s="451">
        <f t="shared" si="45"/>
        <v>1302299</v>
      </c>
      <c r="DG42" s="451">
        <f t="shared" si="46"/>
        <v>0</v>
      </c>
      <c r="DH42" s="451">
        <f t="shared" si="47"/>
        <v>1302299</v>
      </c>
    </row>
    <row r="43" spans="1:112" s="580" customFormat="1" ht="12" customHeight="1">
      <c r="A43" s="587" t="s">
        <v>1608</v>
      </c>
      <c r="B43" s="589" t="s">
        <v>1609</v>
      </c>
      <c r="C43" s="491"/>
      <c r="D43" s="491">
        <v>0</v>
      </c>
      <c r="E43" s="491">
        <f t="shared" si="198"/>
        <v>0</v>
      </c>
      <c r="F43" s="491">
        <v>0</v>
      </c>
      <c r="G43" s="491"/>
      <c r="H43" s="491">
        <f t="shared" si="199"/>
        <v>0</v>
      </c>
      <c r="I43" s="491"/>
      <c r="J43" s="491"/>
      <c r="K43" s="491">
        <f t="shared" si="200"/>
        <v>0</v>
      </c>
      <c r="L43" s="491"/>
      <c r="M43" s="491"/>
      <c r="N43" s="491">
        <f t="shared" si="201"/>
        <v>0</v>
      </c>
      <c r="O43" s="491"/>
      <c r="P43" s="491">
        <v>0</v>
      </c>
      <c r="Q43" s="491">
        <f t="shared" si="202"/>
        <v>0</v>
      </c>
      <c r="R43" s="491">
        <v>0</v>
      </c>
      <c r="S43" s="491"/>
      <c r="T43" s="491">
        <f t="shared" si="203"/>
        <v>0</v>
      </c>
      <c r="U43" s="491"/>
      <c r="V43" s="491"/>
      <c r="W43" s="491">
        <f t="shared" si="204"/>
        <v>0</v>
      </c>
      <c r="X43" s="491"/>
      <c r="Y43" s="491"/>
      <c r="Z43" s="491">
        <f t="shared" si="205"/>
        <v>0</v>
      </c>
      <c r="AA43" s="491"/>
      <c r="AB43" s="491">
        <v>0</v>
      </c>
      <c r="AC43" s="491">
        <f t="shared" si="206"/>
        <v>0</v>
      </c>
      <c r="AD43" s="491">
        <v>0</v>
      </c>
      <c r="AE43" s="491"/>
      <c r="AF43" s="491">
        <f t="shared" si="207"/>
        <v>0</v>
      </c>
      <c r="AG43" s="491"/>
      <c r="AH43" s="491"/>
      <c r="AI43" s="491">
        <f t="shared" si="208"/>
        <v>0</v>
      </c>
      <c r="AJ43" s="491"/>
      <c r="AK43" s="491"/>
      <c r="AL43" s="491">
        <f t="shared" si="209"/>
        <v>0</v>
      </c>
      <c r="AM43" s="491"/>
      <c r="AN43" s="491">
        <v>0</v>
      </c>
      <c r="AO43" s="491">
        <f t="shared" si="210"/>
        <v>0</v>
      </c>
      <c r="AP43" s="491">
        <v>0</v>
      </c>
      <c r="AQ43" s="491"/>
      <c r="AR43" s="491">
        <f t="shared" si="211"/>
        <v>0</v>
      </c>
      <c r="AS43" s="491"/>
      <c r="AT43" s="491"/>
      <c r="AU43" s="491">
        <f t="shared" si="212"/>
        <v>0</v>
      </c>
      <c r="AV43" s="491"/>
      <c r="AW43" s="491"/>
      <c r="AX43" s="491">
        <f t="shared" si="213"/>
        <v>0</v>
      </c>
      <c r="AY43" s="491"/>
      <c r="AZ43" s="491"/>
      <c r="BA43" s="491">
        <f t="shared" si="214"/>
        <v>0</v>
      </c>
      <c r="BB43" s="491"/>
      <c r="BC43" s="491"/>
      <c r="BD43" s="491">
        <f t="shared" si="215"/>
        <v>0</v>
      </c>
      <c r="BE43" s="491"/>
      <c r="BF43" s="491">
        <v>0</v>
      </c>
      <c r="BG43" s="491">
        <f t="shared" si="216"/>
        <v>0</v>
      </c>
      <c r="BH43" s="491">
        <v>0</v>
      </c>
      <c r="BI43" s="491"/>
      <c r="BJ43" s="491">
        <f t="shared" si="217"/>
        <v>0</v>
      </c>
      <c r="BK43" s="491"/>
      <c r="BL43" s="491">
        <v>0</v>
      </c>
      <c r="BM43" s="491">
        <f t="shared" si="218"/>
        <v>0</v>
      </c>
      <c r="BN43" s="491">
        <v>0</v>
      </c>
      <c r="BO43" s="491"/>
      <c r="BP43" s="491">
        <f t="shared" si="219"/>
        <v>0</v>
      </c>
      <c r="BQ43" s="491"/>
      <c r="BR43" s="491">
        <v>0</v>
      </c>
      <c r="BS43" s="491">
        <f t="shared" si="220"/>
        <v>0</v>
      </c>
      <c r="BT43" s="491">
        <v>0</v>
      </c>
      <c r="BU43" s="491"/>
      <c r="BV43" s="491">
        <f t="shared" si="221"/>
        <v>0</v>
      </c>
      <c r="BW43" s="588"/>
      <c r="BX43" s="451">
        <f t="shared" si="19"/>
        <v>0</v>
      </c>
      <c r="BY43" s="451">
        <f t="shared" si="20"/>
        <v>0</v>
      </c>
      <c r="BZ43" s="451">
        <f t="shared" si="21"/>
        <v>0</v>
      </c>
      <c r="CA43" s="451">
        <f t="shared" si="22"/>
        <v>0</v>
      </c>
      <c r="CB43" s="451">
        <f t="shared" si="23"/>
        <v>0</v>
      </c>
      <c r="CC43" s="451">
        <f t="shared" si="24"/>
        <v>0</v>
      </c>
      <c r="CD43" s="451"/>
      <c r="CE43" s="451">
        <f t="shared" si="25"/>
        <v>0</v>
      </c>
      <c r="CF43" s="451">
        <f t="shared" si="26"/>
        <v>0</v>
      </c>
      <c r="CG43" s="451">
        <f t="shared" si="27"/>
        <v>0</v>
      </c>
      <c r="CH43" s="451">
        <f t="shared" si="28"/>
        <v>0</v>
      </c>
      <c r="CI43" s="451">
        <f t="shared" si="29"/>
        <v>0</v>
      </c>
      <c r="CJ43" s="451">
        <f t="shared" si="30"/>
        <v>0</v>
      </c>
      <c r="CK43" s="451"/>
      <c r="CL43" s="451">
        <f t="shared" si="190"/>
        <v>0</v>
      </c>
      <c r="CM43" s="451">
        <f t="shared" si="31"/>
        <v>0</v>
      </c>
      <c r="CN43" s="451">
        <f t="shared" si="32"/>
        <v>0</v>
      </c>
      <c r="CO43" s="451">
        <f t="shared" si="33"/>
        <v>0</v>
      </c>
      <c r="CP43" s="451">
        <f t="shared" si="34"/>
        <v>0</v>
      </c>
      <c r="CQ43" s="451">
        <f t="shared" si="35"/>
        <v>0</v>
      </c>
      <c r="CR43" s="451">
        <f t="shared" si="15"/>
        <v>0</v>
      </c>
      <c r="CS43" s="451">
        <f t="shared" si="36"/>
        <v>0</v>
      </c>
      <c r="CT43" s="451">
        <f t="shared" si="37"/>
        <v>0</v>
      </c>
      <c r="CU43" s="451">
        <f t="shared" si="38"/>
        <v>0</v>
      </c>
      <c r="CV43" s="451">
        <f t="shared" si="39"/>
        <v>0</v>
      </c>
      <c r="CW43" s="451">
        <f t="shared" si="40"/>
        <v>0</v>
      </c>
      <c r="CX43" s="451">
        <f t="shared" si="41"/>
        <v>0</v>
      </c>
      <c r="CY43" s="451"/>
      <c r="CZ43" s="451">
        <f t="shared" si="191"/>
        <v>0</v>
      </c>
      <c r="DA43" s="451" t="e">
        <f>SUM(#REF!,#REF!,#REF!,#REF!,#REF!,#REF!)</f>
        <v>#REF!</v>
      </c>
      <c r="DC43" s="451">
        <f t="shared" si="42"/>
        <v>0</v>
      </c>
      <c r="DD43" s="451">
        <f t="shared" si="43"/>
        <v>0</v>
      </c>
      <c r="DE43" s="451">
        <f t="shared" si="44"/>
        <v>0</v>
      </c>
      <c r="DF43" s="451">
        <f t="shared" si="45"/>
        <v>0</v>
      </c>
      <c r="DG43" s="451">
        <f t="shared" si="46"/>
        <v>0</v>
      </c>
      <c r="DH43" s="451">
        <f t="shared" si="47"/>
        <v>0</v>
      </c>
    </row>
    <row r="44" spans="1:112" s="583" customFormat="1" ht="12" customHeight="1" thickBot="1">
      <c r="A44" s="581" t="s">
        <v>1610</v>
      </c>
      <c r="B44" s="591" t="s">
        <v>1611</v>
      </c>
      <c r="C44" s="592">
        <f t="shared" ref="C44" si="222">C62-(C40+C42+C43)</f>
        <v>62866000</v>
      </c>
      <c r="D44" s="592">
        <f t="shared" ref="D44:BO44" si="223">D62-(D40+D42+D43)</f>
        <v>62902556</v>
      </c>
      <c r="E44" s="592">
        <f t="shared" si="223"/>
        <v>85906</v>
      </c>
      <c r="F44" s="592">
        <f t="shared" si="223"/>
        <v>62988462</v>
      </c>
      <c r="G44" s="592">
        <f t="shared" si="223"/>
        <v>300000</v>
      </c>
      <c r="H44" s="592">
        <f t="shared" si="223"/>
        <v>63288462</v>
      </c>
      <c r="I44" s="592">
        <f t="shared" si="223"/>
        <v>0</v>
      </c>
      <c r="J44" s="592">
        <f t="shared" si="223"/>
        <v>0</v>
      </c>
      <c r="K44" s="592">
        <f t="shared" si="223"/>
        <v>0</v>
      </c>
      <c r="L44" s="592">
        <f t="shared" si="223"/>
        <v>0</v>
      </c>
      <c r="M44" s="592">
        <f t="shared" si="223"/>
        <v>0</v>
      </c>
      <c r="N44" s="592">
        <f t="shared" si="223"/>
        <v>0</v>
      </c>
      <c r="O44" s="592">
        <f t="shared" si="223"/>
        <v>444845000</v>
      </c>
      <c r="P44" s="592">
        <f t="shared" si="223"/>
        <v>443093773</v>
      </c>
      <c r="Q44" s="592">
        <f t="shared" si="223"/>
        <v>285560</v>
      </c>
      <c r="R44" s="592">
        <f t="shared" si="223"/>
        <v>443379333</v>
      </c>
      <c r="S44" s="592">
        <f t="shared" si="223"/>
        <v>3072000</v>
      </c>
      <c r="T44" s="592">
        <f t="shared" si="223"/>
        <v>446451333</v>
      </c>
      <c r="U44" s="592">
        <f t="shared" si="223"/>
        <v>0</v>
      </c>
      <c r="V44" s="592">
        <f t="shared" si="223"/>
        <v>0</v>
      </c>
      <c r="W44" s="592">
        <f t="shared" si="223"/>
        <v>0</v>
      </c>
      <c r="X44" s="592">
        <f t="shared" si="223"/>
        <v>0</v>
      </c>
      <c r="Y44" s="592">
        <f t="shared" si="223"/>
        <v>0</v>
      </c>
      <c r="Z44" s="592">
        <f t="shared" si="223"/>
        <v>0</v>
      </c>
      <c r="AA44" s="592">
        <f t="shared" si="223"/>
        <v>55029000</v>
      </c>
      <c r="AB44" s="592">
        <f t="shared" si="223"/>
        <v>56273415</v>
      </c>
      <c r="AC44" s="592">
        <f t="shared" si="223"/>
        <v>1000397</v>
      </c>
      <c r="AD44" s="592">
        <f t="shared" si="223"/>
        <v>57273812</v>
      </c>
      <c r="AE44" s="592">
        <f t="shared" si="223"/>
        <v>-3400000</v>
      </c>
      <c r="AF44" s="592">
        <f t="shared" si="223"/>
        <v>53873812</v>
      </c>
      <c r="AG44" s="592">
        <f t="shared" si="223"/>
        <v>0</v>
      </c>
      <c r="AH44" s="592">
        <f t="shared" si="223"/>
        <v>0</v>
      </c>
      <c r="AI44" s="592">
        <f t="shared" si="223"/>
        <v>0</v>
      </c>
      <c r="AJ44" s="592">
        <f t="shared" si="223"/>
        <v>0</v>
      </c>
      <c r="AK44" s="592">
        <f t="shared" si="223"/>
        <v>0</v>
      </c>
      <c r="AL44" s="592">
        <f t="shared" si="223"/>
        <v>0</v>
      </c>
      <c r="AM44" s="592">
        <f t="shared" si="223"/>
        <v>27129000</v>
      </c>
      <c r="AN44" s="592">
        <f t="shared" si="223"/>
        <v>27778643</v>
      </c>
      <c r="AO44" s="592">
        <f t="shared" si="223"/>
        <v>453525</v>
      </c>
      <c r="AP44" s="592">
        <f t="shared" si="223"/>
        <v>28232168</v>
      </c>
      <c r="AQ44" s="592">
        <f t="shared" si="223"/>
        <v>0</v>
      </c>
      <c r="AR44" s="592">
        <f t="shared" si="223"/>
        <v>28232168</v>
      </c>
      <c r="AS44" s="592">
        <f t="shared" si="223"/>
        <v>0</v>
      </c>
      <c r="AT44" s="592">
        <f t="shared" si="223"/>
        <v>0</v>
      </c>
      <c r="AU44" s="592">
        <f t="shared" si="223"/>
        <v>0</v>
      </c>
      <c r="AV44" s="592">
        <f t="shared" si="223"/>
        <v>0</v>
      </c>
      <c r="AW44" s="592">
        <f t="shared" si="223"/>
        <v>0</v>
      </c>
      <c r="AX44" s="592">
        <f t="shared" si="223"/>
        <v>0</v>
      </c>
      <c r="AY44" s="592">
        <f t="shared" si="223"/>
        <v>0</v>
      </c>
      <c r="AZ44" s="592">
        <f t="shared" si="223"/>
        <v>0</v>
      </c>
      <c r="BA44" s="592">
        <f t="shared" si="223"/>
        <v>0</v>
      </c>
      <c r="BB44" s="592">
        <f t="shared" si="223"/>
        <v>0</v>
      </c>
      <c r="BC44" s="592">
        <f t="shared" si="223"/>
        <v>0</v>
      </c>
      <c r="BD44" s="592">
        <f t="shared" si="223"/>
        <v>0</v>
      </c>
      <c r="BE44" s="592">
        <f t="shared" si="223"/>
        <v>17799000</v>
      </c>
      <c r="BF44" s="592">
        <f t="shared" si="223"/>
        <v>18629199</v>
      </c>
      <c r="BG44" s="592">
        <f t="shared" si="223"/>
        <v>513295</v>
      </c>
      <c r="BH44" s="592">
        <f t="shared" si="223"/>
        <v>19142494</v>
      </c>
      <c r="BI44" s="592">
        <f t="shared" si="223"/>
        <v>0</v>
      </c>
      <c r="BJ44" s="592">
        <f t="shared" si="223"/>
        <v>19142494</v>
      </c>
      <c r="BK44" s="592">
        <f t="shared" si="223"/>
        <v>36139000</v>
      </c>
      <c r="BL44" s="592">
        <f t="shared" si="223"/>
        <v>33930745</v>
      </c>
      <c r="BM44" s="592">
        <f t="shared" si="223"/>
        <v>25016</v>
      </c>
      <c r="BN44" s="592">
        <f t="shared" si="223"/>
        <v>33955761</v>
      </c>
      <c r="BO44" s="592">
        <f t="shared" si="223"/>
        <v>3230000</v>
      </c>
      <c r="BP44" s="592">
        <f t="shared" ref="BP44:BV44" si="224">BP62-(BP40+BP42+BP43)</f>
        <v>37185761</v>
      </c>
      <c r="BQ44" s="592">
        <f t="shared" si="224"/>
        <v>0</v>
      </c>
      <c r="BR44" s="592">
        <f t="shared" si="224"/>
        <v>0</v>
      </c>
      <c r="BS44" s="592">
        <f t="shared" si="224"/>
        <v>0</v>
      </c>
      <c r="BT44" s="592">
        <f t="shared" si="224"/>
        <v>0</v>
      </c>
      <c r="BU44" s="592">
        <f t="shared" si="224"/>
        <v>0</v>
      </c>
      <c r="BV44" s="592">
        <f t="shared" si="224"/>
        <v>0</v>
      </c>
      <c r="BW44" s="588"/>
      <c r="BX44" s="451">
        <f t="shared" si="19"/>
        <v>643807000</v>
      </c>
      <c r="BY44" s="451">
        <f t="shared" si="20"/>
        <v>642608331</v>
      </c>
      <c r="BZ44" s="451">
        <f t="shared" si="21"/>
        <v>2363699</v>
      </c>
      <c r="CA44" s="451">
        <f t="shared" si="22"/>
        <v>644972030</v>
      </c>
      <c r="CB44" s="451">
        <f t="shared" si="23"/>
        <v>3202000</v>
      </c>
      <c r="CC44" s="451">
        <f t="shared" si="24"/>
        <v>648174030</v>
      </c>
      <c r="CD44" s="451"/>
      <c r="CE44" s="451">
        <f t="shared" si="25"/>
        <v>626008000</v>
      </c>
      <c r="CF44" s="451">
        <f t="shared" si="26"/>
        <v>623979132</v>
      </c>
      <c r="CG44" s="451">
        <f t="shared" si="27"/>
        <v>1850404</v>
      </c>
      <c r="CH44" s="451">
        <f t="shared" si="28"/>
        <v>625829536</v>
      </c>
      <c r="CI44" s="451">
        <f t="shared" si="29"/>
        <v>3202000</v>
      </c>
      <c r="CJ44" s="451">
        <f t="shared" si="30"/>
        <v>629031536</v>
      </c>
      <c r="CK44" s="451"/>
      <c r="CL44" s="451">
        <f t="shared" si="190"/>
        <v>17799000</v>
      </c>
      <c r="CM44" s="451">
        <f t="shared" si="31"/>
        <v>18629199</v>
      </c>
      <c r="CN44" s="451">
        <f t="shared" si="32"/>
        <v>513295</v>
      </c>
      <c r="CO44" s="451">
        <f t="shared" si="33"/>
        <v>19142494</v>
      </c>
      <c r="CP44" s="451">
        <f t="shared" si="34"/>
        <v>0</v>
      </c>
      <c r="CQ44" s="451">
        <f t="shared" si="35"/>
        <v>19142494</v>
      </c>
      <c r="CR44" s="451">
        <f t="shared" si="15"/>
        <v>3202000</v>
      </c>
      <c r="CS44" s="451">
        <f t="shared" si="36"/>
        <v>661606000</v>
      </c>
      <c r="CT44" s="451">
        <f t="shared" si="37"/>
        <v>661237530</v>
      </c>
      <c r="CU44" s="451">
        <f t="shared" si="38"/>
        <v>2876994</v>
      </c>
      <c r="CV44" s="451">
        <f t="shared" si="39"/>
        <v>664114524</v>
      </c>
      <c r="CW44" s="451">
        <f t="shared" si="40"/>
        <v>3202000</v>
      </c>
      <c r="CX44" s="451">
        <f t="shared" si="41"/>
        <v>667316524</v>
      </c>
      <c r="CY44" s="451">
        <f>SUM(BX44:BY44)</f>
        <v>1286415331</v>
      </c>
      <c r="CZ44" s="451">
        <f t="shared" si="191"/>
        <v>1286415331</v>
      </c>
      <c r="DA44" s="451" t="e">
        <f>SUM(#REF!,#REF!,#REF!,#REF!,#REF!,#REF!)</f>
        <v>#REF!</v>
      </c>
      <c r="DC44" s="451">
        <f t="shared" si="42"/>
        <v>36139000</v>
      </c>
      <c r="DD44" s="451">
        <f t="shared" si="43"/>
        <v>33930745</v>
      </c>
      <c r="DE44" s="451">
        <f t="shared" si="44"/>
        <v>25016</v>
      </c>
      <c r="DF44" s="451">
        <f t="shared" si="45"/>
        <v>33955761</v>
      </c>
      <c r="DG44" s="451">
        <f t="shared" si="46"/>
        <v>3230000</v>
      </c>
      <c r="DH44" s="451">
        <f t="shared" si="47"/>
        <v>37185761</v>
      </c>
    </row>
    <row r="45" spans="1:112" s="583" customFormat="1" ht="15" customHeight="1" thickBot="1">
      <c r="A45" s="595" t="s">
        <v>147</v>
      </c>
      <c r="B45" s="596" t="s">
        <v>1612</v>
      </c>
      <c r="C45" s="597">
        <f t="shared" ref="C45" si="225">+C40+C41</f>
        <v>112832639</v>
      </c>
      <c r="D45" s="597">
        <f t="shared" ref="D45:BO45" si="226">+D40+D41</f>
        <v>112869195</v>
      </c>
      <c r="E45" s="597">
        <f t="shared" si="226"/>
        <v>85906</v>
      </c>
      <c r="F45" s="597">
        <f t="shared" si="226"/>
        <v>112955101</v>
      </c>
      <c r="G45" s="597">
        <f t="shared" si="226"/>
        <v>0</v>
      </c>
      <c r="H45" s="597">
        <f t="shared" si="226"/>
        <v>112955101</v>
      </c>
      <c r="I45" s="597">
        <f t="shared" si="226"/>
        <v>0</v>
      </c>
      <c r="J45" s="597">
        <f t="shared" si="226"/>
        <v>0</v>
      </c>
      <c r="K45" s="597">
        <f t="shared" si="226"/>
        <v>0</v>
      </c>
      <c r="L45" s="597">
        <f t="shared" si="226"/>
        <v>0</v>
      </c>
      <c r="M45" s="597">
        <f t="shared" si="226"/>
        <v>0</v>
      </c>
      <c r="N45" s="597">
        <f t="shared" si="226"/>
        <v>0</v>
      </c>
      <c r="O45" s="597">
        <f t="shared" si="226"/>
        <v>462471675</v>
      </c>
      <c r="P45" s="597">
        <f t="shared" si="226"/>
        <v>460720448</v>
      </c>
      <c r="Q45" s="597">
        <f t="shared" si="226"/>
        <v>816560</v>
      </c>
      <c r="R45" s="597">
        <f t="shared" si="226"/>
        <v>461537008</v>
      </c>
      <c r="S45" s="597">
        <f t="shared" si="226"/>
        <v>1802000</v>
      </c>
      <c r="T45" s="597">
        <f t="shared" si="226"/>
        <v>463339008</v>
      </c>
      <c r="U45" s="597">
        <f t="shared" si="226"/>
        <v>0</v>
      </c>
      <c r="V45" s="597">
        <f t="shared" si="226"/>
        <v>0</v>
      </c>
      <c r="W45" s="597">
        <f t="shared" si="226"/>
        <v>0</v>
      </c>
      <c r="X45" s="597">
        <f t="shared" si="226"/>
        <v>0</v>
      </c>
      <c r="Y45" s="597">
        <f t="shared" si="226"/>
        <v>0</v>
      </c>
      <c r="Z45" s="597">
        <f t="shared" si="226"/>
        <v>0</v>
      </c>
      <c r="AA45" s="597">
        <f t="shared" si="226"/>
        <v>66903518</v>
      </c>
      <c r="AB45" s="597">
        <f t="shared" si="226"/>
        <v>70597933</v>
      </c>
      <c r="AC45" s="597">
        <f t="shared" si="226"/>
        <v>11206297</v>
      </c>
      <c r="AD45" s="597">
        <f t="shared" si="226"/>
        <v>81804230</v>
      </c>
      <c r="AE45" s="597">
        <f t="shared" si="226"/>
        <v>-1300000</v>
      </c>
      <c r="AF45" s="597">
        <f t="shared" si="226"/>
        <v>80504230</v>
      </c>
      <c r="AG45" s="597">
        <f t="shared" si="226"/>
        <v>0</v>
      </c>
      <c r="AH45" s="597">
        <f t="shared" si="226"/>
        <v>0</v>
      </c>
      <c r="AI45" s="597">
        <f t="shared" si="226"/>
        <v>0</v>
      </c>
      <c r="AJ45" s="597">
        <f t="shared" si="226"/>
        <v>0</v>
      </c>
      <c r="AK45" s="597">
        <f t="shared" si="226"/>
        <v>0</v>
      </c>
      <c r="AL45" s="597">
        <f t="shared" si="226"/>
        <v>0</v>
      </c>
      <c r="AM45" s="597">
        <f t="shared" si="226"/>
        <v>28909222</v>
      </c>
      <c r="AN45" s="597">
        <f t="shared" si="226"/>
        <v>31268720</v>
      </c>
      <c r="AO45" s="597">
        <f t="shared" si="226"/>
        <v>782463</v>
      </c>
      <c r="AP45" s="597">
        <f t="shared" si="226"/>
        <v>32051183</v>
      </c>
      <c r="AQ45" s="597">
        <f t="shared" si="226"/>
        <v>0</v>
      </c>
      <c r="AR45" s="597">
        <f t="shared" si="226"/>
        <v>32051183</v>
      </c>
      <c r="AS45" s="597">
        <f t="shared" si="226"/>
        <v>0</v>
      </c>
      <c r="AT45" s="597">
        <f t="shared" si="226"/>
        <v>0</v>
      </c>
      <c r="AU45" s="597">
        <f t="shared" si="226"/>
        <v>0</v>
      </c>
      <c r="AV45" s="597">
        <f t="shared" si="226"/>
        <v>0</v>
      </c>
      <c r="AW45" s="597">
        <f t="shared" si="226"/>
        <v>0</v>
      </c>
      <c r="AX45" s="597">
        <f t="shared" si="226"/>
        <v>0</v>
      </c>
      <c r="AY45" s="597">
        <f t="shared" si="226"/>
        <v>0</v>
      </c>
      <c r="AZ45" s="597">
        <f t="shared" si="226"/>
        <v>0</v>
      </c>
      <c r="BA45" s="597">
        <f t="shared" si="226"/>
        <v>0</v>
      </c>
      <c r="BB45" s="597">
        <f t="shared" si="226"/>
        <v>0</v>
      </c>
      <c r="BC45" s="597">
        <f t="shared" si="226"/>
        <v>0</v>
      </c>
      <c r="BD45" s="597">
        <f t="shared" si="226"/>
        <v>0</v>
      </c>
      <c r="BE45" s="597">
        <f t="shared" si="226"/>
        <v>19877723</v>
      </c>
      <c r="BF45" s="597">
        <f t="shared" si="226"/>
        <v>20707922</v>
      </c>
      <c r="BG45" s="597">
        <f t="shared" si="226"/>
        <v>513295</v>
      </c>
      <c r="BH45" s="597">
        <f t="shared" si="226"/>
        <v>21221217</v>
      </c>
      <c r="BI45" s="597">
        <f t="shared" si="226"/>
        <v>0</v>
      </c>
      <c r="BJ45" s="597">
        <f t="shared" si="226"/>
        <v>21221217</v>
      </c>
      <c r="BK45" s="597">
        <f t="shared" si="226"/>
        <v>48888299</v>
      </c>
      <c r="BL45" s="597">
        <f t="shared" si="226"/>
        <v>52854837</v>
      </c>
      <c r="BM45" s="597">
        <f t="shared" si="226"/>
        <v>1505035</v>
      </c>
      <c r="BN45" s="597">
        <f t="shared" si="226"/>
        <v>54359872</v>
      </c>
      <c r="BO45" s="597">
        <f t="shared" si="226"/>
        <v>-1270000</v>
      </c>
      <c r="BP45" s="597">
        <f t="shared" ref="BP45:BV45" si="227">+BP40+BP41</f>
        <v>53089872</v>
      </c>
      <c r="BQ45" s="597">
        <f t="shared" si="227"/>
        <v>14319000</v>
      </c>
      <c r="BR45" s="597">
        <f t="shared" si="227"/>
        <v>15558449</v>
      </c>
      <c r="BS45" s="597">
        <f t="shared" si="227"/>
        <v>757606</v>
      </c>
      <c r="BT45" s="597">
        <f t="shared" si="227"/>
        <v>16316055</v>
      </c>
      <c r="BU45" s="597">
        <f t="shared" si="227"/>
        <v>0</v>
      </c>
      <c r="BV45" s="597">
        <f t="shared" si="227"/>
        <v>16316055</v>
      </c>
      <c r="BW45" s="598"/>
      <c r="BX45" s="451">
        <f t="shared" si="19"/>
        <v>754202076</v>
      </c>
      <c r="BY45" s="451">
        <f t="shared" si="20"/>
        <v>764577504</v>
      </c>
      <c r="BZ45" s="451">
        <f t="shared" si="21"/>
        <v>15667162</v>
      </c>
      <c r="CA45" s="451">
        <f t="shared" si="22"/>
        <v>780244666</v>
      </c>
      <c r="CB45" s="451">
        <f t="shared" si="23"/>
        <v>-768000</v>
      </c>
      <c r="CC45" s="451">
        <f t="shared" si="24"/>
        <v>779476666</v>
      </c>
      <c r="CD45" s="451"/>
      <c r="CE45" s="451">
        <f t="shared" si="25"/>
        <v>720005353</v>
      </c>
      <c r="CF45" s="451">
        <f t="shared" si="26"/>
        <v>728311133</v>
      </c>
      <c r="CG45" s="451">
        <f t="shared" si="27"/>
        <v>14396261</v>
      </c>
      <c r="CH45" s="451">
        <f t="shared" si="28"/>
        <v>742707394</v>
      </c>
      <c r="CI45" s="451">
        <f t="shared" si="29"/>
        <v>-768000</v>
      </c>
      <c r="CJ45" s="451">
        <f t="shared" si="30"/>
        <v>741939394</v>
      </c>
      <c r="CK45" s="451"/>
      <c r="CL45" s="451">
        <f t="shared" si="190"/>
        <v>34196723</v>
      </c>
      <c r="CM45" s="451">
        <f t="shared" si="31"/>
        <v>36266371</v>
      </c>
      <c r="CN45" s="451">
        <f t="shared" si="32"/>
        <v>1270901</v>
      </c>
      <c r="CO45" s="451">
        <f t="shared" si="33"/>
        <v>37537272</v>
      </c>
      <c r="CP45" s="451">
        <f t="shared" si="34"/>
        <v>0</v>
      </c>
      <c r="CQ45" s="451">
        <f t="shared" si="35"/>
        <v>37537272</v>
      </c>
      <c r="CR45" s="451">
        <f t="shared" si="15"/>
        <v>-768000</v>
      </c>
      <c r="CS45" s="451">
        <f t="shared" si="36"/>
        <v>788398799</v>
      </c>
      <c r="CT45" s="451">
        <f t="shared" si="37"/>
        <v>800843875</v>
      </c>
      <c r="CU45" s="451">
        <f t="shared" si="38"/>
        <v>16938063</v>
      </c>
      <c r="CV45" s="451">
        <f t="shared" si="39"/>
        <v>817781938</v>
      </c>
      <c r="CW45" s="451">
        <f t="shared" si="40"/>
        <v>-768000</v>
      </c>
      <c r="CX45" s="451">
        <f t="shared" si="41"/>
        <v>817013938</v>
      </c>
      <c r="CY45" s="451">
        <f>SUM(BX45:BY45)</f>
        <v>1518779580</v>
      </c>
      <c r="CZ45" s="451">
        <f t="shared" si="191"/>
        <v>1518779580</v>
      </c>
      <c r="DA45" s="451" t="e">
        <f>SUM(#REF!,#REF!,#REF!,#REF!,#REF!,#REF!)</f>
        <v>#REF!</v>
      </c>
      <c r="DC45" s="451">
        <f t="shared" si="42"/>
        <v>63207299</v>
      </c>
      <c r="DD45" s="451">
        <f t="shared" si="43"/>
        <v>68413286</v>
      </c>
      <c r="DE45" s="451">
        <f t="shared" si="44"/>
        <v>2262641</v>
      </c>
      <c r="DF45" s="451">
        <f t="shared" si="45"/>
        <v>70675927</v>
      </c>
      <c r="DG45" s="451">
        <f t="shared" si="46"/>
        <v>-1270000</v>
      </c>
      <c r="DH45" s="451">
        <f t="shared" si="47"/>
        <v>69405927</v>
      </c>
    </row>
    <row r="46" spans="1:112" s="583" customFormat="1" ht="15" customHeight="1" thickBot="1">
      <c r="A46" s="599"/>
      <c r="B46" s="600"/>
      <c r="C46" s="601"/>
      <c r="D46" s="601"/>
      <c r="E46" s="601"/>
      <c r="F46" s="601"/>
      <c r="G46" s="601"/>
      <c r="H46" s="601"/>
      <c r="I46" s="601"/>
      <c r="J46" s="601"/>
      <c r="K46" s="601"/>
      <c r="L46" s="601"/>
      <c r="M46" s="601"/>
      <c r="N46" s="601"/>
      <c r="O46" s="601"/>
      <c r="P46" s="601"/>
      <c r="Q46" s="601"/>
      <c r="R46" s="601"/>
      <c r="S46" s="601"/>
      <c r="T46" s="601"/>
      <c r="U46" s="601"/>
      <c r="V46" s="601"/>
      <c r="W46" s="601"/>
      <c r="X46" s="601"/>
      <c r="Y46" s="601"/>
      <c r="Z46" s="601"/>
      <c r="AA46" s="601"/>
      <c r="AB46" s="601"/>
      <c r="AC46" s="601"/>
      <c r="AD46" s="601"/>
      <c r="AE46" s="601"/>
      <c r="AF46" s="601"/>
      <c r="AG46" s="601"/>
      <c r="AH46" s="601"/>
      <c r="AI46" s="601"/>
      <c r="AJ46" s="601"/>
      <c r="AK46" s="601"/>
      <c r="AL46" s="601"/>
      <c r="AM46" s="601"/>
      <c r="AN46" s="601"/>
      <c r="AO46" s="601"/>
      <c r="AP46" s="601"/>
      <c r="AQ46" s="601"/>
      <c r="AR46" s="601"/>
      <c r="AS46" s="601"/>
      <c r="AT46" s="601"/>
      <c r="AU46" s="601"/>
      <c r="AV46" s="601"/>
      <c r="AW46" s="601"/>
      <c r="AX46" s="601"/>
      <c r="AY46" s="601"/>
      <c r="AZ46" s="601"/>
      <c r="BA46" s="601"/>
      <c r="BB46" s="601"/>
      <c r="BC46" s="601"/>
      <c r="BD46" s="601"/>
      <c r="BE46" s="601"/>
      <c r="BF46" s="601"/>
      <c r="BG46" s="601"/>
      <c r="BH46" s="601"/>
      <c r="BI46" s="601"/>
      <c r="BJ46" s="601"/>
      <c r="BK46" s="601"/>
      <c r="BL46" s="601"/>
      <c r="BM46" s="601"/>
      <c r="BN46" s="601"/>
      <c r="BO46" s="601"/>
      <c r="BP46" s="601"/>
      <c r="BQ46" s="601"/>
      <c r="BR46" s="601"/>
      <c r="BS46" s="601"/>
      <c r="BT46" s="601"/>
      <c r="BU46" s="601"/>
      <c r="BV46" s="601"/>
      <c r="BW46" s="598"/>
      <c r="BX46" s="451">
        <f t="shared" si="19"/>
        <v>0</v>
      </c>
      <c r="BY46" s="451">
        <f t="shared" si="20"/>
        <v>0</v>
      </c>
      <c r="BZ46" s="451">
        <f t="shared" si="21"/>
        <v>0</v>
      </c>
      <c r="CA46" s="451">
        <f t="shared" si="22"/>
        <v>0</v>
      </c>
      <c r="CB46" s="451">
        <f t="shared" si="23"/>
        <v>0</v>
      </c>
      <c r="CC46" s="451">
        <f t="shared" si="24"/>
        <v>0</v>
      </c>
      <c r="CD46" s="451"/>
      <c r="CE46" s="451">
        <f t="shared" si="25"/>
        <v>0</v>
      </c>
      <c r="CF46" s="451">
        <f t="shared" si="26"/>
        <v>0</v>
      </c>
      <c r="CG46" s="451">
        <f t="shared" si="27"/>
        <v>0</v>
      </c>
      <c r="CH46" s="451">
        <f t="shared" si="28"/>
        <v>0</v>
      </c>
      <c r="CI46" s="451">
        <f t="shared" si="29"/>
        <v>0</v>
      </c>
      <c r="CJ46" s="451">
        <f t="shared" si="30"/>
        <v>0</v>
      </c>
      <c r="CK46" s="451"/>
      <c r="CL46" s="451">
        <f t="shared" si="190"/>
        <v>0</v>
      </c>
      <c r="CM46" s="451">
        <f t="shared" si="31"/>
        <v>0</v>
      </c>
      <c r="CN46" s="451">
        <f t="shared" si="32"/>
        <v>0</v>
      </c>
      <c r="CO46" s="451">
        <f t="shared" si="33"/>
        <v>0</v>
      </c>
      <c r="CP46" s="451">
        <f t="shared" si="34"/>
        <v>0</v>
      </c>
      <c r="CQ46" s="451">
        <f t="shared" si="35"/>
        <v>0</v>
      </c>
      <c r="CR46" s="451">
        <f t="shared" si="15"/>
        <v>0</v>
      </c>
      <c r="CS46" s="451">
        <f t="shared" si="36"/>
        <v>0</v>
      </c>
      <c r="CT46" s="451">
        <f t="shared" si="37"/>
        <v>0</v>
      </c>
      <c r="CU46" s="451">
        <f t="shared" si="38"/>
        <v>0</v>
      </c>
      <c r="CV46" s="451">
        <f t="shared" si="39"/>
        <v>0</v>
      </c>
      <c r="CW46" s="451">
        <f t="shared" si="40"/>
        <v>0</v>
      </c>
      <c r="CX46" s="451">
        <f t="shared" si="41"/>
        <v>0</v>
      </c>
      <c r="CY46" s="451"/>
      <c r="CZ46" s="451">
        <f t="shared" si="191"/>
        <v>0</v>
      </c>
      <c r="DA46" s="451" t="e">
        <f>SUM(#REF!,#REF!,#REF!,#REF!,#REF!,#REF!)</f>
        <v>#REF!</v>
      </c>
      <c r="DC46" s="451">
        <f t="shared" si="42"/>
        <v>0</v>
      </c>
      <c r="DD46" s="451">
        <f t="shared" si="43"/>
        <v>0</v>
      </c>
      <c r="DE46" s="451">
        <f t="shared" si="44"/>
        <v>0</v>
      </c>
      <c r="DF46" s="451">
        <f t="shared" si="45"/>
        <v>0</v>
      </c>
      <c r="DG46" s="451">
        <f t="shared" si="46"/>
        <v>0</v>
      </c>
      <c r="DH46" s="451">
        <f t="shared" si="47"/>
        <v>0</v>
      </c>
    </row>
    <row r="47" spans="1:112" s="574" customFormat="1" ht="16.5" customHeight="1" thickBot="1">
      <c r="A47" s="602"/>
      <c r="B47" s="603" t="s">
        <v>154</v>
      </c>
      <c r="C47" s="1117" t="s">
        <v>238</v>
      </c>
      <c r="D47" s="1118"/>
      <c r="E47" s="1118"/>
      <c r="F47" s="1118"/>
      <c r="G47" s="1118"/>
      <c r="H47" s="1118"/>
      <c r="I47" s="1118"/>
      <c r="J47" s="1118"/>
      <c r="K47" s="1118"/>
      <c r="L47" s="1118"/>
      <c r="M47" s="1118"/>
      <c r="N47" s="1118"/>
      <c r="O47" s="1117" t="s">
        <v>1582</v>
      </c>
      <c r="P47" s="1118"/>
      <c r="Q47" s="1118"/>
      <c r="R47" s="1118"/>
      <c r="S47" s="1118"/>
      <c r="T47" s="1118"/>
      <c r="U47" s="1118"/>
      <c r="V47" s="1118"/>
      <c r="W47" s="1118"/>
      <c r="X47" s="1118"/>
      <c r="Y47" s="1118"/>
      <c r="Z47" s="1118"/>
      <c r="AA47" s="1117" t="s">
        <v>239</v>
      </c>
      <c r="AB47" s="1118"/>
      <c r="AC47" s="1118"/>
      <c r="AD47" s="1118"/>
      <c r="AE47" s="1118"/>
      <c r="AF47" s="1118"/>
      <c r="AG47" s="1118"/>
      <c r="AH47" s="1118"/>
      <c r="AI47" s="1118"/>
      <c r="AJ47" s="1118"/>
      <c r="AK47" s="1118"/>
      <c r="AL47" s="1118"/>
      <c r="AM47" s="1117" t="s">
        <v>1583</v>
      </c>
      <c r="AN47" s="1118"/>
      <c r="AO47" s="1118"/>
      <c r="AP47" s="1118"/>
      <c r="AQ47" s="1118"/>
      <c r="AR47" s="1118"/>
      <c r="AS47" s="1118"/>
      <c r="AT47" s="1118"/>
      <c r="AU47" s="1118"/>
      <c r="AV47" s="1118"/>
      <c r="AW47" s="1118"/>
      <c r="AX47" s="1118"/>
      <c r="AY47" s="1117" t="s">
        <v>240</v>
      </c>
      <c r="AZ47" s="1118"/>
      <c r="BA47" s="1118"/>
      <c r="BB47" s="1118"/>
      <c r="BC47" s="1118"/>
      <c r="BD47" s="1118"/>
      <c r="BE47" s="1118"/>
      <c r="BF47" s="1118"/>
      <c r="BG47" s="1118"/>
      <c r="BH47" s="1118"/>
      <c r="BI47" s="1118"/>
      <c r="BJ47" s="1118"/>
      <c r="BK47" s="1117" t="s">
        <v>1584</v>
      </c>
      <c r="BL47" s="1118"/>
      <c r="BM47" s="1118"/>
      <c r="BN47" s="1118"/>
      <c r="BO47" s="1118"/>
      <c r="BP47" s="1118"/>
      <c r="BQ47" s="1118"/>
      <c r="BR47" s="1118"/>
      <c r="BS47" s="1118"/>
      <c r="BT47" s="1118"/>
      <c r="BU47" s="1118"/>
      <c r="BV47" s="1118"/>
      <c r="BW47" s="598"/>
      <c r="BX47" s="451">
        <f t="shared" si="19"/>
        <v>0</v>
      </c>
      <c r="BY47" s="451">
        <f t="shared" si="20"/>
        <v>0</v>
      </c>
      <c r="BZ47" s="451">
        <f t="shared" si="21"/>
        <v>0</v>
      </c>
      <c r="CA47" s="451">
        <f t="shared" si="22"/>
        <v>0</v>
      </c>
      <c r="CB47" s="451">
        <f t="shared" si="23"/>
        <v>0</v>
      </c>
      <c r="CC47" s="451">
        <f t="shared" si="24"/>
        <v>0</v>
      </c>
      <c r="CD47" s="451"/>
      <c r="CE47" s="451">
        <f t="shared" si="25"/>
        <v>0</v>
      </c>
      <c r="CF47" s="451">
        <f t="shared" si="26"/>
        <v>0</v>
      </c>
      <c r="CG47" s="451">
        <f t="shared" si="27"/>
        <v>0</v>
      </c>
      <c r="CH47" s="451">
        <f t="shared" si="28"/>
        <v>0</v>
      </c>
      <c r="CI47" s="451">
        <f t="shared" si="29"/>
        <v>0</v>
      </c>
      <c r="CJ47" s="451">
        <f t="shared" si="30"/>
        <v>0</v>
      </c>
      <c r="CK47" s="451"/>
      <c r="CL47" s="451">
        <f t="shared" si="190"/>
        <v>0</v>
      </c>
      <c r="CM47" s="451">
        <f t="shared" si="31"/>
        <v>0</v>
      </c>
      <c r="CN47" s="451">
        <f t="shared" si="32"/>
        <v>0</v>
      </c>
      <c r="CO47" s="451">
        <f t="shared" si="33"/>
        <v>0</v>
      </c>
      <c r="CP47" s="451">
        <f t="shared" si="34"/>
        <v>0</v>
      </c>
      <c r="CQ47" s="451">
        <f t="shared" si="35"/>
        <v>0</v>
      </c>
      <c r="CR47" s="451">
        <f t="shared" si="15"/>
        <v>0</v>
      </c>
      <c r="CS47" s="451">
        <f t="shared" si="36"/>
        <v>0</v>
      </c>
      <c r="CT47" s="451">
        <f t="shared" si="37"/>
        <v>0</v>
      </c>
      <c r="CU47" s="451">
        <f t="shared" si="38"/>
        <v>0</v>
      </c>
      <c r="CV47" s="451">
        <f t="shared" si="39"/>
        <v>0</v>
      </c>
      <c r="CW47" s="451">
        <f t="shared" si="40"/>
        <v>0</v>
      </c>
      <c r="CX47" s="451">
        <f t="shared" si="41"/>
        <v>0</v>
      </c>
      <c r="CY47" s="451"/>
      <c r="CZ47" s="451">
        <f t="shared" si="191"/>
        <v>0</v>
      </c>
      <c r="DA47" s="451" t="e">
        <f>SUM(#REF!,#REF!,#REF!,#REF!,#REF!,#REF!)</f>
        <v>#REF!</v>
      </c>
      <c r="DC47" s="451">
        <f t="shared" si="42"/>
        <v>0</v>
      </c>
      <c r="DD47" s="451">
        <f t="shared" si="43"/>
        <v>0</v>
      </c>
      <c r="DE47" s="451">
        <f t="shared" si="44"/>
        <v>0</v>
      </c>
      <c r="DF47" s="451">
        <f t="shared" si="45"/>
        <v>0</v>
      </c>
      <c r="DG47" s="451">
        <f t="shared" si="46"/>
        <v>0</v>
      </c>
      <c r="DH47" s="451">
        <f t="shared" si="47"/>
        <v>0</v>
      </c>
    </row>
    <row r="48" spans="1:112" s="604" customFormat="1" ht="12" customHeight="1" thickBot="1">
      <c r="A48" s="584" t="s">
        <v>4</v>
      </c>
      <c r="B48" s="427" t="s">
        <v>1613</v>
      </c>
      <c r="C48" s="486">
        <f t="shared" ref="C48:BN48" si="228">SUM(C49:C53)</f>
        <v>112382639</v>
      </c>
      <c r="D48" s="486">
        <f t="shared" si="228"/>
        <v>111788622</v>
      </c>
      <c r="E48" s="486">
        <f t="shared" si="228"/>
        <v>85906</v>
      </c>
      <c r="F48" s="486">
        <f t="shared" si="228"/>
        <v>111874528</v>
      </c>
      <c r="G48" s="486">
        <f t="shared" si="228"/>
        <v>0</v>
      </c>
      <c r="H48" s="486">
        <f t="shared" si="228"/>
        <v>111874528</v>
      </c>
      <c r="I48" s="486">
        <f t="shared" si="228"/>
        <v>0</v>
      </c>
      <c r="J48" s="486">
        <f t="shared" si="228"/>
        <v>0</v>
      </c>
      <c r="K48" s="486">
        <f t="shared" si="228"/>
        <v>0</v>
      </c>
      <c r="L48" s="486">
        <f t="shared" si="228"/>
        <v>0</v>
      </c>
      <c r="M48" s="486">
        <f t="shared" si="228"/>
        <v>0</v>
      </c>
      <c r="N48" s="486">
        <f t="shared" si="228"/>
        <v>0</v>
      </c>
      <c r="O48" s="486">
        <f t="shared" si="228"/>
        <v>458461675</v>
      </c>
      <c r="P48" s="486">
        <f t="shared" si="228"/>
        <v>456710448</v>
      </c>
      <c r="Q48" s="486">
        <f t="shared" si="228"/>
        <v>816560</v>
      </c>
      <c r="R48" s="486">
        <f t="shared" si="228"/>
        <v>457527008</v>
      </c>
      <c r="S48" s="486">
        <f t="shared" si="228"/>
        <v>1802000</v>
      </c>
      <c r="T48" s="486">
        <f t="shared" si="228"/>
        <v>459329008</v>
      </c>
      <c r="U48" s="486">
        <f t="shared" si="228"/>
        <v>0</v>
      </c>
      <c r="V48" s="486">
        <f t="shared" si="228"/>
        <v>0</v>
      </c>
      <c r="W48" s="486">
        <f t="shared" si="228"/>
        <v>0</v>
      </c>
      <c r="X48" s="486">
        <f t="shared" si="228"/>
        <v>0</v>
      </c>
      <c r="Y48" s="486">
        <f t="shared" si="228"/>
        <v>0</v>
      </c>
      <c r="Z48" s="486">
        <f t="shared" si="228"/>
        <v>0</v>
      </c>
      <c r="AA48" s="486">
        <f t="shared" si="228"/>
        <v>65321518</v>
      </c>
      <c r="AB48" s="486">
        <f t="shared" si="228"/>
        <v>66290348</v>
      </c>
      <c r="AC48" s="486">
        <f t="shared" si="228"/>
        <v>11206297</v>
      </c>
      <c r="AD48" s="486">
        <f t="shared" si="228"/>
        <v>77496645</v>
      </c>
      <c r="AE48" s="486">
        <f t="shared" si="228"/>
        <v>-1300000</v>
      </c>
      <c r="AF48" s="486">
        <f t="shared" si="228"/>
        <v>76196645</v>
      </c>
      <c r="AG48" s="486">
        <f t="shared" si="228"/>
        <v>0</v>
      </c>
      <c r="AH48" s="486">
        <f t="shared" si="228"/>
        <v>0</v>
      </c>
      <c r="AI48" s="486">
        <f t="shared" si="228"/>
        <v>0</v>
      </c>
      <c r="AJ48" s="486">
        <f t="shared" si="228"/>
        <v>0</v>
      </c>
      <c r="AK48" s="486">
        <f t="shared" si="228"/>
        <v>0</v>
      </c>
      <c r="AL48" s="486">
        <f t="shared" si="228"/>
        <v>0</v>
      </c>
      <c r="AM48" s="486">
        <f t="shared" si="228"/>
        <v>26511222</v>
      </c>
      <c r="AN48" s="486">
        <f t="shared" si="228"/>
        <v>28320784</v>
      </c>
      <c r="AO48" s="486">
        <f t="shared" si="228"/>
        <v>703525</v>
      </c>
      <c r="AP48" s="486">
        <f t="shared" si="228"/>
        <v>29024309</v>
      </c>
      <c r="AQ48" s="486">
        <f t="shared" si="228"/>
        <v>0</v>
      </c>
      <c r="AR48" s="486">
        <f t="shared" si="228"/>
        <v>29024309</v>
      </c>
      <c r="AS48" s="486">
        <f t="shared" si="228"/>
        <v>0</v>
      </c>
      <c r="AT48" s="486">
        <f t="shared" si="228"/>
        <v>0</v>
      </c>
      <c r="AU48" s="486">
        <f t="shared" si="228"/>
        <v>0</v>
      </c>
      <c r="AV48" s="486">
        <f t="shared" si="228"/>
        <v>0</v>
      </c>
      <c r="AW48" s="486">
        <f t="shared" si="228"/>
        <v>0</v>
      </c>
      <c r="AX48" s="486">
        <f t="shared" si="228"/>
        <v>0</v>
      </c>
      <c r="AY48" s="486">
        <f t="shared" si="228"/>
        <v>0</v>
      </c>
      <c r="AZ48" s="486">
        <f t="shared" si="228"/>
        <v>0</v>
      </c>
      <c r="BA48" s="486">
        <f t="shared" si="228"/>
        <v>0</v>
      </c>
      <c r="BB48" s="486">
        <f t="shared" si="228"/>
        <v>0</v>
      </c>
      <c r="BC48" s="486">
        <f t="shared" si="228"/>
        <v>0</v>
      </c>
      <c r="BD48" s="486">
        <f t="shared" si="228"/>
        <v>0</v>
      </c>
      <c r="BE48" s="486">
        <f t="shared" si="228"/>
        <v>19627723</v>
      </c>
      <c r="BF48" s="486">
        <f t="shared" si="228"/>
        <v>20457922</v>
      </c>
      <c r="BG48" s="486">
        <f t="shared" si="228"/>
        <v>513295</v>
      </c>
      <c r="BH48" s="486">
        <f t="shared" si="228"/>
        <v>20971217</v>
      </c>
      <c r="BI48" s="486">
        <f t="shared" si="228"/>
        <v>0</v>
      </c>
      <c r="BJ48" s="486">
        <f t="shared" si="228"/>
        <v>20971217</v>
      </c>
      <c r="BK48" s="486">
        <f t="shared" si="228"/>
        <v>40941299</v>
      </c>
      <c r="BL48" s="486">
        <f t="shared" si="228"/>
        <v>44209337</v>
      </c>
      <c r="BM48" s="486">
        <f t="shared" si="228"/>
        <v>367410</v>
      </c>
      <c r="BN48" s="486">
        <f t="shared" si="228"/>
        <v>44576747</v>
      </c>
      <c r="BO48" s="486">
        <f t="shared" ref="BO48:BV48" si="229">SUM(BO49:BO53)</f>
        <v>-1770000</v>
      </c>
      <c r="BP48" s="486">
        <f t="shared" si="229"/>
        <v>42806747</v>
      </c>
      <c r="BQ48" s="486">
        <f t="shared" si="229"/>
        <v>14259000</v>
      </c>
      <c r="BR48" s="486">
        <f t="shared" si="229"/>
        <v>15498449</v>
      </c>
      <c r="BS48" s="486">
        <f t="shared" ref="BS48" si="230">SUM(BS49:BS53)</f>
        <v>757606</v>
      </c>
      <c r="BT48" s="486">
        <f t="shared" si="229"/>
        <v>16256055</v>
      </c>
      <c r="BU48" s="486">
        <f t="shared" si="229"/>
        <v>0</v>
      </c>
      <c r="BV48" s="486">
        <f t="shared" si="229"/>
        <v>16256055</v>
      </c>
      <c r="BW48" s="579"/>
      <c r="BX48" s="451">
        <f t="shared" si="19"/>
        <v>737505076</v>
      </c>
      <c r="BY48" s="451">
        <f t="shared" si="20"/>
        <v>743275910</v>
      </c>
      <c r="BZ48" s="451">
        <f t="shared" si="21"/>
        <v>14450599</v>
      </c>
      <c r="CA48" s="451">
        <f t="shared" si="22"/>
        <v>757726509</v>
      </c>
      <c r="CB48" s="451">
        <f t="shared" si="23"/>
        <v>-1268000</v>
      </c>
      <c r="CC48" s="451">
        <f t="shared" si="24"/>
        <v>756458509</v>
      </c>
      <c r="CD48" s="451"/>
      <c r="CE48" s="451">
        <f t="shared" si="25"/>
        <v>703618353</v>
      </c>
      <c r="CF48" s="451">
        <f t="shared" si="26"/>
        <v>707319539</v>
      </c>
      <c r="CG48" s="451">
        <f t="shared" si="27"/>
        <v>13179698</v>
      </c>
      <c r="CH48" s="451">
        <f t="shared" si="28"/>
        <v>720499237</v>
      </c>
      <c r="CI48" s="451">
        <f t="shared" si="29"/>
        <v>-1268000</v>
      </c>
      <c r="CJ48" s="451">
        <f t="shared" si="30"/>
        <v>719231237</v>
      </c>
      <c r="CK48" s="451"/>
      <c r="CL48" s="451">
        <f t="shared" si="190"/>
        <v>33886723</v>
      </c>
      <c r="CM48" s="451">
        <f t="shared" si="31"/>
        <v>35956371</v>
      </c>
      <c r="CN48" s="451">
        <f t="shared" si="32"/>
        <v>1270901</v>
      </c>
      <c r="CO48" s="451">
        <f t="shared" si="33"/>
        <v>37227272</v>
      </c>
      <c r="CP48" s="451">
        <f t="shared" si="34"/>
        <v>0</v>
      </c>
      <c r="CQ48" s="451">
        <f t="shared" si="35"/>
        <v>37227272</v>
      </c>
      <c r="CR48" s="451">
        <f t="shared" si="15"/>
        <v>-1268000</v>
      </c>
      <c r="CS48" s="451">
        <f t="shared" si="36"/>
        <v>771391799</v>
      </c>
      <c r="CT48" s="451">
        <f t="shared" si="37"/>
        <v>779232281</v>
      </c>
      <c r="CU48" s="451">
        <f t="shared" si="38"/>
        <v>15721500</v>
      </c>
      <c r="CV48" s="451">
        <f t="shared" si="39"/>
        <v>794953781</v>
      </c>
      <c r="CW48" s="451">
        <f t="shared" si="40"/>
        <v>-1268000</v>
      </c>
      <c r="CX48" s="451">
        <f t="shared" si="41"/>
        <v>793685781</v>
      </c>
      <c r="CY48" s="451"/>
      <c r="CZ48" s="451">
        <f t="shared" si="191"/>
        <v>1480780986</v>
      </c>
      <c r="DA48" s="451" t="e">
        <f>SUM(#REF!,#REF!,#REF!,#REF!,#REF!,#REF!)</f>
        <v>#REF!</v>
      </c>
      <c r="DC48" s="451">
        <f t="shared" si="42"/>
        <v>55200299</v>
      </c>
      <c r="DD48" s="451">
        <f t="shared" si="43"/>
        <v>59707786</v>
      </c>
      <c r="DE48" s="451">
        <f t="shared" si="44"/>
        <v>1125016</v>
      </c>
      <c r="DF48" s="451">
        <f t="shared" si="45"/>
        <v>60832802</v>
      </c>
      <c r="DG48" s="451">
        <f t="shared" si="46"/>
        <v>-1770000</v>
      </c>
      <c r="DH48" s="451">
        <f t="shared" si="47"/>
        <v>59062802</v>
      </c>
    </row>
    <row r="49" spans="1:112" ht="12" customHeight="1">
      <c r="A49" s="581" t="s">
        <v>6</v>
      </c>
      <c r="B49" s="428" t="s">
        <v>123</v>
      </c>
      <c r="C49" s="505">
        <v>24695000</v>
      </c>
      <c r="D49" s="505">
        <v>24984366</v>
      </c>
      <c r="E49" s="505">
        <f t="shared" ref="E49:E53" si="231">F49-D49</f>
        <v>72800</v>
      </c>
      <c r="F49" s="505">
        <v>25057166</v>
      </c>
      <c r="G49" s="505">
        <v>0</v>
      </c>
      <c r="H49" s="505">
        <f t="shared" ref="H49:H53" si="232">SUM(F49:G49)</f>
        <v>25057166</v>
      </c>
      <c r="I49" s="505"/>
      <c r="J49" s="505"/>
      <c r="K49" s="505">
        <f t="shared" ref="K49:K53" si="233">L49-J49</f>
        <v>0</v>
      </c>
      <c r="L49" s="505"/>
      <c r="M49" s="505"/>
      <c r="N49" s="505">
        <f t="shared" ref="N49:N53" si="234">SUM(L49:M49)</f>
        <v>0</v>
      </c>
      <c r="O49" s="505">
        <v>290812000</v>
      </c>
      <c r="P49" s="505">
        <v>291340264</v>
      </c>
      <c r="Q49" s="505">
        <f t="shared" ref="Q49:Q53" si="235">R49-P49</f>
        <v>269521</v>
      </c>
      <c r="R49" s="505">
        <v>291609785</v>
      </c>
      <c r="S49" s="505">
        <v>2200000</v>
      </c>
      <c r="T49" s="505">
        <f t="shared" ref="T49:T53" si="236">SUM(R49:S49)</f>
        <v>293809785</v>
      </c>
      <c r="U49" s="505"/>
      <c r="V49" s="505"/>
      <c r="W49" s="505">
        <f t="shared" ref="W49:W53" si="237">X49-V49</f>
        <v>0</v>
      </c>
      <c r="X49" s="505"/>
      <c r="Y49" s="505"/>
      <c r="Z49" s="505">
        <f t="shared" ref="Z49:Z53" si="238">SUM(X49:Y49)</f>
        <v>0</v>
      </c>
      <c r="AA49" s="505">
        <v>35906000</v>
      </c>
      <c r="AB49" s="505">
        <v>37883338</v>
      </c>
      <c r="AC49" s="505">
        <f t="shared" ref="AC49:AC53" si="239">AD49-AB49</f>
        <v>877670</v>
      </c>
      <c r="AD49" s="505">
        <v>38761008</v>
      </c>
      <c r="AE49" s="505">
        <v>-1300000</v>
      </c>
      <c r="AF49" s="505">
        <f t="shared" ref="AF49:AF53" si="240">SUM(AD49:AE49)</f>
        <v>37461008</v>
      </c>
      <c r="AG49" s="505"/>
      <c r="AH49" s="505"/>
      <c r="AI49" s="505">
        <f t="shared" ref="AI49:AI53" si="241">AJ49-AH49</f>
        <v>0</v>
      </c>
      <c r="AJ49" s="505"/>
      <c r="AK49" s="505"/>
      <c r="AL49" s="505">
        <f t="shared" ref="AL49:AL53" si="242">SUM(AJ49:AK49)</f>
        <v>0</v>
      </c>
      <c r="AM49" s="505">
        <v>15921000</v>
      </c>
      <c r="AN49" s="505">
        <v>16908995</v>
      </c>
      <c r="AO49" s="505">
        <f t="shared" ref="AO49:AO53" si="243">AP49-AN49</f>
        <v>384335</v>
      </c>
      <c r="AP49" s="505">
        <v>17293330</v>
      </c>
      <c r="AQ49" s="505">
        <v>-150000</v>
      </c>
      <c r="AR49" s="505">
        <f t="shared" ref="AR49:AR53" si="244">SUM(AP49:AQ49)</f>
        <v>17143330</v>
      </c>
      <c r="AS49" s="505"/>
      <c r="AT49" s="505"/>
      <c r="AU49" s="505">
        <f t="shared" ref="AU49:AU53" si="245">AV49-AT49</f>
        <v>0</v>
      </c>
      <c r="AV49" s="505"/>
      <c r="AW49" s="505"/>
      <c r="AX49" s="505">
        <f t="shared" ref="AX49:AX53" si="246">SUM(AV49:AW49)</f>
        <v>0</v>
      </c>
      <c r="AY49" s="505"/>
      <c r="AZ49" s="505"/>
      <c r="BA49" s="505">
        <f t="shared" ref="BA49:BA53" si="247">BB49-AZ49</f>
        <v>0</v>
      </c>
      <c r="BB49" s="505"/>
      <c r="BC49" s="505"/>
      <c r="BD49" s="505">
        <f t="shared" ref="BD49:BD53" si="248">SUM(BB49:BC49)</f>
        <v>0</v>
      </c>
      <c r="BE49" s="505">
        <v>12334000</v>
      </c>
      <c r="BF49" s="505">
        <v>13578656</v>
      </c>
      <c r="BG49" s="505">
        <f t="shared" ref="BG49:BG53" si="249">BH49-BF49</f>
        <v>434998</v>
      </c>
      <c r="BH49" s="505">
        <v>14013654</v>
      </c>
      <c r="BI49" s="505">
        <v>0</v>
      </c>
      <c r="BJ49" s="505">
        <f t="shared" ref="BJ49:BJ53" si="250">SUM(BH49:BI49)</f>
        <v>14013654</v>
      </c>
      <c r="BK49" s="505">
        <v>19651000</v>
      </c>
      <c r="BL49" s="505">
        <v>18908000</v>
      </c>
      <c r="BM49" s="505">
        <f t="shared" ref="BM49:BM53" si="251">BN49-BL49</f>
        <v>21200</v>
      </c>
      <c r="BN49" s="505">
        <v>18929200</v>
      </c>
      <c r="BO49" s="505">
        <v>0</v>
      </c>
      <c r="BP49" s="505">
        <f t="shared" ref="BP49:BP53" si="252">SUM(BN49:BO49)</f>
        <v>18929200</v>
      </c>
      <c r="BQ49" s="505">
        <v>3540000</v>
      </c>
      <c r="BR49" s="505">
        <v>4374000</v>
      </c>
      <c r="BS49" s="505">
        <f t="shared" ref="BS49:BS53" si="253">BT49-BR49</f>
        <v>0</v>
      </c>
      <c r="BT49" s="505">
        <v>4374000</v>
      </c>
      <c r="BU49" s="505"/>
      <c r="BV49" s="505">
        <f t="shared" ref="BV49:BV53" si="254">SUM(BT49:BU49)</f>
        <v>4374000</v>
      </c>
      <c r="BW49" s="588"/>
      <c r="BX49" s="451">
        <f t="shared" si="19"/>
        <v>402859000</v>
      </c>
      <c r="BY49" s="451">
        <f t="shared" si="20"/>
        <v>407977619</v>
      </c>
      <c r="BZ49" s="451">
        <f t="shared" si="21"/>
        <v>2060524</v>
      </c>
      <c r="CA49" s="451">
        <f t="shared" si="22"/>
        <v>410038143</v>
      </c>
      <c r="CB49" s="451">
        <f t="shared" si="23"/>
        <v>750000</v>
      </c>
      <c r="CC49" s="451">
        <f t="shared" si="24"/>
        <v>410788143</v>
      </c>
      <c r="CD49" s="451"/>
      <c r="CE49" s="451">
        <f t="shared" si="25"/>
        <v>386985000</v>
      </c>
      <c r="CF49" s="451">
        <f t="shared" si="26"/>
        <v>390024963</v>
      </c>
      <c r="CG49" s="451">
        <f t="shared" si="27"/>
        <v>1625526</v>
      </c>
      <c r="CH49" s="451">
        <f t="shared" si="28"/>
        <v>391650489</v>
      </c>
      <c r="CI49" s="451">
        <f t="shared" si="29"/>
        <v>750000</v>
      </c>
      <c r="CJ49" s="451">
        <f t="shared" si="30"/>
        <v>392400489</v>
      </c>
      <c r="CK49" s="451"/>
      <c r="CL49" s="451">
        <f t="shared" si="190"/>
        <v>15874000</v>
      </c>
      <c r="CM49" s="451">
        <f t="shared" si="31"/>
        <v>17952656</v>
      </c>
      <c r="CN49" s="451">
        <f t="shared" si="32"/>
        <v>434998</v>
      </c>
      <c r="CO49" s="451">
        <f t="shared" si="33"/>
        <v>18387654</v>
      </c>
      <c r="CP49" s="451">
        <f t="shared" si="34"/>
        <v>0</v>
      </c>
      <c r="CQ49" s="451">
        <f t="shared" si="35"/>
        <v>18387654</v>
      </c>
      <c r="CR49" s="451">
        <f t="shared" si="15"/>
        <v>750000</v>
      </c>
      <c r="CS49" s="451">
        <f t="shared" si="36"/>
        <v>418733000</v>
      </c>
      <c r="CT49" s="451">
        <f t="shared" si="37"/>
        <v>425930275</v>
      </c>
      <c r="CU49" s="451">
        <f t="shared" si="38"/>
        <v>2495522</v>
      </c>
      <c r="CV49" s="451">
        <f t="shared" si="39"/>
        <v>428425797</v>
      </c>
      <c r="CW49" s="451">
        <f t="shared" si="40"/>
        <v>750000</v>
      </c>
      <c r="CX49" s="451">
        <f t="shared" si="41"/>
        <v>429175797</v>
      </c>
      <c r="CY49" s="451"/>
      <c r="CZ49" s="451">
        <f t="shared" si="191"/>
        <v>810836619</v>
      </c>
      <c r="DA49" s="451" t="e">
        <f>SUM(#REF!,#REF!,#REF!,#REF!,#REF!,#REF!)</f>
        <v>#REF!</v>
      </c>
      <c r="DC49" s="451">
        <f t="shared" si="42"/>
        <v>23191000</v>
      </c>
      <c r="DD49" s="451">
        <f t="shared" si="43"/>
        <v>23282000</v>
      </c>
      <c r="DE49" s="451">
        <f t="shared" si="44"/>
        <v>21200</v>
      </c>
      <c r="DF49" s="451">
        <f t="shared" si="45"/>
        <v>23303200</v>
      </c>
      <c r="DG49" s="451">
        <f t="shared" si="46"/>
        <v>0</v>
      </c>
      <c r="DH49" s="451">
        <f t="shared" si="47"/>
        <v>23303200</v>
      </c>
    </row>
    <row r="50" spans="1:112" ht="12" customHeight="1">
      <c r="A50" s="581" t="s">
        <v>8</v>
      </c>
      <c r="B50" s="423" t="s">
        <v>124</v>
      </c>
      <c r="C50" s="493">
        <v>4988000</v>
      </c>
      <c r="D50" s="493">
        <v>4831256</v>
      </c>
      <c r="E50" s="493">
        <f t="shared" si="231"/>
        <v>13106</v>
      </c>
      <c r="F50" s="493">
        <v>4844362</v>
      </c>
      <c r="G50" s="493"/>
      <c r="H50" s="493">
        <f t="shared" si="232"/>
        <v>4844362</v>
      </c>
      <c r="I50" s="493"/>
      <c r="J50" s="493"/>
      <c r="K50" s="493">
        <f t="shared" si="233"/>
        <v>0</v>
      </c>
      <c r="L50" s="493"/>
      <c r="M50" s="493"/>
      <c r="N50" s="493">
        <f t="shared" si="234"/>
        <v>0</v>
      </c>
      <c r="O50" s="493">
        <v>58540000</v>
      </c>
      <c r="P50" s="493">
        <v>56397332</v>
      </c>
      <c r="Q50" s="493">
        <f t="shared" si="235"/>
        <v>43559</v>
      </c>
      <c r="R50" s="493">
        <v>56440891</v>
      </c>
      <c r="S50" s="493">
        <v>200000</v>
      </c>
      <c r="T50" s="493">
        <f t="shared" si="236"/>
        <v>56640891</v>
      </c>
      <c r="U50" s="493"/>
      <c r="V50" s="493"/>
      <c r="W50" s="493">
        <f t="shared" si="237"/>
        <v>0</v>
      </c>
      <c r="X50" s="493"/>
      <c r="Y50" s="493"/>
      <c r="Z50" s="493">
        <f t="shared" si="238"/>
        <v>0</v>
      </c>
      <c r="AA50" s="493">
        <v>7099000</v>
      </c>
      <c r="AB50" s="493">
        <v>7192010</v>
      </c>
      <c r="AC50" s="493">
        <f t="shared" si="239"/>
        <v>152727</v>
      </c>
      <c r="AD50" s="493">
        <v>7344737</v>
      </c>
      <c r="AE50" s="493"/>
      <c r="AF50" s="493">
        <f t="shared" si="240"/>
        <v>7344737</v>
      </c>
      <c r="AG50" s="493"/>
      <c r="AH50" s="493"/>
      <c r="AI50" s="493">
        <f t="shared" si="241"/>
        <v>0</v>
      </c>
      <c r="AJ50" s="493"/>
      <c r="AK50" s="493"/>
      <c r="AL50" s="493">
        <f t="shared" si="242"/>
        <v>0</v>
      </c>
      <c r="AM50" s="493">
        <v>3289000</v>
      </c>
      <c r="AN50" s="493">
        <v>3293758</v>
      </c>
      <c r="AO50" s="493">
        <f t="shared" si="243"/>
        <v>69190</v>
      </c>
      <c r="AP50" s="493">
        <v>3362948</v>
      </c>
      <c r="AQ50" s="493">
        <v>150000</v>
      </c>
      <c r="AR50" s="493">
        <f t="shared" si="244"/>
        <v>3512948</v>
      </c>
      <c r="AS50" s="493"/>
      <c r="AT50" s="493"/>
      <c r="AU50" s="493">
        <f t="shared" si="245"/>
        <v>0</v>
      </c>
      <c r="AV50" s="493"/>
      <c r="AW50" s="493"/>
      <c r="AX50" s="493">
        <f t="shared" si="246"/>
        <v>0</v>
      </c>
      <c r="AY50" s="493"/>
      <c r="AZ50" s="493"/>
      <c r="BA50" s="493">
        <f t="shared" si="247"/>
        <v>0</v>
      </c>
      <c r="BB50" s="493"/>
      <c r="BC50" s="493"/>
      <c r="BD50" s="493">
        <f t="shared" si="248"/>
        <v>0</v>
      </c>
      <c r="BE50" s="493">
        <v>2427000</v>
      </c>
      <c r="BF50" s="493">
        <v>2540437</v>
      </c>
      <c r="BG50" s="493">
        <f t="shared" si="249"/>
        <v>78297</v>
      </c>
      <c r="BH50" s="493">
        <v>2618734</v>
      </c>
      <c r="BI50" s="493"/>
      <c r="BJ50" s="493">
        <f t="shared" si="250"/>
        <v>2618734</v>
      </c>
      <c r="BK50" s="493">
        <v>4005000</v>
      </c>
      <c r="BL50" s="493">
        <v>3739745</v>
      </c>
      <c r="BM50" s="493">
        <f t="shared" si="251"/>
        <v>33396</v>
      </c>
      <c r="BN50" s="493">
        <v>3773141</v>
      </c>
      <c r="BO50" s="493"/>
      <c r="BP50" s="493">
        <f t="shared" si="252"/>
        <v>3773141</v>
      </c>
      <c r="BQ50" s="493">
        <v>690000</v>
      </c>
      <c r="BR50" s="493">
        <v>799000</v>
      </c>
      <c r="BS50" s="493">
        <f t="shared" si="253"/>
        <v>-29580</v>
      </c>
      <c r="BT50" s="493">
        <v>769420</v>
      </c>
      <c r="BU50" s="493"/>
      <c r="BV50" s="493">
        <f t="shared" si="254"/>
        <v>769420</v>
      </c>
      <c r="BW50" s="588"/>
      <c r="BX50" s="451">
        <f t="shared" si="19"/>
        <v>81038000</v>
      </c>
      <c r="BY50" s="451">
        <f t="shared" si="20"/>
        <v>78793538</v>
      </c>
      <c r="BZ50" s="451">
        <f t="shared" si="21"/>
        <v>360695</v>
      </c>
      <c r="CA50" s="451">
        <f t="shared" si="22"/>
        <v>79154233</v>
      </c>
      <c r="CB50" s="451">
        <f t="shared" si="23"/>
        <v>350000</v>
      </c>
      <c r="CC50" s="451">
        <f t="shared" si="24"/>
        <v>79504233</v>
      </c>
      <c r="CD50" s="451"/>
      <c r="CE50" s="451">
        <f t="shared" si="25"/>
        <v>77921000</v>
      </c>
      <c r="CF50" s="451">
        <f t="shared" si="26"/>
        <v>75454101</v>
      </c>
      <c r="CG50" s="451">
        <f t="shared" si="27"/>
        <v>311978</v>
      </c>
      <c r="CH50" s="451">
        <f t="shared" si="28"/>
        <v>75766079</v>
      </c>
      <c r="CI50" s="451">
        <f t="shared" si="29"/>
        <v>350000</v>
      </c>
      <c r="CJ50" s="451">
        <f t="shared" si="30"/>
        <v>76116079</v>
      </c>
      <c r="CK50" s="451"/>
      <c r="CL50" s="451">
        <f t="shared" si="190"/>
        <v>3117000</v>
      </c>
      <c r="CM50" s="451">
        <f t="shared" si="31"/>
        <v>3339437</v>
      </c>
      <c r="CN50" s="451">
        <f t="shared" si="32"/>
        <v>48717</v>
      </c>
      <c r="CO50" s="451">
        <f t="shared" si="33"/>
        <v>3388154</v>
      </c>
      <c r="CP50" s="451">
        <f t="shared" si="34"/>
        <v>0</v>
      </c>
      <c r="CQ50" s="451">
        <f t="shared" si="35"/>
        <v>3388154</v>
      </c>
      <c r="CR50" s="451">
        <f t="shared" si="15"/>
        <v>350000</v>
      </c>
      <c r="CS50" s="451">
        <f t="shared" si="36"/>
        <v>84155000</v>
      </c>
      <c r="CT50" s="451">
        <f t="shared" si="37"/>
        <v>82132975</v>
      </c>
      <c r="CU50" s="451">
        <f t="shared" si="38"/>
        <v>409412</v>
      </c>
      <c r="CV50" s="451">
        <f t="shared" si="39"/>
        <v>82542387</v>
      </c>
      <c r="CW50" s="451">
        <f t="shared" si="40"/>
        <v>350000</v>
      </c>
      <c r="CX50" s="451">
        <f t="shared" si="41"/>
        <v>82892387</v>
      </c>
      <c r="CY50" s="451"/>
      <c r="CZ50" s="451">
        <f t="shared" si="191"/>
        <v>159831538</v>
      </c>
      <c r="DA50" s="451" t="e">
        <f>SUM(#REF!,#REF!,#REF!,#REF!,#REF!,#REF!)</f>
        <v>#REF!</v>
      </c>
      <c r="DC50" s="451">
        <f t="shared" si="42"/>
        <v>4695000</v>
      </c>
      <c r="DD50" s="451">
        <f t="shared" si="43"/>
        <v>4538745</v>
      </c>
      <c r="DE50" s="451">
        <f t="shared" si="44"/>
        <v>3816</v>
      </c>
      <c r="DF50" s="451">
        <f t="shared" si="45"/>
        <v>4542561</v>
      </c>
      <c r="DG50" s="451">
        <f t="shared" si="46"/>
        <v>0</v>
      </c>
      <c r="DH50" s="451">
        <f t="shared" si="47"/>
        <v>4542561</v>
      </c>
    </row>
    <row r="51" spans="1:112" ht="12" customHeight="1">
      <c r="A51" s="581" t="s">
        <v>10</v>
      </c>
      <c r="B51" s="423" t="s">
        <v>125</v>
      </c>
      <c r="C51" s="493">
        <v>81893000</v>
      </c>
      <c r="D51" s="493">
        <v>81973000</v>
      </c>
      <c r="E51" s="493">
        <f t="shared" si="231"/>
        <v>0</v>
      </c>
      <c r="F51" s="493">
        <v>81973000</v>
      </c>
      <c r="G51" s="493">
        <v>0</v>
      </c>
      <c r="H51" s="493">
        <f t="shared" si="232"/>
        <v>81973000</v>
      </c>
      <c r="I51" s="493"/>
      <c r="J51" s="493"/>
      <c r="K51" s="493">
        <f t="shared" si="233"/>
        <v>0</v>
      </c>
      <c r="L51" s="493"/>
      <c r="M51" s="493"/>
      <c r="N51" s="493">
        <f t="shared" si="234"/>
        <v>0</v>
      </c>
      <c r="O51" s="493">
        <v>108171000</v>
      </c>
      <c r="P51" s="493">
        <v>108972852</v>
      </c>
      <c r="Q51" s="493">
        <f t="shared" si="235"/>
        <v>503480</v>
      </c>
      <c r="R51" s="493">
        <v>109476332</v>
      </c>
      <c r="S51" s="493">
        <v>-598000</v>
      </c>
      <c r="T51" s="493">
        <f t="shared" si="236"/>
        <v>108878332</v>
      </c>
      <c r="U51" s="493"/>
      <c r="V51" s="493"/>
      <c r="W51" s="493">
        <f t="shared" si="237"/>
        <v>0</v>
      </c>
      <c r="X51" s="493"/>
      <c r="Y51" s="493"/>
      <c r="Z51" s="493">
        <f t="shared" si="238"/>
        <v>0</v>
      </c>
      <c r="AA51" s="493">
        <v>20355000</v>
      </c>
      <c r="AB51" s="493">
        <v>21215000</v>
      </c>
      <c r="AC51" s="493">
        <f t="shared" si="239"/>
        <v>10175900</v>
      </c>
      <c r="AD51" s="493">
        <v>31390900</v>
      </c>
      <c r="AE51" s="493">
        <v>0</v>
      </c>
      <c r="AF51" s="493">
        <f t="shared" si="240"/>
        <v>31390900</v>
      </c>
      <c r="AG51" s="493"/>
      <c r="AH51" s="493"/>
      <c r="AI51" s="493">
        <f t="shared" si="241"/>
        <v>0</v>
      </c>
      <c r="AJ51" s="493"/>
      <c r="AK51" s="493"/>
      <c r="AL51" s="493">
        <f t="shared" si="242"/>
        <v>0</v>
      </c>
      <c r="AM51" s="493">
        <v>6691000</v>
      </c>
      <c r="AN51" s="493">
        <v>8118031</v>
      </c>
      <c r="AO51" s="493">
        <f t="shared" si="243"/>
        <v>250000</v>
      </c>
      <c r="AP51" s="493">
        <v>8368031</v>
      </c>
      <c r="AQ51" s="493">
        <v>0</v>
      </c>
      <c r="AR51" s="493">
        <f t="shared" si="244"/>
        <v>8368031</v>
      </c>
      <c r="AS51" s="493"/>
      <c r="AT51" s="493"/>
      <c r="AU51" s="493">
        <f t="shared" si="245"/>
        <v>0</v>
      </c>
      <c r="AV51" s="493"/>
      <c r="AW51" s="493"/>
      <c r="AX51" s="493">
        <f t="shared" si="246"/>
        <v>0</v>
      </c>
      <c r="AY51" s="493"/>
      <c r="AZ51" s="493"/>
      <c r="BA51" s="493">
        <f t="shared" si="247"/>
        <v>0</v>
      </c>
      <c r="BB51" s="493"/>
      <c r="BC51" s="493"/>
      <c r="BD51" s="493">
        <f t="shared" si="248"/>
        <v>0</v>
      </c>
      <c r="BE51" s="493">
        <v>3540000</v>
      </c>
      <c r="BF51" s="493">
        <v>4338829</v>
      </c>
      <c r="BG51" s="493">
        <f t="shared" si="249"/>
        <v>0</v>
      </c>
      <c r="BH51" s="493">
        <v>4338829</v>
      </c>
      <c r="BI51" s="493"/>
      <c r="BJ51" s="493">
        <f t="shared" si="250"/>
        <v>4338829</v>
      </c>
      <c r="BK51" s="493">
        <v>15992000</v>
      </c>
      <c r="BL51" s="493">
        <v>21561592</v>
      </c>
      <c r="BM51" s="493">
        <f t="shared" si="251"/>
        <v>312814</v>
      </c>
      <c r="BN51" s="493">
        <v>21874406</v>
      </c>
      <c r="BO51" s="493">
        <v>-1770000</v>
      </c>
      <c r="BP51" s="493">
        <f t="shared" si="252"/>
        <v>20104406</v>
      </c>
      <c r="BQ51" s="493">
        <v>10029000</v>
      </c>
      <c r="BR51" s="493">
        <v>10325449</v>
      </c>
      <c r="BS51" s="493">
        <f t="shared" si="253"/>
        <v>787186</v>
      </c>
      <c r="BT51" s="493">
        <v>11112635</v>
      </c>
      <c r="BU51" s="493"/>
      <c r="BV51" s="493">
        <f t="shared" si="254"/>
        <v>11112635</v>
      </c>
      <c r="BW51" s="588"/>
      <c r="BX51" s="451">
        <f t="shared" si="19"/>
        <v>246671000</v>
      </c>
      <c r="BY51" s="451">
        <f t="shared" si="20"/>
        <v>256504753</v>
      </c>
      <c r="BZ51" s="451">
        <f t="shared" si="21"/>
        <v>12029380</v>
      </c>
      <c r="CA51" s="451">
        <f t="shared" si="22"/>
        <v>268534133</v>
      </c>
      <c r="CB51" s="451">
        <f t="shared" si="23"/>
        <v>-2368000</v>
      </c>
      <c r="CC51" s="451">
        <f t="shared" si="24"/>
        <v>266166133</v>
      </c>
      <c r="CD51" s="451"/>
      <c r="CE51" s="451">
        <f t="shared" si="25"/>
        <v>233102000</v>
      </c>
      <c r="CF51" s="451">
        <f t="shared" si="26"/>
        <v>241840475</v>
      </c>
      <c r="CG51" s="451">
        <f t="shared" si="27"/>
        <v>11242194</v>
      </c>
      <c r="CH51" s="451">
        <f t="shared" si="28"/>
        <v>253082669</v>
      </c>
      <c r="CI51" s="451">
        <f t="shared" si="29"/>
        <v>-2368000</v>
      </c>
      <c r="CJ51" s="451">
        <f t="shared" si="30"/>
        <v>250714669</v>
      </c>
      <c r="CK51" s="451"/>
      <c r="CL51" s="451">
        <f t="shared" si="190"/>
        <v>13569000</v>
      </c>
      <c r="CM51" s="451">
        <f t="shared" si="31"/>
        <v>14664278</v>
      </c>
      <c r="CN51" s="451">
        <f t="shared" si="32"/>
        <v>787186</v>
      </c>
      <c r="CO51" s="451">
        <f t="shared" si="33"/>
        <v>15451464</v>
      </c>
      <c r="CP51" s="451">
        <f t="shared" si="34"/>
        <v>0</v>
      </c>
      <c r="CQ51" s="451">
        <f t="shared" si="35"/>
        <v>15451464</v>
      </c>
      <c r="CR51" s="451">
        <f t="shared" si="15"/>
        <v>-2368000</v>
      </c>
      <c r="CS51" s="451">
        <f t="shared" si="36"/>
        <v>260240000</v>
      </c>
      <c r="CT51" s="451">
        <f t="shared" si="37"/>
        <v>271169031</v>
      </c>
      <c r="CU51" s="451">
        <f t="shared" si="38"/>
        <v>12816566</v>
      </c>
      <c r="CV51" s="451">
        <f t="shared" si="39"/>
        <v>283985597</v>
      </c>
      <c r="CW51" s="451">
        <f t="shared" si="40"/>
        <v>-2368000</v>
      </c>
      <c r="CX51" s="451">
        <f t="shared" si="41"/>
        <v>281617597</v>
      </c>
      <c r="CY51" s="451"/>
      <c r="CZ51" s="451">
        <f t="shared" si="191"/>
        <v>503175753</v>
      </c>
      <c r="DA51" s="451" t="e">
        <f>SUM(#REF!,#REF!,#REF!,#REF!,#REF!,#REF!)</f>
        <v>#REF!</v>
      </c>
      <c r="DC51" s="451">
        <f t="shared" si="42"/>
        <v>26021000</v>
      </c>
      <c r="DD51" s="451">
        <f t="shared" si="43"/>
        <v>31887041</v>
      </c>
      <c r="DE51" s="451">
        <f t="shared" si="44"/>
        <v>1100000</v>
      </c>
      <c r="DF51" s="451">
        <f t="shared" si="45"/>
        <v>32987041</v>
      </c>
      <c r="DG51" s="451">
        <f t="shared" si="46"/>
        <v>-1770000</v>
      </c>
      <c r="DH51" s="451">
        <f t="shared" si="47"/>
        <v>31217041</v>
      </c>
    </row>
    <row r="52" spans="1:112" ht="12" customHeight="1">
      <c r="A52" s="581" t="s">
        <v>11</v>
      </c>
      <c r="B52" s="423" t="s">
        <v>126</v>
      </c>
      <c r="C52" s="493">
        <v>0</v>
      </c>
      <c r="D52" s="493">
        <v>0</v>
      </c>
      <c r="E52" s="493">
        <f t="shared" si="231"/>
        <v>0</v>
      </c>
      <c r="F52" s="493">
        <v>0</v>
      </c>
      <c r="G52" s="493"/>
      <c r="H52" s="493">
        <f t="shared" si="232"/>
        <v>0</v>
      </c>
      <c r="I52" s="493"/>
      <c r="J52" s="493"/>
      <c r="K52" s="493">
        <f t="shared" si="233"/>
        <v>0</v>
      </c>
      <c r="L52" s="493"/>
      <c r="M52" s="493"/>
      <c r="N52" s="493">
        <f t="shared" si="234"/>
        <v>0</v>
      </c>
      <c r="O52" s="493">
        <v>0</v>
      </c>
      <c r="P52" s="493">
        <v>0</v>
      </c>
      <c r="Q52" s="493">
        <f t="shared" si="235"/>
        <v>0</v>
      </c>
      <c r="R52" s="493">
        <v>0</v>
      </c>
      <c r="S52" s="493"/>
      <c r="T52" s="493">
        <f t="shared" si="236"/>
        <v>0</v>
      </c>
      <c r="U52" s="493"/>
      <c r="V52" s="493"/>
      <c r="W52" s="493">
        <f t="shared" si="237"/>
        <v>0</v>
      </c>
      <c r="X52" s="493"/>
      <c r="Y52" s="493"/>
      <c r="Z52" s="493">
        <f t="shared" si="238"/>
        <v>0</v>
      </c>
      <c r="AA52" s="493">
        <v>0</v>
      </c>
      <c r="AB52" s="493">
        <v>0</v>
      </c>
      <c r="AC52" s="493">
        <f t="shared" si="239"/>
        <v>0</v>
      </c>
      <c r="AD52" s="493">
        <v>0</v>
      </c>
      <c r="AE52" s="493"/>
      <c r="AF52" s="493">
        <f t="shared" si="240"/>
        <v>0</v>
      </c>
      <c r="AG52" s="493"/>
      <c r="AH52" s="493"/>
      <c r="AI52" s="493">
        <f t="shared" si="241"/>
        <v>0</v>
      </c>
      <c r="AJ52" s="493"/>
      <c r="AK52" s="493"/>
      <c r="AL52" s="493">
        <f t="shared" si="242"/>
        <v>0</v>
      </c>
      <c r="AM52" s="493">
        <v>0</v>
      </c>
      <c r="AN52" s="493">
        <v>0</v>
      </c>
      <c r="AO52" s="493">
        <f t="shared" si="243"/>
        <v>0</v>
      </c>
      <c r="AP52" s="493">
        <v>0</v>
      </c>
      <c r="AQ52" s="493"/>
      <c r="AR52" s="493">
        <f t="shared" si="244"/>
        <v>0</v>
      </c>
      <c r="AS52" s="493"/>
      <c r="AT52" s="493"/>
      <c r="AU52" s="493">
        <f t="shared" si="245"/>
        <v>0</v>
      </c>
      <c r="AV52" s="493"/>
      <c r="AW52" s="493"/>
      <c r="AX52" s="493">
        <f t="shared" si="246"/>
        <v>0</v>
      </c>
      <c r="AY52" s="493"/>
      <c r="AZ52" s="493"/>
      <c r="BA52" s="493">
        <f t="shared" si="247"/>
        <v>0</v>
      </c>
      <c r="BB52" s="493"/>
      <c r="BC52" s="493"/>
      <c r="BD52" s="493">
        <f t="shared" si="248"/>
        <v>0</v>
      </c>
      <c r="BE52" s="493">
        <v>0</v>
      </c>
      <c r="BF52" s="493">
        <v>0</v>
      </c>
      <c r="BG52" s="493">
        <f t="shared" si="249"/>
        <v>0</v>
      </c>
      <c r="BH52" s="493">
        <v>0</v>
      </c>
      <c r="BI52" s="493"/>
      <c r="BJ52" s="493">
        <f t="shared" si="250"/>
        <v>0</v>
      </c>
      <c r="BK52" s="493">
        <v>0</v>
      </c>
      <c r="BL52" s="493">
        <v>0</v>
      </c>
      <c r="BM52" s="493">
        <f t="shared" si="251"/>
        <v>0</v>
      </c>
      <c r="BN52" s="493">
        <v>0</v>
      </c>
      <c r="BO52" s="493"/>
      <c r="BP52" s="493">
        <f t="shared" si="252"/>
        <v>0</v>
      </c>
      <c r="BQ52" s="493"/>
      <c r="BR52" s="493">
        <v>0</v>
      </c>
      <c r="BS52" s="493">
        <f t="shared" si="253"/>
        <v>0</v>
      </c>
      <c r="BT52" s="493">
        <v>0</v>
      </c>
      <c r="BU52" s="493"/>
      <c r="BV52" s="493">
        <f t="shared" si="254"/>
        <v>0</v>
      </c>
      <c r="BW52" s="588"/>
      <c r="BX52" s="451">
        <f t="shared" si="19"/>
        <v>0</v>
      </c>
      <c r="BY52" s="451">
        <f t="shared" si="20"/>
        <v>0</v>
      </c>
      <c r="BZ52" s="451">
        <f t="shared" si="21"/>
        <v>0</v>
      </c>
      <c r="CA52" s="451">
        <f t="shared" si="22"/>
        <v>0</v>
      </c>
      <c r="CB52" s="451">
        <f t="shared" si="23"/>
        <v>0</v>
      </c>
      <c r="CC52" s="451">
        <f t="shared" si="24"/>
        <v>0</v>
      </c>
      <c r="CD52" s="451"/>
      <c r="CE52" s="451">
        <f t="shared" si="25"/>
        <v>0</v>
      </c>
      <c r="CF52" s="451">
        <f t="shared" si="26"/>
        <v>0</v>
      </c>
      <c r="CG52" s="451">
        <f t="shared" si="27"/>
        <v>0</v>
      </c>
      <c r="CH52" s="451">
        <f t="shared" si="28"/>
        <v>0</v>
      </c>
      <c r="CI52" s="451">
        <f t="shared" si="29"/>
        <v>0</v>
      </c>
      <c r="CJ52" s="451">
        <f t="shared" si="30"/>
        <v>0</v>
      </c>
      <c r="CK52" s="451"/>
      <c r="CL52" s="451">
        <f t="shared" si="190"/>
        <v>0</v>
      </c>
      <c r="CM52" s="451">
        <f t="shared" si="31"/>
        <v>0</v>
      </c>
      <c r="CN52" s="451">
        <f t="shared" si="32"/>
        <v>0</v>
      </c>
      <c r="CO52" s="451">
        <f t="shared" si="33"/>
        <v>0</v>
      </c>
      <c r="CP52" s="451">
        <f t="shared" si="34"/>
        <v>0</v>
      </c>
      <c r="CQ52" s="451">
        <f t="shared" si="35"/>
        <v>0</v>
      </c>
      <c r="CR52" s="451">
        <f t="shared" si="15"/>
        <v>0</v>
      </c>
      <c r="CS52" s="451">
        <f t="shared" si="36"/>
        <v>0</v>
      </c>
      <c r="CT52" s="451">
        <f t="shared" si="37"/>
        <v>0</v>
      </c>
      <c r="CU52" s="451">
        <f t="shared" si="38"/>
        <v>0</v>
      </c>
      <c r="CV52" s="451">
        <f t="shared" si="39"/>
        <v>0</v>
      </c>
      <c r="CW52" s="451">
        <f t="shared" si="40"/>
        <v>0</v>
      </c>
      <c r="CX52" s="451">
        <f t="shared" si="41"/>
        <v>0</v>
      </c>
      <c r="CY52" s="451"/>
      <c r="CZ52" s="451">
        <f t="shared" si="191"/>
        <v>0</v>
      </c>
      <c r="DA52" s="451" t="e">
        <f>SUM(#REF!,#REF!,#REF!,#REF!,#REF!,#REF!)</f>
        <v>#REF!</v>
      </c>
      <c r="DC52" s="451">
        <f t="shared" si="42"/>
        <v>0</v>
      </c>
      <c r="DD52" s="451">
        <f t="shared" si="43"/>
        <v>0</v>
      </c>
      <c r="DE52" s="451">
        <f t="shared" si="44"/>
        <v>0</v>
      </c>
      <c r="DF52" s="451">
        <f t="shared" si="45"/>
        <v>0</v>
      </c>
      <c r="DG52" s="451">
        <f t="shared" si="46"/>
        <v>0</v>
      </c>
      <c r="DH52" s="451">
        <f t="shared" si="47"/>
        <v>0</v>
      </c>
    </row>
    <row r="53" spans="1:112" ht="12" customHeight="1" thickBot="1">
      <c r="A53" s="581" t="s">
        <v>13</v>
      </c>
      <c r="B53" s="423" t="s">
        <v>128</v>
      </c>
      <c r="C53" s="493">
        <v>806639</v>
      </c>
      <c r="D53" s="493">
        <v>0</v>
      </c>
      <c r="E53" s="493">
        <f t="shared" si="231"/>
        <v>0</v>
      </c>
      <c r="F53" s="493">
        <v>0</v>
      </c>
      <c r="G53" s="493"/>
      <c r="H53" s="493">
        <f t="shared" si="232"/>
        <v>0</v>
      </c>
      <c r="I53" s="493"/>
      <c r="J53" s="493"/>
      <c r="K53" s="493">
        <f t="shared" si="233"/>
        <v>0</v>
      </c>
      <c r="L53" s="493"/>
      <c r="M53" s="493"/>
      <c r="N53" s="493">
        <f t="shared" si="234"/>
        <v>0</v>
      </c>
      <c r="O53" s="493">
        <v>938675</v>
      </c>
      <c r="P53" s="493">
        <v>0</v>
      </c>
      <c r="Q53" s="493">
        <f t="shared" si="235"/>
        <v>0</v>
      </c>
      <c r="R53" s="493">
        <v>0</v>
      </c>
      <c r="S53" s="493"/>
      <c r="T53" s="493">
        <f t="shared" si="236"/>
        <v>0</v>
      </c>
      <c r="U53" s="493"/>
      <c r="V53" s="493"/>
      <c r="W53" s="493">
        <f t="shared" si="237"/>
        <v>0</v>
      </c>
      <c r="X53" s="493"/>
      <c r="Y53" s="493"/>
      <c r="Z53" s="493">
        <f t="shared" si="238"/>
        <v>0</v>
      </c>
      <c r="AA53" s="493">
        <v>1961518</v>
      </c>
      <c r="AB53" s="493">
        <v>0</v>
      </c>
      <c r="AC53" s="493">
        <f t="shared" si="239"/>
        <v>0</v>
      </c>
      <c r="AD53" s="493">
        <v>0</v>
      </c>
      <c r="AE53" s="493"/>
      <c r="AF53" s="493">
        <f t="shared" si="240"/>
        <v>0</v>
      </c>
      <c r="AG53" s="493"/>
      <c r="AH53" s="493"/>
      <c r="AI53" s="493">
        <f t="shared" si="241"/>
        <v>0</v>
      </c>
      <c r="AJ53" s="493"/>
      <c r="AK53" s="493"/>
      <c r="AL53" s="493">
        <f t="shared" si="242"/>
        <v>0</v>
      </c>
      <c r="AM53" s="493">
        <v>610222</v>
      </c>
      <c r="AN53" s="493">
        <v>0</v>
      </c>
      <c r="AO53" s="493">
        <f t="shared" si="243"/>
        <v>0</v>
      </c>
      <c r="AP53" s="493">
        <v>0</v>
      </c>
      <c r="AQ53" s="493"/>
      <c r="AR53" s="493">
        <f t="shared" si="244"/>
        <v>0</v>
      </c>
      <c r="AS53" s="493"/>
      <c r="AT53" s="493"/>
      <c r="AU53" s="493">
        <f t="shared" si="245"/>
        <v>0</v>
      </c>
      <c r="AV53" s="493"/>
      <c r="AW53" s="493"/>
      <c r="AX53" s="493">
        <f t="shared" si="246"/>
        <v>0</v>
      </c>
      <c r="AY53" s="493"/>
      <c r="AZ53" s="493"/>
      <c r="BA53" s="493">
        <f t="shared" si="247"/>
        <v>0</v>
      </c>
      <c r="BB53" s="493"/>
      <c r="BC53" s="493"/>
      <c r="BD53" s="493">
        <f t="shared" si="248"/>
        <v>0</v>
      </c>
      <c r="BE53" s="493">
        <v>1326723</v>
      </c>
      <c r="BF53" s="493">
        <v>0</v>
      </c>
      <c r="BG53" s="493">
        <f t="shared" si="249"/>
        <v>0</v>
      </c>
      <c r="BH53" s="493">
        <v>0</v>
      </c>
      <c r="BI53" s="493"/>
      <c r="BJ53" s="493">
        <f t="shared" si="250"/>
        <v>0</v>
      </c>
      <c r="BK53" s="493">
        <v>1293299</v>
      </c>
      <c r="BL53" s="493">
        <v>0</v>
      </c>
      <c r="BM53" s="493">
        <f t="shared" si="251"/>
        <v>0</v>
      </c>
      <c r="BN53" s="493">
        <v>0</v>
      </c>
      <c r="BO53" s="493"/>
      <c r="BP53" s="493">
        <f t="shared" si="252"/>
        <v>0</v>
      </c>
      <c r="BQ53" s="493"/>
      <c r="BR53" s="493">
        <v>0</v>
      </c>
      <c r="BS53" s="493">
        <f t="shared" si="253"/>
        <v>0</v>
      </c>
      <c r="BT53" s="493">
        <v>0</v>
      </c>
      <c r="BU53" s="493"/>
      <c r="BV53" s="493">
        <f t="shared" si="254"/>
        <v>0</v>
      </c>
      <c r="BW53" s="588"/>
      <c r="BX53" s="451">
        <f t="shared" si="19"/>
        <v>6937076</v>
      </c>
      <c r="BY53" s="451">
        <f t="shared" si="20"/>
        <v>0</v>
      </c>
      <c r="BZ53" s="451">
        <f t="shared" si="21"/>
        <v>0</v>
      </c>
      <c r="CA53" s="451">
        <f t="shared" si="22"/>
        <v>0</v>
      </c>
      <c r="CB53" s="451">
        <f t="shared" si="23"/>
        <v>0</v>
      </c>
      <c r="CC53" s="451">
        <f t="shared" si="24"/>
        <v>0</v>
      </c>
      <c r="CD53" s="451"/>
      <c r="CE53" s="451">
        <f t="shared" si="25"/>
        <v>5610353</v>
      </c>
      <c r="CF53" s="451">
        <f t="shared" si="26"/>
        <v>0</v>
      </c>
      <c r="CG53" s="451">
        <f t="shared" si="27"/>
        <v>0</v>
      </c>
      <c r="CH53" s="451">
        <f t="shared" si="28"/>
        <v>0</v>
      </c>
      <c r="CI53" s="451">
        <f t="shared" si="29"/>
        <v>0</v>
      </c>
      <c r="CJ53" s="451">
        <f t="shared" si="30"/>
        <v>0</v>
      </c>
      <c r="CK53" s="451"/>
      <c r="CL53" s="451">
        <f t="shared" si="190"/>
        <v>1326723</v>
      </c>
      <c r="CM53" s="451">
        <f t="shared" si="31"/>
        <v>0</v>
      </c>
      <c r="CN53" s="451">
        <f t="shared" si="32"/>
        <v>0</v>
      </c>
      <c r="CO53" s="451">
        <f t="shared" si="33"/>
        <v>0</v>
      </c>
      <c r="CP53" s="451">
        <f t="shared" si="34"/>
        <v>0</v>
      </c>
      <c r="CQ53" s="451">
        <f t="shared" si="35"/>
        <v>0</v>
      </c>
      <c r="CR53" s="451">
        <f t="shared" si="15"/>
        <v>0</v>
      </c>
      <c r="CS53" s="451">
        <f t="shared" si="36"/>
        <v>8263799</v>
      </c>
      <c r="CT53" s="451">
        <f t="shared" si="37"/>
        <v>0</v>
      </c>
      <c r="CU53" s="451">
        <f t="shared" si="38"/>
        <v>0</v>
      </c>
      <c r="CV53" s="451">
        <f t="shared" si="39"/>
        <v>0</v>
      </c>
      <c r="CW53" s="451">
        <f t="shared" si="40"/>
        <v>0</v>
      </c>
      <c r="CX53" s="451">
        <f t="shared" si="41"/>
        <v>0</v>
      </c>
      <c r="CY53" s="451"/>
      <c r="CZ53" s="451">
        <f t="shared" si="191"/>
        <v>6937076</v>
      </c>
      <c r="DA53" s="451" t="e">
        <f>SUM(#REF!,#REF!,#REF!,#REF!,#REF!,#REF!)</f>
        <v>#REF!</v>
      </c>
      <c r="DC53" s="451">
        <f t="shared" si="42"/>
        <v>1293299</v>
      </c>
      <c r="DD53" s="451">
        <f t="shared" si="43"/>
        <v>0</v>
      </c>
      <c r="DE53" s="451">
        <f t="shared" si="44"/>
        <v>0</v>
      </c>
      <c r="DF53" s="451">
        <f t="shared" si="45"/>
        <v>0</v>
      </c>
      <c r="DG53" s="451">
        <f t="shared" si="46"/>
        <v>0</v>
      </c>
      <c r="DH53" s="451">
        <f t="shared" si="47"/>
        <v>0</v>
      </c>
    </row>
    <row r="54" spans="1:112" ht="12" customHeight="1" thickBot="1">
      <c r="A54" s="584" t="s">
        <v>15</v>
      </c>
      <c r="B54" s="427" t="s">
        <v>1614</v>
      </c>
      <c r="C54" s="486">
        <f>C55+C57+C59</f>
        <v>450000</v>
      </c>
      <c r="D54" s="486">
        <f t="shared" ref="D54:BO54" si="255">D55+D57+D59</f>
        <v>1080573</v>
      </c>
      <c r="E54" s="486">
        <f t="shared" si="255"/>
        <v>0</v>
      </c>
      <c r="F54" s="486">
        <f t="shared" si="255"/>
        <v>1080573</v>
      </c>
      <c r="G54" s="486">
        <f t="shared" si="255"/>
        <v>0</v>
      </c>
      <c r="H54" s="486">
        <f t="shared" si="255"/>
        <v>1080573</v>
      </c>
      <c r="I54" s="486">
        <f t="shared" si="255"/>
        <v>0</v>
      </c>
      <c r="J54" s="486">
        <f t="shared" si="255"/>
        <v>0</v>
      </c>
      <c r="K54" s="486">
        <f t="shared" si="255"/>
        <v>0</v>
      </c>
      <c r="L54" s="486">
        <f t="shared" si="255"/>
        <v>0</v>
      </c>
      <c r="M54" s="486">
        <f t="shared" si="255"/>
        <v>0</v>
      </c>
      <c r="N54" s="486">
        <f t="shared" si="255"/>
        <v>0</v>
      </c>
      <c r="O54" s="486">
        <f t="shared" si="255"/>
        <v>4010000</v>
      </c>
      <c r="P54" s="486">
        <f t="shared" si="255"/>
        <v>4010000</v>
      </c>
      <c r="Q54" s="486">
        <f t="shared" si="255"/>
        <v>0</v>
      </c>
      <c r="R54" s="486">
        <f t="shared" si="255"/>
        <v>4010000</v>
      </c>
      <c r="S54" s="486">
        <f t="shared" si="255"/>
        <v>0</v>
      </c>
      <c r="T54" s="486">
        <f t="shared" si="255"/>
        <v>4010000</v>
      </c>
      <c r="U54" s="486">
        <f t="shared" si="255"/>
        <v>0</v>
      </c>
      <c r="V54" s="486">
        <f t="shared" si="255"/>
        <v>0</v>
      </c>
      <c r="W54" s="486">
        <f t="shared" si="255"/>
        <v>0</v>
      </c>
      <c r="X54" s="486">
        <f t="shared" si="255"/>
        <v>0</v>
      </c>
      <c r="Y54" s="486">
        <f t="shared" si="255"/>
        <v>0</v>
      </c>
      <c r="Z54" s="486">
        <f t="shared" si="255"/>
        <v>0</v>
      </c>
      <c r="AA54" s="486">
        <f t="shared" si="255"/>
        <v>1582000</v>
      </c>
      <c r="AB54" s="486">
        <f t="shared" si="255"/>
        <v>4307585</v>
      </c>
      <c r="AC54" s="486">
        <f t="shared" si="255"/>
        <v>0</v>
      </c>
      <c r="AD54" s="486">
        <f t="shared" si="255"/>
        <v>4307585</v>
      </c>
      <c r="AE54" s="486">
        <f t="shared" si="255"/>
        <v>0</v>
      </c>
      <c r="AF54" s="486">
        <f t="shared" si="255"/>
        <v>4307585</v>
      </c>
      <c r="AG54" s="486">
        <f t="shared" si="255"/>
        <v>0</v>
      </c>
      <c r="AH54" s="486">
        <f t="shared" si="255"/>
        <v>0</v>
      </c>
      <c r="AI54" s="486">
        <f t="shared" si="255"/>
        <v>0</v>
      </c>
      <c r="AJ54" s="486">
        <f t="shared" si="255"/>
        <v>0</v>
      </c>
      <c r="AK54" s="486">
        <f t="shared" si="255"/>
        <v>0</v>
      </c>
      <c r="AL54" s="486">
        <f t="shared" si="255"/>
        <v>0</v>
      </c>
      <c r="AM54" s="486">
        <f t="shared" si="255"/>
        <v>2398000</v>
      </c>
      <c r="AN54" s="486">
        <f t="shared" si="255"/>
        <v>2947936</v>
      </c>
      <c r="AO54" s="486">
        <f t="shared" si="255"/>
        <v>78938</v>
      </c>
      <c r="AP54" s="486">
        <f t="shared" si="255"/>
        <v>3026874</v>
      </c>
      <c r="AQ54" s="486">
        <f t="shared" si="255"/>
        <v>0</v>
      </c>
      <c r="AR54" s="486">
        <f t="shared" si="255"/>
        <v>3026874</v>
      </c>
      <c r="AS54" s="486">
        <f t="shared" si="255"/>
        <v>0</v>
      </c>
      <c r="AT54" s="486">
        <f t="shared" si="255"/>
        <v>0</v>
      </c>
      <c r="AU54" s="486">
        <f t="shared" si="255"/>
        <v>0</v>
      </c>
      <c r="AV54" s="486">
        <f t="shared" si="255"/>
        <v>0</v>
      </c>
      <c r="AW54" s="486">
        <f t="shared" si="255"/>
        <v>0</v>
      </c>
      <c r="AX54" s="486">
        <f t="shared" si="255"/>
        <v>0</v>
      </c>
      <c r="AY54" s="486">
        <f t="shared" si="255"/>
        <v>0</v>
      </c>
      <c r="AZ54" s="486">
        <f t="shared" si="255"/>
        <v>0</v>
      </c>
      <c r="BA54" s="486">
        <f t="shared" si="255"/>
        <v>0</v>
      </c>
      <c r="BB54" s="486">
        <f t="shared" si="255"/>
        <v>0</v>
      </c>
      <c r="BC54" s="486">
        <f t="shared" si="255"/>
        <v>0</v>
      </c>
      <c r="BD54" s="486">
        <f t="shared" si="255"/>
        <v>0</v>
      </c>
      <c r="BE54" s="486">
        <f t="shared" si="255"/>
        <v>250000</v>
      </c>
      <c r="BF54" s="486">
        <f t="shared" si="255"/>
        <v>250000</v>
      </c>
      <c r="BG54" s="486">
        <f t="shared" si="255"/>
        <v>0</v>
      </c>
      <c r="BH54" s="486">
        <f t="shared" si="255"/>
        <v>250000</v>
      </c>
      <c r="BI54" s="486">
        <f t="shared" si="255"/>
        <v>0</v>
      </c>
      <c r="BJ54" s="486">
        <f t="shared" si="255"/>
        <v>250000</v>
      </c>
      <c r="BK54" s="486">
        <f t="shared" si="255"/>
        <v>7947000</v>
      </c>
      <c r="BL54" s="486">
        <f t="shared" si="255"/>
        <v>8645500</v>
      </c>
      <c r="BM54" s="486">
        <f t="shared" si="255"/>
        <v>1137625</v>
      </c>
      <c r="BN54" s="486">
        <f t="shared" si="255"/>
        <v>9783125</v>
      </c>
      <c r="BO54" s="486">
        <f t="shared" si="255"/>
        <v>500000</v>
      </c>
      <c r="BP54" s="486">
        <f t="shared" ref="BP54:BV54" si="256">BP55+BP57+BP59</f>
        <v>10283125</v>
      </c>
      <c r="BQ54" s="486">
        <f t="shared" si="256"/>
        <v>60000</v>
      </c>
      <c r="BR54" s="486">
        <f t="shared" si="256"/>
        <v>60000</v>
      </c>
      <c r="BS54" s="486">
        <f t="shared" si="256"/>
        <v>0</v>
      </c>
      <c r="BT54" s="486">
        <f t="shared" si="256"/>
        <v>60000</v>
      </c>
      <c r="BU54" s="486">
        <f t="shared" si="256"/>
        <v>0</v>
      </c>
      <c r="BV54" s="486">
        <f t="shared" si="256"/>
        <v>60000</v>
      </c>
      <c r="BW54" s="579"/>
      <c r="BX54" s="451">
        <f t="shared" si="19"/>
        <v>16697000</v>
      </c>
      <c r="BY54" s="451">
        <f t="shared" si="20"/>
        <v>21301594</v>
      </c>
      <c r="BZ54" s="451">
        <f t="shared" si="21"/>
        <v>1216563</v>
      </c>
      <c r="CA54" s="451">
        <f t="shared" si="22"/>
        <v>22518157</v>
      </c>
      <c r="CB54" s="451">
        <f t="shared" si="23"/>
        <v>500000</v>
      </c>
      <c r="CC54" s="451">
        <f t="shared" si="24"/>
        <v>23018157</v>
      </c>
      <c r="CD54" s="451"/>
      <c r="CE54" s="451">
        <f t="shared" si="25"/>
        <v>16387000</v>
      </c>
      <c r="CF54" s="451">
        <f t="shared" si="26"/>
        <v>20991594</v>
      </c>
      <c r="CG54" s="451">
        <f t="shared" si="27"/>
        <v>1216563</v>
      </c>
      <c r="CH54" s="451">
        <f t="shared" si="28"/>
        <v>22208157</v>
      </c>
      <c r="CI54" s="451">
        <f t="shared" si="29"/>
        <v>500000</v>
      </c>
      <c r="CJ54" s="451">
        <f t="shared" si="30"/>
        <v>22708157</v>
      </c>
      <c r="CK54" s="451"/>
      <c r="CL54" s="451">
        <f t="shared" si="190"/>
        <v>310000</v>
      </c>
      <c r="CM54" s="451">
        <f t="shared" si="31"/>
        <v>310000</v>
      </c>
      <c r="CN54" s="451">
        <f t="shared" si="32"/>
        <v>0</v>
      </c>
      <c r="CO54" s="451">
        <f t="shared" si="33"/>
        <v>310000</v>
      </c>
      <c r="CP54" s="451">
        <f t="shared" si="34"/>
        <v>0</v>
      </c>
      <c r="CQ54" s="451">
        <f t="shared" si="35"/>
        <v>310000</v>
      </c>
      <c r="CR54" s="451">
        <f t="shared" si="15"/>
        <v>500000</v>
      </c>
      <c r="CS54" s="451">
        <f t="shared" si="36"/>
        <v>17007000</v>
      </c>
      <c r="CT54" s="451">
        <f t="shared" si="37"/>
        <v>21611594</v>
      </c>
      <c r="CU54" s="451">
        <f t="shared" si="38"/>
        <v>1216563</v>
      </c>
      <c r="CV54" s="451">
        <f t="shared" si="39"/>
        <v>22828157</v>
      </c>
      <c r="CW54" s="451">
        <f t="shared" si="40"/>
        <v>500000</v>
      </c>
      <c r="CX54" s="451">
        <f t="shared" si="41"/>
        <v>23328157</v>
      </c>
      <c r="CY54" s="451"/>
      <c r="CZ54" s="451">
        <f t="shared" si="191"/>
        <v>37998594</v>
      </c>
      <c r="DA54" s="451" t="e">
        <f>SUM(#REF!,#REF!,#REF!,#REF!,#REF!,#REF!)</f>
        <v>#REF!</v>
      </c>
      <c r="DC54" s="451">
        <f t="shared" si="42"/>
        <v>8007000</v>
      </c>
      <c r="DD54" s="451">
        <f t="shared" si="43"/>
        <v>8705500</v>
      </c>
      <c r="DE54" s="451">
        <f t="shared" si="44"/>
        <v>1137625</v>
      </c>
      <c r="DF54" s="451">
        <f t="shared" si="45"/>
        <v>9843125</v>
      </c>
      <c r="DG54" s="451">
        <f t="shared" si="46"/>
        <v>500000</v>
      </c>
      <c r="DH54" s="451">
        <f t="shared" si="47"/>
        <v>10343125</v>
      </c>
    </row>
    <row r="55" spans="1:112" s="604" customFormat="1" ht="12" customHeight="1">
      <c r="A55" s="581" t="s">
        <v>17</v>
      </c>
      <c r="B55" s="423" t="s">
        <v>129</v>
      </c>
      <c r="C55" s="505">
        <v>450000</v>
      </c>
      <c r="D55" s="505">
        <v>1080573</v>
      </c>
      <c r="E55" s="505">
        <f t="shared" ref="E55:E60" si="257">F55-D55</f>
        <v>0</v>
      </c>
      <c r="F55" s="505">
        <v>1080573</v>
      </c>
      <c r="G55" s="505"/>
      <c r="H55" s="505">
        <f t="shared" ref="H55:H60" si="258">SUM(F55:G55)</f>
        <v>1080573</v>
      </c>
      <c r="I55" s="505"/>
      <c r="J55" s="505"/>
      <c r="K55" s="505">
        <f t="shared" ref="K55:K60" si="259">L55-J55</f>
        <v>0</v>
      </c>
      <c r="L55" s="505"/>
      <c r="M55" s="505"/>
      <c r="N55" s="505">
        <f t="shared" ref="N55:N60" si="260">SUM(L55:M55)</f>
        <v>0</v>
      </c>
      <c r="O55" s="505">
        <v>4010000</v>
      </c>
      <c r="P55" s="505">
        <v>4010000</v>
      </c>
      <c r="Q55" s="505">
        <f t="shared" ref="Q55:Q60" si="261">R55-P55</f>
        <v>0</v>
      </c>
      <c r="R55" s="505">
        <v>4010000</v>
      </c>
      <c r="S55" s="505"/>
      <c r="T55" s="505">
        <f t="shared" ref="T55:T60" si="262">SUM(R55:S55)</f>
        <v>4010000</v>
      </c>
      <c r="U55" s="505"/>
      <c r="V55" s="505"/>
      <c r="W55" s="505">
        <f t="shared" ref="W55:W60" si="263">X55-V55</f>
        <v>0</v>
      </c>
      <c r="X55" s="505"/>
      <c r="Y55" s="505"/>
      <c r="Z55" s="505">
        <f t="shared" ref="Z55:Z60" si="264">SUM(X55:Y55)</f>
        <v>0</v>
      </c>
      <c r="AA55" s="505">
        <v>1582000</v>
      </c>
      <c r="AB55" s="505">
        <v>4307585</v>
      </c>
      <c r="AC55" s="505">
        <f t="shared" ref="AC55:AC60" si="265">AD55-AB55</f>
        <v>0</v>
      </c>
      <c r="AD55" s="505">
        <v>4307585</v>
      </c>
      <c r="AE55" s="505"/>
      <c r="AF55" s="505">
        <f t="shared" ref="AF55:AF60" si="266">SUM(AD55:AE55)</f>
        <v>4307585</v>
      </c>
      <c r="AG55" s="505"/>
      <c r="AH55" s="505"/>
      <c r="AI55" s="505">
        <f t="shared" ref="AI55:AI60" si="267">AJ55-AH55</f>
        <v>0</v>
      </c>
      <c r="AJ55" s="505"/>
      <c r="AK55" s="505"/>
      <c r="AL55" s="505">
        <f t="shared" ref="AL55:AL60" si="268">SUM(AJ55:AK55)</f>
        <v>0</v>
      </c>
      <c r="AM55" s="505">
        <v>2398000</v>
      </c>
      <c r="AN55" s="505">
        <v>2947936</v>
      </c>
      <c r="AO55" s="505">
        <f t="shared" ref="AO55:AO60" si="269">AP55-AN55</f>
        <v>78938</v>
      </c>
      <c r="AP55" s="505">
        <v>3026874</v>
      </c>
      <c r="AQ55" s="505"/>
      <c r="AR55" s="505">
        <f t="shared" ref="AR55:AR60" si="270">SUM(AP55:AQ55)</f>
        <v>3026874</v>
      </c>
      <c r="AS55" s="505"/>
      <c r="AT55" s="505"/>
      <c r="AU55" s="505">
        <f t="shared" ref="AU55:AU60" si="271">AV55-AT55</f>
        <v>0</v>
      </c>
      <c r="AV55" s="505"/>
      <c r="AW55" s="505"/>
      <c r="AX55" s="505">
        <f t="shared" ref="AX55:AX60" si="272">SUM(AV55:AW55)</f>
        <v>0</v>
      </c>
      <c r="AY55" s="505"/>
      <c r="AZ55" s="505"/>
      <c r="BA55" s="505">
        <f t="shared" ref="BA55:BA60" si="273">BB55-AZ55</f>
        <v>0</v>
      </c>
      <c r="BB55" s="505"/>
      <c r="BC55" s="505"/>
      <c r="BD55" s="505">
        <f t="shared" ref="BD55:BD60" si="274">SUM(BB55:BC55)</f>
        <v>0</v>
      </c>
      <c r="BE55" s="505">
        <v>250000</v>
      </c>
      <c r="BF55" s="505">
        <v>250000</v>
      </c>
      <c r="BG55" s="505">
        <f t="shared" ref="BG55:BG60" si="275">BH55-BF55</f>
        <v>0</v>
      </c>
      <c r="BH55" s="505">
        <v>250000</v>
      </c>
      <c r="BI55" s="505"/>
      <c r="BJ55" s="505">
        <f t="shared" ref="BJ55:BJ60" si="276">SUM(BH55:BI55)</f>
        <v>250000</v>
      </c>
      <c r="BK55" s="505">
        <v>7947000</v>
      </c>
      <c r="BL55" s="505">
        <v>8645500</v>
      </c>
      <c r="BM55" s="505">
        <f t="shared" ref="BM55:BM60" si="277">BN55-BL55</f>
        <v>1137625</v>
      </c>
      <c r="BN55" s="505">
        <v>9783125</v>
      </c>
      <c r="BO55" s="505">
        <v>500000</v>
      </c>
      <c r="BP55" s="505">
        <f t="shared" ref="BP55:BP60" si="278">SUM(BN55:BO55)</f>
        <v>10283125</v>
      </c>
      <c r="BQ55" s="505">
        <v>60000</v>
      </c>
      <c r="BR55" s="505">
        <v>60000</v>
      </c>
      <c r="BS55" s="505">
        <f t="shared" ref="BS55:BS60" si="279">BT55-BR55</f>
        <v>0</v>
      </c>
      <c r="BT55" s="505">
        <v>60000</v>
      </c>
      <c r="BU55" s="505"/>
      <c r="BV55" s="505">
        <f t="shared" ref="BV55:BV60" si="280">SUM(BT55:BU55)</f>
        <v>60000</v>
      </c>
      <c r="BW55" s="588"/>
      <c r="BX55" s="451">
        <f t="shared" si="19"/>
        <v>16697000</v>
      </c>
      <c r="BY55" s="451">
        <f t="shared" si="20"/>
        <v>21301594</v>
      </c>
      <c r="BZ55" s="451">
        <f t="shared" si="21"/>
        <v>1216563</v>
      </c>
      <c r="CA55" s="451">
        <f t="shared" si="22"/>
        <v>22518157</v>
      </c>
      <c r="CB55" s="451">
        <f t="shared" si="23"/>
        <v>500000</v>
      </c>
      <c r="CC55" s="451">
        <f t="shared" si="24"/>
        <v>23018157</v>
      </c>
      <c r="CD55" s="451"/>
      <c r="CE55" s="451">
        <f t="shared" si="25"/>
        <v>16387000</v>
      </c>
      <c r="CF55" s="451">
        <f t="shared" si="26"/>
        <v>20991594</v>
      </c>
      <c r="CG55" s="451">
        <f t="shared" si="27"/>
        <v>1216563</v>
      </c>
      <c r="CH55" s="451">
        <f t="shared" si="28"/>
        <v>22208157</v>
      </c>
      <c r="CI55" s="451">
        <f t="shared" si="29"/>
        <v>500000</v>
      </c>
      <c r="CJ55" s="451">
        <f t="shared" si="30"/>
        <v>22708157</v>
      </c>
      <c r="CK55" s="451"/>
      <c r="CL55" s="451">
        <f t="shared" si="190"/>
        <v>310000</v>
      </c>
      <c r="CM55" s="451">
        <f t="shared" si="31"/>
        <v>310000</v>
      </c>
      <c r="CN55" s="451">
        <f t="shared" si="32"/>
        <v>0</v>
      </c>
      <c r="CO55" s="451">
        <f t="shared" si="33"/>
        <v>310000</v>
      </c>
      <c r="CP55" s="451">
        <f t="shared" si="34"/>
        <v>0</v>
      </c>
      <c r="CQ55" s="451">
        <f t="shared" si="35"/>
        <v>310000</v>
      </c>
      <c r="CR55" s="451">
        <f t="shared" si="15"/>
        <v>500000</v>
      </c>
      <c r="CS55" s="451">
        <f t="shared" si="36"/>
        <v>17007000</v>
      </c>
      <c r="CT55" s="451">
        <f t="shared" si="37"/>
        <v>21611594</v>
      </c>
      <c r="CU55" s="451">
        <f t="shared" si="38"/>
        <v>1216563</v>
      </c>
      <c r="CV55" s="451">
        <f t="shared" si="39"/>
        <v>22828157</v>
      </c>
      <c r="CW55" s="451">
        <f t="shared" si="40"/>
        <v>500000</v>
      </c>
      <c r="CX55" s="451">
        <f t="shared" si="41"/>
        <v>23328157</v>
      </c>
      <c r="CY55" s="451"/>
      <c r="CZ55" s="451">
        <f t="shared" si="191"/>
        <v>37998594</v>
      </c>
      <c r="DA55" s="451" t="e">
        <f>SUM(#REF!,#REF!,#REF!,#REF!,#REF!,#REF!)</f>
        <v>#REF!</v>
      </c>
      <c r="DC55" s="451">
        <f t="shared" si="42"/>
        <v>8007000</v>
      </c>
      <c r="DD55" s="451">
        <f t="shared" si="43"/>
        <v>8705500</v>
      </c>
      <c r="DE55" s="451">
        <f t="shared" si="44"/>
        <v>1137625</v>
      </c>
      <c r="DF55" s="451">
        <f t="shared" si="45"/>
        <v>9843125</v>
      </c>
      <c r="DG55" s="451">
        <f t="shared" si="46"/>
        <v>500000</v>
      </c>
      <c r="DH55" s="451">
        <f t="shared" si="47"/>
        <v>10343125</v>
      </c>
    </row>
    <row r="56" spans="1:112" s="604" customFormat="1" ht="12" customHeight="1">
      <c r="A56" s="581" t="s">
        <v>19</v>
      </c>
      <c r="B56" s="431" t="s">
        <v>130</v>
      </c>
      <c r="C56" s="505"/>
      <c r="D56" s="505">
        <v>0</v>
      </c>
      <c r="E56" s="505">
        <f t="shared" si="257"/>
        <v>0</v>
      </c>
      <c r="F56" s="505">
        <v>0</v>
      </c>
      <c r="G56" s="505"/>
      <c r="H56" s="505">
        <f t="shared" si="258"/>
        <v>0</v>
      </c>
      <c r="I56" s="505"/>
      <c r="J56" s="505"/>
      <c r="K56" s="505">
        <f t="shared" si="259"/>
        <v>0</v>
      </c>
      <c r="L56" s="505"/>
      <c r="M56" s="505"/>
      <c r="N56" s="505">
        <f t="shared" si="260"/>
        <v>0</v>
      </c>
      <c r="O56" s="505"/>
      <c r="P56" s="505">
        <v>0</v>
      </c>
      <c r="Q56" s="505">
        <f t="shared" si="261"/>
        <v>0</v>
      </c>
      <c r="R56" s="505">
        <v>0</v>
      </c>
      <c r="S56" s="505"/>
      <c r="T56" s="505">
        <f t="shared" si="262"/>
        <v>0</v>
      </c>
      <c r="U56" s="505"/>
      <c r="V56" s="505"/>
      <c r="W56" s="505">
        <f t="shared" si="263"/>
        <v>0</v>
      </c>
      <c r="X56" s="505"/>
      <c r="Y56" s="505"/>
      <c r="Z56" s="505">
        <f t="shared" si="264"/>
        <v>0</v>
      </c>
      <c r="AA56" s="505"/>
      <c r="AB56" s="505">
        <v>0</v>
      </c>
      <c r="AC56" s="505">
        <f t="shared" si="265"/>
        <v>0</v>
      </c>
      <c r="AD56" s="505">
        <v>0</v>
      </c>
      <c r="AE56" s="505"/>
      <c r="AF56" s="505">
        <f t="shared" si="266"/>
        <v>0</v>
      </c>
      <c r="AG56" s="505"/>
      <c r="AH56" s="505"/>
      <c r="AI56" s="505">
        <f t="shared" si="267"/>
        <v>0</v>
      </c>
      <c r="AJ56" s="505"/>
      <c r="AK56" s="505"/>
      <c r="AL56" s="505">
        <f t="shared" si="268"/>
        <v>0</v>
      </c>
      <c r="AM56" s="505"/>
      <c r="AN56" s="505">
        <v>0</v>
      </c>
      <c r="AO56" s="505">
        <f t="shared" si="269"/>
        <v>0</v>
      </c>
      <c r="AP56" s="505">
        <v>0</v>
      </c>
      <c r="AQ56" s="505"/>
      <c r="AR56" s="505">
        <f t="shared" si="270"/>
        <v>0</v>
      </c>
      <c r="AS56" s="505"/>
      <c r="AT56" s="505"/>
      <c r="AU56" s="505">
        <f t="shared" si="271"/>
        <v>0</v>
      </c>
      <c r="AV56" s="505"/>
      <c r="AW56" s="505"/>
      <c r="AX56" s="505">
        <f t="shared" si="272"/>
        <v>0</v>
      </c>
      <c r="AY56" s="505"/>
      <c r="AZ56" s="505"/>
      <c r="BA56" s="505">
        <f t="shared" si="273"/>
        <v>0</v>
      </c>
      <c r="BB56" s="505"/>
      <c r="BC56" s="505"/>
      <c r="BD56" s="505">
        <f t="shared" si="274"/>
        <v>0</v>
      </c>
      <c r="BE56" s="505"/>
      <c r="BF56" s="505">
        <v>0</v>
      </c>
      <c r="BG56" s="505">
        <f t="shared" si="275"/>
        <v>0</v>
      </c>
      <c r="BH56" s="505">
        <v>0</v>
      </c>
      <c r="BI56" s="505"/>
      <c r="BJ56" s="505">
        <f t="shared" si="276"/>
        <v>0</v>
      </c>
      <c r="BK56" s="505"/>
      <c r="BL56" s="505">
        <v>0</v>
      </c>
      <c r="BM56" s="505">
        <f t="shared" si="277"/>
        <v>0</v>
      </c>
      <c r="BN56" s="505">
        <v>0</v>
      </c>
      <c r="BO56" s="505"/>
      <c r="BP56" s="505">
        <f t="shared" si="278"/>
        <v>0</v>
      </c>
      <c r="BQ56" s="505"/>
      <c r="BR56" s="505">
        <v>0</v>
      </c>
      <c r="BS56" s="505">
        <f t="shared" si="279"/>
        <v>0</v>
      </c>
      <c r="BT56" s="505">
        <v>0</v>
      </c>
      <c r="BU56" s="505"/>
      <c r="BV56" s="505">
        <f t="shared" si="280"/>
        <v>0</v>
      </c>
      <c r="BW56" s="588"/>
      <c r="BX56" s="451">
        <f t="shared" si="19"/>
        <v>0</v>
      </c>
      <c r="BY56" s="451">
        <f t="shared" si="20"/>
        <v>0</v>
      </c>
      <c r="BZ56" s="451">
        <f t="shared" si="21"/>
        <v>0</v>
      </c>
      <c r="CA56" s="451">
        <f t="shared" si="22"/>
        <v>0</v>
      </c>
      <c r="CB56" s="451">
        <f t="shared" si="23"/>
        <v>0</v>
      </c>
      <c r="CC56" s="451">
        <f t="shared" si="24"/>
        <v>0</v>
      </c>
      <c r="CD56" s="451"/>
      <c r="CE56" s="451">
        <f t="shared" si="25"/>
        <v>0</v>
      </c>
      <c r="CF56" s="451">
        <f t="shared" si="26"/>
        <v>0</v>
      </c>
      <c r="CG56" s="451">
        <f t="shared" si="27"/>
        <v>0</v>
      </c>
      <c r="CH56" s="451">
        <f t="shared" si="28"/>
        <v>0</v>
      </c>
      <c r="CI56" s="451">
        <f t="shared" si="29"/>
        <v>0</v>
      </c>
      <c r="CJ56" s="451">
        <f t="shared" si="30"/>
        <v>0</v>
      </c>
      <c r="CK56" s="451"/>
      <c r="CL56" s="451">
        <f t="shared" si="190"/>
        <v>0</v>
      </c>
      <c r="CM56" s="451">
        <f t="shared" si="31"/>
        <v>0</v>
      </c>
      <c r="CN56" s="451">
        <f t="shared" si="32"/>
        <v>0</v>
      </c>
      <c r="CO56" s="451">
        <f t="shared" si="33"/>
        <v>0</v>
      </c>
      <c r="CP56" s="451">
        <f t="shared" si="34"/>
        <v>0</v>
      </c>
      <c r="CQ56" s="451">
        <f t="shared" si="35"/>
        <v>0</v>
      </c>
      <c r="CR56" s="451">
        <f t="shared" si="15"/>
        <v>0</v>
      </c>
      <c r="CS56" s="451">
        <f t="shared" si="36"/>
        <v>0</v>
      </c>
      <c r="CT56" s="451">
        <f t="shared" si="37"/>
        <v>0</v>
      </c>
      <c r="CU56" s="451">
        <f t="shared" si="38"/>
        <v>0</v>
      </c>
      <c r="CV56" s="451">
        <f t="shared" si="39"/>
        <v>0</v>
      </c>
      <c r="CW56" s="451">
        <f t="shared" si="40"/>
        <v>0</v>
      </c>
      <c r="CX56" s="451">
        <f t="shared" si="41"/>
        <v>0</v>
      </c>
      <c r="CY56" s="451"/>
      <c r="CZ56" s="451">
        <f t="shared" si="191"/>
        <v>0</v>
      </c>
      <c r="DA56" s="451" t="e">
        <f>SUM(#REF!,#REF!,#REF!,#REF!,#REF!,#REF!)</f>
        <v>#REF!</v>
      </c>
      <c r="DC56" s="451">
        <f t="shared" si="42"/>
        <v>0</v>
      </c>
      <c r="DD56" s="451">
        <f t="shared" si="43"/>
        <v>0</v>
      </c>
      <c r="DE56" s="451">
        <f t="shared" si="44"/>
        <v>0</v>
      </c>
      <c r="DF56" s="451">
        <f t="shared" si="45"/>
        <v>0</v>
      </c>
      <c r="DG56" s="451">
        <f t="shared" si="46"/>
        <v>0</v>
      </c>
      <c r="DH56" s="451">
        <f t="shared" si="47"/>
        <v>0</v>
      </c>
    </row>
    <row r="57" spans="1:112" ht="12" customHeight="1">
      <c r="A57" s="581" t="s">
        <v>21</v>
      </c>
      <c r="B57" s="431" t="s">
        <v>131</v>
      </c>
      <c r="C57" s="493"/>
      <c r="D57" s="493">
        <v>0</v>
      </c>
      <c r="E57" s="493">
        <f t="shared" si="257"/>
        <v>0</v>
      </c>
      <c r="F57" s="493">
        <v>0</v>
      </c>
      <c r="G57" s="493"/>
      <c r="H57" s="493">
        <f t="shared" si="258"/>
        <v>0</v>
      </c>
      <c r="I57" s="493"/>
      <c r="J57" s="493"/>
      <c r="K57" s="493">
        <f t="shared" si="259"/>
        <v>0</v>
      </c>
      <c r="L57" s="493"/>
      <c r="M57" s="493"/>
      <c r="N57" s="493">
        <f t="shared" si="260"/>
        <v>0</v>
      </c>
      <c r="O57" s="493"/>
      <c r="P57" s="493">
        <v>0</v>
      </c>
      <c r="Q57" s="493">
        <f t="shared" si="261"/>
        <v>0</v>
      </c>
      <c r="R57" s="493">
        <v>0</v>
      </c>
      <c r="S57" s="493"/>
      <c r="T57" s="493">
        <f t="shared" si="262"/>
        <v>0</v>
      </c>
      <c r="U57" s="493"/>
      <c r="V57" s="493"/>
      <c r="W57" s="493">
        <f t="shared" si="263"/>
        <v>0</v>
      </c>
      <c r="X57" s="493"/>
      <c r="Y57" s="493"/>
      <c r="Z57" s="493">
        <f t="shared" si="264"/>
        <v>0</v>
      </c>
      <c r="AA57" s="493"/>
      <c r="AB57" s="493">
        <v>0</v>
      </c>
      <c r="AC57" s="493">
        <f t="shared" si="265"/>
        <v>0</v>
      </c>
      <c r="AD57" s="493">
        <v>0</v>
      </c>
      <c r="AE57" s="493"/>
      <c r="AF57" s="493">
        <f t="shared" si="266"/>
        <v>0</v>
      </c>
      <c r="AG57" s="493"/>
      <c r="AH57" s="493"/>
      <c r="AI57" s="493">
        <f t="shared" si="267"/>
        <v>0</v>
      </c>
      <c r="AJ57" s="493"/>
      <c r="AK57" s="493"/>
      <c r="AL57" s="493">
        <f t="shared" si="268"/>
        <v>0</v>
      </c>
      <c r="AM57" s="493"/>
      <c r="AN57" s="493">
        <v>0</v>
      </c>
      <c r="AO57" s="493">
        <f t="shared" si="269"/>
        <v>0</v>
      </c>
      <c r="AP57" s="493">
        <v>0</v>
      </c>
      <c r="AQ57" s="493"/>
      <c r="AR57" s="493">
        <f t="shared" si="270"/>
        <v>0</v>
      </c>
      <c r="AS57" s="493"/>
      <c r="AT57" s="493"/>
      <c r="AU57" s="493">
        <f t="shared" si="271"/>
        <v>0</v>
      </c>
      <c r="AV57" s="493"/>
      <c r="AW57" s="493"/>
      <c r="AX57" s="493">
        <f t="shared" si="272"/>
        <v>0</v>
      </c>
      <c r="AY57" s="493"/>
      <c r="AZ57" s="493"/>
      <c r="BA57" s="493">
        <f t="shared" si="273"/>
        <v>0</v>
      </c>
      <c r="BB57" s="493"/>
      <c r="BC57" s="493"/>
      <c r="BD57" s="493">
        <f t="shared" si="274"/>
        <v>0</v>
      </c>
      <c r="BE57" s="493"/>
      <c r="BF57" s="493">
        <v>0</v>
      </c>
      <c r="BG57" s="493">
        <f t="shared" si="275"/>
        <v>0</v>
      </c>
      <c r="BH57" s="493">
        <v>0</v>
      </c>
      <c r="BI57" s="493"/>
      <c r="BJ57" s="493">
        <f t="shared" si="276"/>
        <v>0</v>
      </c>
      <c r="BK57" s="493"/>
      <c r="BL57" s="493">
        <v>0</v>
      </c>
      <c r="BM57" s="493">
        <f t="shared" si="277"/>
        <v>0</v>
      </c>
      <c r="BN57" s="493">
        <v>0</v>
      </c>
      <c r="BO57" s="493"/>
      <c r="BP57" s="493">
        <f t="shared" si="278"/>
        <v>0</v>
      </c>
      <c r="BQ57" s="493"/>
      <c r="BR57" s="493">
        <v>0</v>
      </c>
      <c r="BS57" s="493">
        <f t="shared" si="279"/>
        <v>0</v>
      </c>
      <c r="BT57" s="493">
        <v>0</v>
      </c>
      <c r="BU57" s="493"/>
      <c r="BV57" s="493">
        <f t="shared" si="280"/>
        <v>0</v>
      </c>
      <c r="BW57" s="588"/>
      <c r="BX57" s="451">
        <f t="shared" si="19"/>
        <v>0</v>
      </c>
      <c r="BY57" s="451">
        <f t="shared" si="20"/>
        <v>0</v>
      </c>
      <c r="BZ57" s="451">
        <f t="shared" si="21"/>
        <v>0</v>
      </c>
      <c r="CA57" s="451">
        <f t="shared" si="22"/>
        <v>0</v>
      </c>
      <c r="CB57" s="451">
        <f t="shared" si="23"/>
        <v>0</v>
      </c>
      <c r="CC57" s="451">
        <f t="shared" si="24"/>
        <v>0</v>
      </c>
      <c r="CD57" s="451"/>
      <c r="CE57" s="451">
        <f t="shared" si="25"/>
        <v>0</v>
      </c>
      <c r="CF57" s="451">
        <f t="shared" si="26"/>
        <v>0</v>
      </c>
      <c r="CG57" s="451">
        <f t="shared" si="27"/>
        <v>0</v>
      </c>
      <c r="CH57" s="451">
        <f t="shared" si="28"/>
        <v>0</v>
      </c>
      <c r="CI57" s="451">
        <f t="shared" si="29"/>
        <v>0</v>
      </c>
      <c r="CJ57" s="451">
        <f t="shared" si="30"/>
        <v>0</v>
      </c>
      <c r="CK57" s="451"/>
      <c r="CL57" s="451">
        <f t="shared" si="190"/>
        <v>0</v>
      </c>
      <c r="CM57" s="451">
        <f t="shared" si="31"/>
        <v>0</v>
      </c>
      <c r="CN57" s="451">
        <f t="shared" si="32"/>
        <v>0</v>
      </c>
      <c r="CO57" s="451">
        <f t="shared" si="33"/>
        <v>0</v>
      </c>
      <c r="CP57" s="451">
        <f t="shared" si="34"/>
        <v>0</v>
      </c>
      <c r="CQ57" s="451">
        <f t="shared" si="35"/>
        <v>0</v>
      </c>
      <c r="CR57" s="451">
        <f t="shared" si="15"/>
        <v>0</v>
      </c>
      <c r="CS57" s="451">
        <f t="shared" si="36"/>
        <v>0</v>
      </c>
      <c r="CT57" s="451">
        <f t="shared" si="37"/>
        <v>0</v>
      </c>
      <c r="CU57" s="451">
        <f t="shared" si="38"/>
        <v>0</v>
      </c>
      <c r="CV57" s="451">
        <f t="shared" si="39"/>
        <v>0</v>
      </c>
      <c r="CW57" s="451">
        <f t="shared" si="40"/>
        <v>0</v>
      </c>
      <c r="CX57" s="451">
        <f t="shared" si="41"/>
        <v>0</v>
      </c>
      <c r="CY57" s="451"/>
      <c r="CZ57" s="451">
        <f t="shared" si="191"/>
        <v>0</v>
      </c>
      <c r="DA57" s="451" t="e">
        <f>SUM(#REF!,#REF!,#REF!,#REF!,#REF!,#REF!)</f>
        <v>#REF!</v>
      </c>
      <c r="DC57" s="451">
        <f t="shared" si="42"/>
        <v>0</v>
      </c>
      <c r="DD57" s="451">
        <f t="shared" si="43"/>
        <v>0</v>
      </c>
      <c r="DE57" s="451">
        <f t="shared" si="44"/>
        <v>0</v>
      </c>
      <c r="DF57" s="451">
        <f t="shared" si="45"/>
        <v>0</v>
      </c>
      <c r="DG57" s="451">
        <f t="shared" si="46"/>
        <v>0</v>
      </c>
      <c r="DH57" s="451">
        <f t="shared" si="47"/>
        <v>0</v>
      </c>
    </row>
    <row r="58" spans="1:112" ht="12" customHeight="1">
      <c r="A58" s="581" t="s">
        <v>23</v>
      </c>
      <c r="B58" s="431" t="s">
        <v>132</v>
      </c>
      <c r="C58" s="493"/>
      <c r="D58" s="493">
        <v>0</v>
      </c>
      <c r="E58" s="493">
        <f t="shared" si="257"/>
        <v>0</v>
      </c>
      <c r="F58" s="493">
        <v>0</v>
      </c>
      <c r="G58" s="493"/>
      <c r="H58" s="493">
        <f t="shared" si="258"/>
        <v>0</v>
      </c>
      <c r="I58" s="493"/>
      <c r="J58" s="493"/>
      <c r="K58" s="493">
        <f t="shared" si="259"/>
        <v>0</v>
      </c>
      <c r="L58" s="493"/>
      <c r="M58" s="493"/>
      <c r="N58" s="493">
        <f t="shared" si="260"/>
        <v>0</v>
      </c>
      <c r="O58" s="493"/>
      <c r="P58" s="493">
        <v>0</v>
      </c>
      <c r="Q58" s="493">
        <f t="shared" si="261"/>
        <v>0</v>
      </c>
      <c r="R58" s="493">
        <v>0</v>
      </c>
      <c r="S58" s="493"/>
      <c r="T58" s="493">
        <f t="shared" si="262"/>
        <v>0</v>
      </c>
      <c r="U58" s="493"/>
      <c r="V58" s="493"/>
      <c r="W58" s="493">
        <f t="shared" si="263"/>
        <v>0</v>
      </c>
      <c r="X58" s="493"/>
      <c r="Y58" s="493"/>
      <c r="Z58" s="493">
        <f t="shared" si="264"/>
        <v>0</v>
      </c>
      <c r="AA58" s="493"/>
      <c r="AB58" s="493">
        <v>0</v>
      </c>
      <c r="AC58" s="493">
        <f t="shared" si="265"/>
        <v>0</v>
      </c>
      <c r="AD58" s="493">
        <v>0</v>
      </c>
      <c r="AE58" s="493"/>
      <c r="AF58" s="493">
        <f t="shared" si="266"/>
        <v>0</v>
      </c>
      <c r="AG58" s="493"/>
      <c r="AH58" s="493"/>
      <c r="AI58" s="493">
        <f t="shared" si="267"/>
        <v>0</v>
      </c>
      <c r="AJ58" s="493"/>
      <c r="AK58" s="493"/>
      <c r="AL58" s="493">
        <f t="shared" si="268"/>
        <v>0</v>
      </c>
      <c r="AM58" s="493"/>
      <c r="AN58" s="493">
        <v>0</v>
      </c>
      <c r="AO58" s="493">
        <f t="shared" si="269"/>
        <v>0</v>
      </c>
      <c r="AP58" s="493">
        <v>0</v>
      </c>
      <c r="AQ58" s="493"/>
      <c r="AR58" s="493">
        <f t="shared" si="270"/>
        <v>0</v>
      </c>
      <c r="AS58" s="493"/>
      <c r="AT58" s="493"/>
      <c r="AU58" s="493">
        <f t="shared" si="271"/>
        <v>0</v>
      </c>
      <c r="AV58" s="493"/>
      <c r="AW58" s="493"/>
      <c r="AX58" s="493">
        <f t="shared" si="272"/>
        <v>0</v>
      </c>
      <c r="AY58" s="493"/>
      <c r="AZ58" s="493"/>
      <c r="BA58" s="493">
        <f t="shared" si="273"/>
        <v>0</v>
      </c>
      <c r="BB58" s="493"/>
      <c r="BC58" s="493"/>
      <c r="BD58" s="493">
        <f t="shared" si="274"/>
        <v>0</v>
      </c>
      <c r="BE58" s="493"/>
      <c r="BF58" s="493">
        <v>0</v>
      </c>
      <c r="BG58" s="493">
        <f t="shared" si="275"/>
        <v>0</v>
      </c>
      <c r="BH58" s="493">
        <v>0</v>
      </c>
      <c r="BI58" s="493"/>
      <c r="BJ58" s="493">
        <f t="shared" si="276"/>
        <v>0</v>
      </c>
      <c r="BK58" s="493"/>
      <c r="BL58" s="493">
        <v>0</v>
      </c>
      <c r="BM58" s="493">
        <f t="shared" si="277"/>
        <v>0</v>
      </c>
      <c r="BN58" s="493">
        <v>0</v>
      </c>
      <c r="BO58" s="493"/>
      <c r="BP58" s="493">
        <f t="shared" si="278"/>
        <v>0</v>
      </c>
      <c r="BQ58" s="493"/>
      <c r="BR58" s="493">
        <v>0</v>
      </c>
      <c r="BS58" s="493">
        <f t="shared" si="279"/>
        <v>0</v>
      </c>
      <c r="BT58" s="493">
        <v>0</v>
      </c>
      <c r="BU58" s="493"/>
      <c r="BV58" s="493">
        <f t="shared" si="280"/>
        <v>0</v>
      </c>
      <c r="BW58" s="588"/>
      <c r="BX58" s="451">
        <f t="shared" si="19"/>
        <v>0</v>
      </c>
      <c r="BY58" s="451">
        <f t="shared" si="20"/>
        <v>0</v>
      </c>
      <c r="BZ58" s="451">
        <f t="shared" si="21"/>
        <v>0</v>
      </c>
      <c r="CA58" s="451">
        <f t="shared" si="22"/>
        <v>0</v>
      </c>
      <c r="CB58" s="451">
        <f t="shared" si="23"/>
        <v>0</v>
      </c>
      <c r="CC58" s="451">
        <f t="shared" si="24"/>
        <v>0</v>
      </c>
      <c r="CD58" s="451"/>
      <c r="CE58" s="451">
        <f t="shared" si="25"/>
        <v>0</v>
      </c>
      <c r="CF58" s="451">
        <f t="shared" si="26"/>
        <v>0</v>
      </c>
      <c r="CG58" s="451">
        <f t="shared" si="27"/>
        <v>0</v>
      </c>
      <c r="CH58" s="451">
        <f t="shared" si="28"/>
        <v>0</v>
      </c>
      <c r="CI58" s="451">
        <f t="shared" si="29"/>
        <v>0</v>
      </c>
      <c r="CJ58" s="451">
        <f t="shared" si="30"/>
        <v>0</v>
      </c>
      <c r="CK58" s="451"/>
      <c r="CL58" s="451">
        <f t="shared" si="190"/>
        <v>0</v>
      </c>
      <c r="CM58" s="451">
        <f t="shared" si="31"/>
        <v>0</v>
      </c>
      <c r="CN58" s="451">
        <f t="shared" si="32"/>
        <v>0</v>
      </c>
      <c r="CO58" s="451">
        <f t="shared" si="33"/>
        <v>0</v>
      </c>
      <c r="CP58" s="451">
        <f t="shared" si="34"/>
        <v>0</v>
      </c>
      <c r="CQ58" s="451">
        <f t="shared" si="35"/>
        <v>0</v>
      </c>
      <c r="CR58" s="451">
        <f t="shared" si="15"/>
        <v>0</v>
      </c>
      <c r="CS58" s="451">
        <f t="shared" si="36"/>
        <v>0</v>
      </c>
      <c r="CT58" s="451">
        <f t="shared" si="37"/>
        <v>0</v>
      </c>
      <c r="CU58" s="451">
        <f t="shared" si="38"/>
        <v>0</v>
      </c>
      <c r="CV58" s="451">
        <f t="shared" si="39"/>
        <v>0</v>
      </c>
      <c r="CW58" s="451">
        <f t="shared" si="40"/>
        <v>0</v>
      </c>
      <c r="CX58" s="451">
        <f t="shared" si="41"/>
        <v>0</v>
      </c>
      <c r="CY58" s="451"/>
      <c r="CZ58" s="451">
        <f t="shared" si="191"/>
        <v>0</v>
      </c>
      <c r="DA58" s="451" t="e">
        <f>SUM(#REF!,#REF!,#REF!,#REF!,#REF!,#REF!)</f>
        <v>#REF!</v>
      </c>
      <c r="DC58" s="451">
        <f t="shared" si="42"/>
        <v>0</v>
      </c>
      <c r="DD58" s="451">
        <f t="shared" si="43"/>
        <v>0</v>
      </c>
      <c r="DE58" s="451">
        <f t="shared" si="44"/>
        <v>0</v>
      </c>
      <c r="DF58" s="451">
        <f t="shared" si="45"/>
        <v>0</v>
      </c>
      <c r="DG58" s="451">
        <f t="shared" si="46"/>
        <v>0</v>
      </c>
      <c r="DH58" s="451">
        <f t="shared" si="47"/>
        <v>0</v>
      </c>
    </row>
    <row r="59" spans="1:112" ht="12" customHeight="1">
      <c r="A59" s="581" t="s">
        <v>25</v>
      </c>
      <c r="B59" s="435" t="s">
        <v>133</v>
      </c>
      <c r="C59" s="493"/>
      <c r="D59" s="493">
        <v>0</v>
      </c>
      <c r="E59" s="493">
        <f t="shared" si="257"/>
        <v>0</v>
      </c>
      <c r="F59" s="493">
        <v>0</v>
      </c>
      <c r="G59" s="493"/>
      <c r="H59" s="493">
        <f t="shared" si="258"/>
        <v>0</v>
      </c>
      <c r="I59" s="493"/>
      <c r="J59" s="493"/>
      <c r="K59" s="493">
        <f t="shared" si="259"/>
        <v>0</v>
      </c>
      <c r="L59" s="493"/>
      <c r="M59" s="493"/>
      <c r="N59" s="493">
        <f t="shared" si="260"/>
        <v>0</v>
      </c>
      <c r="O59" s="493"/>
      <c r="P59" s="493">
        <v>0</v>
      </c>
      <c r="Q59" s="493">
        <f t="shared" si="261"/>
        <v>0</v>
      </c>
      <c r="R59" s="493">
        <v>0</v>
      </c>
      <c r="S59" s="493"/>
      <c r="T59" s="493">
        <f t="shared" si="262"/>
        <v>0</v>
      </c>
      <c r="U59" s="493"/>
      <c r="V59" s="493"/>
      <c r="W59" s="493">
        <f t="shared" si="263"/>
        <v>0</v>
      </c>
      <c r="X59" s="493"/>
      <c r="Y59" s="493"/>
      <c r="Z59" s="493">
        <f t="shared" si="264"/>
        <v>0</v>
      </c>
      <c r="AA59" s="493"/>
      <c r="AB59" s="493">
        <v>0</v>
      </c>
      <c r="AC59" s="493">
        <f t="shared" si="265"/>
        <v>0</v>
      </c>
      <c r="AD59" s="493">
        <v>0</v>
      </c>
      <c r="AE59" s="493"/>
      <c r="AF59" s="493">
        <f t="shared" si="266"/>
        <v>0</v>
      </c>
      <c r="AG59" s="493"/>
      <c r="AH59" s="493"/>
      <c r="AI59" s="493">
        <f t="shared" si="267"/>
        <v>0</v>
      </c>
      <c r="AJ59" s="493"/>
      <c r="AK59" s="493"/>
      <c r="AL59" s="493">
        <f t="shared" si="268"/>
        <v>0</v>
      </c>
      <c r="AM59" s="493"/>
      <c r="AN59" s="493">
        <v>0</v>
      </c>
      <c r="AO59" s="493">
        <f t="shared" si="269"/>
        <v>0</v>
      </c>
      <c r="AP59" s="493">
        <v>0</v>
      </c>
      <c r="AQ59" s="493"/>
      <c r="AR59" s="493">
        <f t="shared" si="270"/>
        <v>0</v>
      </c>
      <c r="AS59" s="493"/>
      <c r="AT59" s="493"/>
      <c r="AU59" s="493">
        <f t="shared" si="271"/>
        <v>0</v>
      </c>
      <c r="AV59" s="493"/>
      <c r="AW59" s="493"/>
      <c r="AX59" s="493">
        <f t="shared" si="272"/>
        <v>0</v>
      </c>
      <c r="AY59" s="493"/>
      <c r="AZ59" s="493"/>
      <c r="BA59" s="493">
        <f t="shared" si="273"/>
        <v>0</v>
      </c>
      <c r="BB59" s="493"/>
      <c r="BC59" s="493"/>
      <c r="BD59" s="493">
        <f t="shared" si="274"/>
        <v>0</v>
      </c>
      <c r="BE59" s="493"/>
      <c r="BF59" s="493">
        <v>0</v>
      </c>
      <c r="BG59" s="493">
        <f t="shared" si="275"/>
        <v>0</v>
      </c>
      <c r="BH59" s="493">
        <v>0</v>
      </c>
      <c r="BI59" s="493"/>
      <c r="BJ59" s="493">
        <f t="shared" si="276"/>
        <v>0</v>
      </c>
      <c r="BK59" s="493"/>
      <c r="BL59" s="493">
        <v>0</v>
      </c>
      <c r="BM59" s="493">
        <f t="shared" si="277"/>
        <v>0</v>
      </c>
      <c r="BN59" s="493">
        <v>0</v>
      </c>
      <c r="BO59" s="493"/>
      <c r="BP59" s="493">
        <f t="shared" si="278"/>
        <v>0</v>
      </c>
      <c r="BQ59" s="493"/>
      <c r="BR59" s="493">
        <v>0</v>
      </c>
      <c r="BS59" s="493">
        <f t="shared" si="279"/>
        <v>0</v>
      </c>
      <c r="BT59" s="493">
        <v>0</v>
      </c>
      <c r="BU59" s="493"/>
      <c r="BV59" s="493">
        <f t="shared" si="280"/>
        <v>0</v>
      </c>
      <c r="BW59" s="588"/>
      <c r="BX59" s="451">
        <f t="shared" si="19"/>
        <v>0</v>
      </c>
      <c r="BY59" s="451">
        <f t="shared" si="20"/>
        <v>0</v>
      </c>
      <c r="BZ59" s="451">
        <f t="shared" si="21"/>
        <v>0</v>
      </c>
      <c r="CA59" s="451">
        <f t="shared" si="22"/>
        <v>0</v>
      </c>
      <c r="CB59" s="451">
        <f t="shared" si="23"/>
        <v>0</v>
      </c>
      <c r="CC59" s="451">
        <f t="shared" si="24"/>
        <v>0</v>
      </c>
      <c r="CD59" s="451"/>
      <c r="CE59" s="451">
        <f t="shared" si="25"/>
        <v>0</v>
      </c>
      <c r="CF59" s="451">
        <f t="shared" si="26"/>
        <v>0</v>
      </c>
      <c r="CG59" s="451">
        <f t="shared" si="27"/>
        <v>0</v>
      </c>
      <c r="CH59" s="451">
        <f t="shared" si="28"/>
        <v>0</v>
      </c>
      <c r="CI59" s="451">
        <f t="shared" si="29"/>
        <v>0</v>
      </c>
      <c r="CJ59" s="451">
        <f t="shared" si="30"/>
        <v>0</v>
      </c>
      <c r="CK59" s="451"/>
      <c r="CL59" s="451">
        <f t="shared" si="190"/>
        <v>0</v>
      </c>
      <c r="CM59" s="451">
        <f t="shared" si="31"/>
        <v>0</v>
      </c>
      <c r="CN59" s="451">
        <f t="shared" si="32"/>
        <v>0</v>
      </c>
      <c r="CO59" s="451">
        <f t="shared" si="33"/>
        <v>0</v>
      </c>
      <c r="CP59" s="451">
        <f t="shared" si="34"/>
        <v>0</v>
      </c>
      <c r="CQ59" s="451">
        <f t="shared" si="35"/>
        <v>0</v>
      </c>
      <c r="CR59" s="451">
        <f t="shared" si="15"/>
        <v>0</v>
      </c>
      <c r="CS59" s="451">
        <f t="shared" si="36"/>
        <v>0</v>
      </c>
      <c r="CT59" s="451">
        <f t="shared" si="37"/>
        <v>0</v>
      </c>
      <c r="CU59" s="451">
        <f t="shared" si="38"/>
        <v>0</v>
      </c>
      <c r="CV59" s="451">
        <f t="shared" si="39"/>
        <v>0</v>
      </c>
      <c r="CW59" s="451">
        <f t="shared" si="40"/>
        <v>0</v>
      </c>
      <c r="CX59" s="451">
        <f t="shared" si="41"/>
        <v>0</v>
      </c>
      <c r="CY59" s="451"/>
      <c r="CZ59" s="451">
        <f t="shared" si="191"/>
        <v>0</v>
      </c>
      <c r="DA59" s="451" t="e">
        <f>SUM(#REF!,#REF!,#REF!,#REF!,#REF!,#REF!)</f>
        <v>#REF!</v>
      </c>
      <c r="DC59" s="451">
        <f t="shared" si="42"/>
        <v>0</v>
      </c>
      <c r="DD59" s="451">
        <f t="shared" si="43"/>
        <v>0</v>
      </c>
      <c r="DE59" s="451">
        <f t="shared" si="44"/>
        <v>0</v>
      </c>
      <c r="DF59" s="451">
        <f t="shared" si="45"/>
        <v>0</v>
      </c>
      <c r="DG59" s="451">
        <f t="shared" si="46"/>
        <v>0</v>
      </c>
      <c r="DH59" s="451">
        <f t="shared" si="47"/>
        <v>0</v>
      </c>
    </row>
    <row r="60" spans="1:112" ht="12" customHeight="1" thickBot="1">
      <c r="A60" s="581" t="s">
        <v>23</v>
      </c>
      <c r="B60" s="431" t="s">
        <v>1615</v>
      </c>
      <c r="C60" s="605"/>
      <c r="D60" s="605">
        <v>0</v>
      </c>
      <c r="E60" s="605">
        <f t="shared" si="257"/>
        <v>0</v>
      </c>
      <c r="F60" s="605">
        <v>0</v>
      </c>
      <c r="G60" s="605"/>
      <c r="H60" s="605">
        <f t="shared" si="258"/>
        <v>0</v>
      </c>
      <c r="I60" s="605"/>
      <c r="J60" s="605"/>
      <c r="K60" s="605">
        <f t="shared" si="259"/>
        <v>0</v>
      </c>
      <c r="L60" s="605"/>
      <c r="M60" s="605"/>
      <c r="N60" s="605">
        <f t="shared" si="260"/>
        <v>0</v>
      </c>
      <c r="O60" s="605"/>
      <c r="P60" s="605">
        <v>0</v>
      </c>
      <c r="Q60" s="605">
        <f t="shared" si="261"/>
        <v>0</v>
      </c>
      <c r="R60" s="605">
        <v>0</v>
      </c>
      <c r="S60" s="605"/>
      <c r="T60" s="605">
        <f t="shared" si="262"/>
        <v>0</v>
      </c>
      <c r="U60" s="605"/>
      <c r="V60" s="605"/>
      <c r="W60" s="605">
        <f t="shared" si="263"/>
        <v>0</v>
      </c>
      <c r="X60" s="605"/>
      <c r="Y60" s="605"/>
      <c r="Z60" s="605">
        <f t="shared" si="264"/>
        <v>0</v>
      </c>
      <c r="AA60" s="605"/>
      <c r="AB60" s="605">
        <v>0</v>
      </c>
      <c r="AC60" s="605">
        <f t="shared" si="265"/>
        <v>0</v>
      </c>
      <c r="AD60" s="605">
        <v>0</v>
      </c>
      <c r="AE60" s="605"/>
      <c r="AF60" s="605">
        <f t="shared" si="266"/>
        <v>0</v>
      </c>
      <c r="AG60" s="605"/>
      <c r="AH60" s="605"/>
      <c r="AI60" s="605">
        <f t="shared" si="267"/>
        <v>0</v>
      </c>
      <c r="AJ60" s="605"/>
      <c r="AK60" s="605"/>
      <c r="AL60" s="605">
        <f t="shared" si="268"/>
        <v>0</v>
      </c>
      <c r="AM60" s="605"/>
      <c r="AN60" s="605">
        <v>0</v>
      </c>
      <c r="AO60" s="605">
        <f t="shared" si="269"/>
        <v>0</v>
      </c>
      <c r="AP60" s="605">
        <v>0</v>
      </c>
      <c r="AQ60" s="605"/>
      <c r="AR60" s="605">
        <f t="shared" si="270"/>
        <v>0</v>
      </c>
      <c r="AS60" s="605"/>
      <c r="AT60" s="605"/>
      <c r="AU60" s="605">
        <f t="shared" si="271"/>
        <v>0</v>
      </c>
      <c r="AV60" s="605"/>
      <c r="AW60" s="605"/>
      <c r="AX60" s="605">
        <f t="shared" si="272"/>
        <v>0</v>
      </c>
      <c r="AY60" s="605"/>
      <c r="AZ60" s="605"/>
      <c r="BA60" s="605">
        <f t="shared" si="273"/>
        <v>0</v>
      </c>
      <c r="BB60" s="605"/>
      <c r="BC60" s="605"/>
      <c r="BD60" s="605">
        <f t="shared" si="274"/>
        <v>0</v>
      </c>
      <c r="BE60" s="605"/>
      <c r="BF60" s="605">
        <v>0</v>
      </c>
      <c r="BG60" s="605">
        <f t="shared" si="275"/>
        <v>0</v>
      </c>
      <c r="BH60" s="605">
        <v>0</v>
      </c>
      <c r="BI60" s="605"/>
      <c r="BJ60" s="605">
        <f t="shared" si="276"/>
        <v>0</v>
      </c>
      <c r="BK60" s="605"/>
      <c r="BL60" s="605">
        <v>0</v>
      </c>
      <c r="BM60" s="605">
        <f t="shared" si="277"/>
        <v>0</v>
      </c>
      <c r="BN60" s="605">
        <v>0</v>
      </c>
      <c r="BO60" s="605"/>
      <c r="BP60" s="605">
        <f t="shared" si="278"/>
        <v>0</v>
      </c>
      <c r="BQ60" s="605"/>
      <c r="BR60" s="605">
        <v>0</v>
      </c>
      <c r="BS60" s="605">
        <f t="shared" si="279"/>
        <v>0</v>
      </c>
      <c r="BT60" s="605">
        <v>0</v>
      </c>
      <c r="BU60" s="605"/>
      <c r="BV60" s="605">
        <f t="shared" si="280"/>
        <v>0</v>
      </c>
      <c r="BW60" s="588"/>
      <c r="BX60" s="451">
        <f t="shared" si="19"/>
        <v>0</v>
      </c>
      <c r="BY60" s="451">
        <f t="shared" si="20"/>
        <v>0</v>
      </c>
      <c r="BZ60" s="451">
        <f t="shared" si="21"/>
        <v>0</v>
      </c>
      <c r="CA60" s="451">
        <f t="shared" si="22"/>
        <v>0</v>
      </c>
      <c r="CB60" s="451">
        <f t="shared" si="23"/>
        <v>0</v>
      </c>
      <c r="CC60" s="451">
        <f t="shared" si="24"/>
        <v>0</v>
      </c>
      <c r="CD60" s="451"/>
      <c r="CE60" s="451">
        <f t="shared" si="25"/>
        <v>0</v>
      </c>
      <c r="CF60" s="451">
        <f t="shared" si="26"/>
        <v>0</v>
      </c>
      <c r="CG60" s="451">
        <f t="shared" si="27"/>
        <v>0</v>
      </c>
      <c r="CH60" s="451">
        <f t="shared" si="28"/>
        <v>0</v>
      </c>
      <c r="CI60" s="451">
        <f t="shared" si="29"/>
        <v>0</v>
      </c>
      <c r="CJ60" s="451">
        <f t="shared" si="30"/>
        <v>0</v>
      </c>
      <c r="CK60" s="451"/>
      <c r="CL60" s="451">
        <f t="shared" si="190"/>
        <v>0</v>
      </c>
      <c r="CM60" s="451">
        <f t="shared" si="31"/>
        <v>0</v>
      </c>
      <c r="CN60" s="451">
        <f t="shared" si="32"/>
        <v>0</v>
      </c>
      <c r="CO60" s="451">
        <f t="shared" si="33"/>
        <v>0</v>
      </c>
      <c r="CP60" s="451">
        <f t="shared" si="34"/>
        <v>0</v>
      </c>
      <c r="CQ60" s="451">
        <f t="shared" si="35"/>
        <v>0</v>
      </c>
      <c r="CR60" s="451">
        <f t="shared" si="15"/>
        <v>0</v>
      </c>
      <c r="CS60" s="451">
        <f t="shared" si="36"/>
        <v>0</v>
      </c>
      <c r="CT60" s="451">
        <f t="shared" si="37"/>
        <v>0</v>
      </c>
      <c r="CU60" s="451">
        <f t="shared" si="38"/>
        <v>0</v>
      </c>
      <c r="CV60" s="451">
        <f t="shared" si="39"/>
        <v>0</v>
      </c>
      <c r="CW60" s="451">
        <f t="shared" si="40"/>
        <v>0</v>
      </c>
      <c r="CX60" s="451">
        <f t="shared" si="41"/>
        <v>0</v>
      </c>
      <c r="CY60" s="451"/>
      <c r="CZ60" s="451">
        <f t="shared" si="191"/>
        <v>0</v>
      </c>
      <c r="DA60" s="451" t="e">
        <f>SUM(#REF!,#REF!,#REF!,#REF!,#REF!,#REF!)</f>
        <v>#REF!</v>
      </c>
      <c r="DC60" s="451">
        <f t="shared" si="42"/>
        <v>0</v>
      </c>
      <c r="DD60" s="451">
        <f t="shared" si="43"/>
        <v>0</v>
      </c>
      <c r="DE60" s="451">
        <f t="shared" si="44"/>
        <v>0</v>
      </c>
      <c r="DF60" s="451">
        <f t="shared" si="45"/>
        <v>0</v>
      </c>
      <c r="DG60" s="451">
        <f t="shared" si="46"/>
        <v>0</v>
      </c>
      <c r="DH60" s="451">
        <f t="shared" si="47"/>
        <v>0</v>
      </c>
    </row>
    <row r="61" spans="1:112" ht="12" customHeight="1" thickBot="1">
      <c r="A61" s="606" t="s">
        <v>1616</v>
      </c>
      <c r="B61" s="427" t="s">
        <v>250</v>
      </c>
      <c r="C61" s="607"/>
      <c r="D61" s="607"/>
      <c r="E61" s="607">
        <f t="shared" ref="E61" si="281">F61-C61</f>
        <v>0</v>
      </c>
      <c r="F61" s="607"/>
      <c r="G61" s="607"/>
      <c r="H61" s="607"/>
      <c r="I61" s="607"/>
      <c r="J61" s="607"/>
      <c r="K61" s="607">
        <f t="shared" ref="K61" si="282">L61-I61</f>
        <v>0</v>
      </c>
      <c r="L61" s="607"/>
      <c r="M61" s="607"/>
      <c r="N61" s="607"/>
      <c r="O61" s="607"/>
      <c r="P61" s="607"/>
      <c r="Q61" s="607">
        <f t="shared" ref="Q61" si="283">R61-O61</f>
        <v>0</v>
      </c>
      <c r="R61" s="607"/>
      <c r="S61" s="607"/>
      <c r="T61" s="607"/>
      <c r="U61" s="607"/>
      <c r="V61" s="607"/>
      <c r="W61" s="607">
        <f t="shared" ref="W61" si="284">X61-U61</f>
        <v>0</v>
      </c>
      <c r="X61" s="607"/>
      <c r="Y61" s="607"/>
      <c r="Z61" s="607"/>
      <c r="AA61" s="607"/>
      <c r="AB61" s="607"/>
      <c r="AC61" s="607">
        <f t="shared" ref="AC61" si="285">AD61-AA61</f>
        <v>0</v>
      </c>
      <c r="AD61" s="607"/>
      <c r="AE61" s="607"/>
      <c r="AF61" s="607"/>
      <c r="AG61" s="607"/>
      <c r="AH61" s="607"/>
      <c r="AI61" s="607">
        <f t="shared" ref="AI61" si="286">AJ61-AG61</f>
        <v>0</v>
      </c>
      <c r="AJ61" s="607"/>
      <c r="AK61" s="607"/>
      <c r="AL61" s="607"/>
      <c r="AM61" s="607"/>
      <c r="AN61" s="607"/>
      <c r="AO61" s="607">
        <f t="shared" ref="AO61" si="287">AP61-AM61</f>
        <v>0</v>
      </c>
      <c r="AP61" s="607"/>
      <c r="AQ61" s="607"/>
      <c r="AR61" s="607"/>
      <c r="AS61" s="607"/>
      <c r="AT61" s="607"/>
      <c r="AU61" s="607">
        <f t="shared" ref="AU61" si="288">AV61-AS61</f>
        <v>0</v>
      </c>
      <c r="AV61" s="607"/>
      <c r="AW61" s="607"/>
      <c r="AX61" s="607"/>
      <c r="AY61" s="607"/>
      <c r="AZ61" s="607"/>
      <c r="BA61" s="607">
        <f t="shared" ref="BA61" si="289">BB61-AY61</f>
        <v>0</v>
      </c>
      <c r="BB61" s="607"/>
      <c r="BC61" s="607"/>
      <c r="BD61" s="607"/>
      <c r="BE61" s="607"/>
      <c r="BF61" s="607"/>
      <c r="BG61" s="607">
        <f t="shared" ref="BG61" si="290">BH61-BE61</f>
        <v>0</v>
      </c>
      <c r="BH61" s="607"/>
      <c r="BI61" s="607"/>
      <c r="BJ61" s="607"/>
      <c r="BK61" s="607"/>
      <c r="BL61" s="607"/>
      <c r="BM61" s="607">
        <f t="shared" ref="BM61" si="291">BN61-BK61</f>
        <v>0</v>
      </c>
      <c r="BN61" s="607"/>
      <c r="BO61" s="607"/>
      <c r="BP61" s="607"/>
      <c r="BQ61" s="607"/>
      <c r="BR61" s="607"/>
      <c r="BS61" s="607">
        <f t="shared" ref="BS61" si="292">BT61-BQ61</f>
        <v>0</v>
      </c>
      <c r="BT61" s="607"/>
      <c r="BU61" s="607"/>
      <c r="BV61" s="607"/>
      <c r="BW61" s="588"/>
      <c r="BX61" s="451">
        <f t="shared" si="19"/>
        <v>0</v>
      </c>
      <c r="BY61" s="451">
        <f t="shared" si="20"/>
        <v>0</v>
      </c>
      <c r="BZ61" s="451">
        <f t="shared" si="21"/>
        <v>0</v>
      </c>
      <c r="CA61" s="451">
        <f t="shared" si="22"/>
        <v>0</v>
      </c>
      <c r="CB61" s="451">
        <f t="shared" si="23"/>
        <v>0</v>
      </c>
      <c r="CC61" s="451">
        <f t="shared" si="24"/>
        <v>0</v>
      </c>
      <c r="CD61" s="451"/>
      <c r="CE61" s="451">
        <f t="shared" si="25"/>
        <v>0</v>
      </c>
      <c r="CF61" s="451">
        <f t="shared" si="26"/>
        <v>0</v>
      </c>
      <c r="CG61" s="451">
        <f t="shared" si="27"/>
        <v>0</v>
      </c>
      <c r="CH61" s="451">
        <f t="shared" si="28"/>
        <v>0</v>
      </c>
      <c r="CI61" s="451">
        <f t="shared" si="29"/>
        <v>0</v>
      </c>
      <c r="CJ61" s="451">
        <f t="shared" si="30"/>
        <v>0</v>
      </c>
      <c r="CK61" s="451"/>
      <c r="CL61" s="451">
        <f t="shared" si="190"/>
        <v>0</v>
      </c>
      <c r="CM61" s="451">
        <f t="shared" si="31"/>
        <v>0</v>
      </c>
      <c r="CN61" s="451">
        <f t="shared" si="32"/>
        <v>0</v>
      </c>
      <c r="CO61" s="451">
        <f t="shared" si="33"/>
        <v>0</v>
      </c>
      <c r="CP61" s="451">
        <f t="shared" si="34"/>
        <v>0</v>
      </c>
      <c r="CQ61" s="451">
        <f t="shared" si="35"/>
        <v>0</v>
      </c>
      <c r="CR61" s="451">
        <f t="shared" si="15"/>
        <v>0</v>
      </c>
      <c r="CS61" s="451">
        <f t="shared" si="36"/>
        <v>0</v>
      </c>
      <c r="CT61" s="451">
        <f t="shared" si="37"/>
        <v>0</v>
      </c>
      <c r="CU61" s="451">
        <f t="shared" si="38"/>
        <v>0</v>
      </c>
      <c r="CV61" s="451">
        <f t="shared" si="39"/>
        <v>0</v>
      </c>
      <c r="CW61" s="451">
        <f t="shared" si="40"/>
        <v>0</v>
      </c>
      <c r="CX61" s="451">
        <f t="shared" si="41"/>
        <v>0</v>
      </c>
      <c r="CY61" s="451"/>
      <c r="CZ61" s="451">
        <f t="shared" si="191"/>
        <v>0</v>
      </c>
      <c r="DA61" s="451" t="e">
        <f>SUM(#REF!,#REF!,#REF!,#REF!,#REF!,#REF!)</f>
        <v>#REF!</v>
      </c>
      <c r="DC61" s="451">
        <f t="shared" si="42"/>
        <v>0</v>
      </c>
      <c r="DD61" s="451">
        <f t="shared" si="43"/>
        <v>0</v>
      </c>
      <c r="DE61" s="451">
        <f t="shared" si="44"/>
        <v>0</v>
      </c>
      <c r="DF61" s="451">
        <f t="shared" si="45"/>
        <v>0</v>
      </c>
      <c r="DG61" s="451">
        <f t="shared" si="46"/>
        <v>0</v>
      </c>
      <c r="DH61" s="451">
        <f t="shared" si="47"/>
        <v>0</v>
      </c>
    </row>
    <row r="62" spans="1:112" ht="15" customHeight="1" thickBot="1">
      <c r="A62" s="584" t="s">
        <v>135</v>
      </c>
      <c r="B62" s="608" t="s">
        <v>1617</v>
      </c>
      <c r="C62" s="609">
        <f>+C48+C54+C61</f>
        <v>112832639</v>
      </c>
      <c r="D62" s="609">
        <f t="shared" ref="D62:BO62" si="293">+D48+D54+D61</f>
        <v>112869195</v>
      </c>
      <c r="E62" s="609">
        <f t="shared" si="293"/>
        <v>85906</v>
      </c>
      <c r="F62" s="609">
        <f t="shared" si="293"/>
        <v>112955101</v>
      </c>
      <c r="G62" s="609">
        <f t="shared" si="293"/>
        <v>0</v>
      </c>
      <c r="H62" s="609">
        <f t="shared" si="293"/>
        <v>112955101</v>
      </c>
      <c r="I62" s="609">
        <f t="shared" si="293"/>
        <v>0</v>
      </c>
      <c r="J62" s="609">
        <f t="shared" si="293"/>
        <v>0</v>
      </c>
      <c r="K62" s="609">
        <f t="shared" si="293"/>
        <v>0</v>
      </c>
      <c r="L62" s="609">
        <f t="shared" si="293"/>
        <v>0</v>
      </c>
      <c r="M62" s="609">
        <f t="shared" si="293"/>
        <v>0</v>
      </c>
      <c r="N62" s="609">
        <f t="shared" si="293"/>
        <v>0</v>
      </c>
      <c r="O62" s="609">
        <f t="shared" si="293"/>
        <v>462471675</v>
      </c>
      <c r="P62" s="609">
        <f t="shared" si="293"/>
        <v>460720448</v>
      </c>
      <c r="Q62" s="609">
        <f t="shared" si="293"/>
        <v>816560</v>
      </c>
      <c r="R62" s="609">
        <f t="shared" si="293"/>
        <v>461537008</v>
      </c>
      <c r="S62" s="609">
        <f t="shared" si="293"/>
        <v>1802000</v>
      </c>
      <c r="T62" s="609">
        <f t="shared" si="293"/>
        <v>463339008</v>
      </c>
      <c r="U62" s="609">
        <f t="shared" si="293"/>
        <v>0</v>
      </c>
      <c r="V62" s="609">
        <f t="shared" si="293"/>
        <v>0</v>
      </c>
      <c r="W62" s="609">
        <f t="shared" si="293"/>
        <v>0</v>
      </c>
      <c r="X62" s="609">
        <f t="shared" si="293"/>
        <v>0</v>
      </c>
      <c r="Y62" s="609">
        <f t="shared" si="293"/>
        <v>0</v>
      </c>
      <c r="Z62" s="609">
        <f t="shared" si="293"/>
        <v>0</v>
      </c>
      <c r="AA62" s="609">
        <f t="shared" si="293"/>
        <v>66903518</v>
      </c>
      <c r="AB62" s="609">
        <f t="shared" si="293"/>
        <v>70597933</v>
      </c>
      <c r="AC62" s="609">
        <f t="shared" si="293"/>
        <v>11206297</v>
      </c>
      <c r="AD62" s="609">
        <f t="shared" si="293"/>
        <v>81804230</v>
      </c>
      <c r="AE62" s="609">
        <f t="shared" si="293"/>
        <v>-1300000</v>
      </c>
      <c r="AF62" s="609">
        <f t="shared" si="293"/>
        <v>80504230</v>
      </c>
      <c r="AG62" s="609">
        <f t="shared" si="293"/>
        <v>0</v>
      </c>
      <c r="AH62" s="609">
        <f t="shared" si="293"/>
        <v>0</v>
      </c>
      <c r="AI62" s="609">
        <f t="shared" si="293"/>
        <v>0</v>
      </c>
      <c r="AJ62" s="609">
        <f t="shared" si="293"/>
        <v>0</v>
      </c>
      <c r="AK62" s="609">
        <f t="shared" si="293"/>
        <v>0</v>
      </c>
      <c r="AL62" s="609">
        <f t="shared" si="293"/>
        <v>0</v>
      </c>
      <c r="AM62" s="609">
        <f t="shared" si="293"/>
        <v>28909222</v>
      </c>
      <c r="AN62" s="609">
        <f t="shared" si="293"/>
        <v>31268720</v>
      </c>
      <c r="AO62" s="609">
        <f t="shared" si="293"/>
        <v>782463</v>
      </c>
      <c r="AP62" s="609">
        <f t="shared" si="293"/>
        <v>32051183</v>
      </c>
      <c r="AQ62" s="609">
        <f t="shared" si="293"/>
        <v>0</v>
      </c>
      <c r="AR62" s="609">
        <f t="shared" si="293"/>
        <v>32051183</v>
      </c>
      <c r="AS62" s="609">
        <f t="shared" si="293"/>
        <v>0</v>
      </c>
      <c r="AT62" s="609">
        <f t="shared" si="293"/>
        <v>0</v>
      </c>
      <c r="AU62" s="609">
        <f t="shared" si="293"/>
        <v>0</v>
      </c>
      <c r="AV62" s="609">
        <f t="shared" si="293"/>
        <v>0</v>
      </c>
      <c r="AW62" s="609">
        <f t="shared" si="293"/>
        <v>0</v>
      </c>
      <c r="AX62" s="609">
        <f t="shared" si="293"/>
        <v>0</v>
      </c>
      <c r="AY62" s="609">
        <f t="shared" si="293"/>
        <v>0</v>
      </c>
      <c r="AZ62" s="609">
        <f t="shared" si="293"/>
        <v>0</v>
      </c>
      <c r="BA62" s="609">
        <f t="shared" si="293"/>
        <v>0</v>
      </c>
      <c r="BB62" s="609">
        <f t="shared" si="293"/>
        <v>0</v>
      </c>
      <c r="BC62" s="609">
        <f t="shared" si="293"/>
        <v>0</v>
      </c>
      <c r="BD62" s="609">
        <f t="shared" si="293"/>
        <v>0</v>
      </c>
      <c r="BE62" s="609">
        <f t="shared" si="293"/>
        <v>19877723</v>
      </c>
      <c r="BF62" s="609">
        <f t="shared" si="293"/>
        <v>20707922</v>
      </c>
      <c r="BG62" s="609">
        <f t="shared" si="293"/>
        <v>513295</v>
      </c>
      <c r="BH62" s="609">
        <f t="shared" si="293"/>
        <v>21221217</v>
      </c>
      <c r="BI62" s="609">
        <f t="shared" si="293"/>
        <v>0</v>
      </c>
      <c r="BJ62" s="609">
        <f t="shared" si="293"/>
        <v>21221217</v>
      </c>
      <c r="BK62" s="609">
        <f t="shared" si="293"/>
        <v>48888299</v>
      </c>
      <c r="BL62" s="609">
        <f t="shared" si="293"/>
        <v>52854837</v>
      </c>
      <c r="BM62" s="609">
        <f t="shared" si="293"/>
        <v>1505035</v>
      </c>
      <c r="BN62" s="609">
        <f t="shared" si="293"/>
        <v>54359872</v>
      </c>
      <c r="BO62" s="609">
        <f t="shared" si="293"/>
        <v>-1270000</v>
      </c>
      <c r="BP62" s="609">
        <f t="shared" ref="BP62:BV62" si="294">+BP48+BP54+BP61</f>
        <v>53089872</v>
      </c>
      <c r="BQ62" s="609">
        <f t="shared" si="294"/>
        <v>14319000</v>
      </c>
      <c r="BR62" s="609">
        <f t="shared" si="294"/>
        <v>15558449</v>
      </c>
      <c r="BS62" s="609">
        <f t="shared" si="294"/>
        <v>757606</v>
      </c>
      <c r="BT62" s="609">
        <f t="shared" si="294"/>
        <v>16316055</v>
      </c>
      <c r="BU62" s="609">
        <f t="shared" si="294"/>
        <v>0</v>
      </c>
      <c r="BV62" s="609">
        <f t="shared" si="294"/>
        <v>16316055</v>
      </c>
      <c r="BW62" s="598"/>
      <c r="BX62" s="451">
        <f t="shared" si="19"/>
        <v>754202076</v>
      </c>
      <c r="BY62" s="451">
        <f t="shared" si="20"/>
        <v>764577504</v>
      </c>
      <c r="BZ62" s="451">
        <f t="shared" si="21"/>
        <v>15667162</v>
      </c>
      <c r="CA62" s="451">
        <f t="shared" si="22"/>
        <v>780244666</v>
      </c>
      <c r="CB62" s="451">
        <f t="shared" si="23"/>
        <v>-768000</v>
      </c>
      <c r="CC62" s="451">
        <f t="shared" si="24"/>
        <v>779476666</v>
      </c>
      <c r="CD62" s="451"/>
      <c r="CE62" s="451">
        <f t="shared" si="25"/>
        <v>720005353</v>
      </c>
      <c r="CF62" s="451">
        <f t="shared" si="26"/>
        <v>728311133</v>
      </c>
      <c r="CG62" s="451">
        <f t="shared" si="27"/>
        <v>14396261</v>
      </c>
      <c r="CH62" s="451">
        <f t="shared" si="28"/>
        <v>742707394</v>
      </c>
      <c r="CI62" s="451">
        <f t="shared" si="29"/>
        <v>-768000</v>
      </c>
      <c r="CJ62" s="451">
        <f t="shared" si="30"/>
        <v>741939394</v>
      </c>
      <c r="CK62" s="451"/>
      <c r="CL62" s="451">
        <f t="shared" si="190"/>
        <v>34196723</v>
      </c>
      <c r="CM62" s="451">
        <f t="shared" si="31"/>
        <v>36266371</v>
      </c>
      <c r="CN62" s="451">
        <f t="shared" si="32"/>
        <v>1270901</v>
      </c>
      <c r="CO62" s="451">
        <f t="shared" si="33"/>
        <v>37537272</v>
      </c>
      <c r="CP62" s="451">
        <f t="shared" si="34"/>
        <v>0</v>
      </c>
      <c r="CQ62" s="451">
        <f t="shared" si="35"/>
        <v>37537272</v>
      </c>
      <c r="CR62" s="451">
        <f>SUM(CB62,CP62)</f>
        <v>-768000</v>
      </c>
      <c r="CS62" s="451">
        <f t="shared" si="36"/>
        <v>788398799</v>
      </c>
      <c r="CT62" s="451">
        <f t="shared" si="37"/>
        <v>800843875</v>
      </c>
      <c r="CU62" s="451">
        <f t="shared" si="38"/>
        <v>16938063</v>
      </c>
      <c r="CV62" s="451">
        <f t="shared" si="39"/>
        <v>817781938</v>
      </c>
      <c r="CW62" s="451">
        <f t="shared" si="40"/>
        <v>-768000</v>
      </c>
      <c r="CX62" s="451">
        <f t="shared" si="41"/>
        <v>817013938</v>
      </c>
      <c r="CY62" s="451"/>
      <c r="CZ62" s="451">
        <f t="shared" si="191"/>
        <v>1518779580</v>
      </c>
      <c r="DA62" s="451" t="e">
        <f>SUM(#REF!,#REF!,#REF!,#REF!,#REF!,#REF!)</f>
        <v>#REF!</v>
      </c>
      <c r="DC62" s="451">
        <f t="shared" si="42"/>
        <v>63207299</v>
      </c>
      <c r="DD62" s="451">
        <f t="shared" si="43"/>
        <v>68413286</v>
      </c>
      <c r="DE62" s="451">
        <f t="shared" si="44"/>
        <v>2262641</v>
      </c>
      <c r="DF62" s="451">
        <f t="shared" si="45"/>
        <v>70675927</v>
      </c>
      <c r="DG62" s="451">
        <f t="shared" si="46"/>
        <v>-1270000</v>
      </c>
      <c r="DH62" s="451">
        <f t="shared" si="47"/>
        <v>69405927</v>
      </c>
    </row>
    <row r="63" spans="1:112">
      <c r="C63" s="611"/>
      <c r="D63" s="611"/>
      <c r="E63" s="611"/>
      <c r="F63" s="611"/>
      <c r="G63" s="611"/>
      <c r="H63" s="611"/>
      <c r="I63" s="611"/>
      <c r="J63" s="611"/>
      <c r="K63" s="611"/>
      <c r="L63" s="611"/>
      <c r="M63" s="611"/>
      <c r="N63" s="611"/>
      <c r="O63" s="611"/>
      <c r="P63" s="611"/>
      <c r="Q63" s="611"/>
      <c r="R63" s="611"/>
      <c r="S63" s="611"/>
      <c r="T63" s="611"/>
      <c r="U63" s="611"/>
      <c r="V63" s="611"/>
      <c r="W63" s="611"/>
      <c r="X63" s="611"/>
      <c r="Y63" s="611"/>
      <c r="Z63" s="611"/>
      <c r="AA63" s="611"/>
      <c r="AB63" s="611"/>
      <c r="AC63" s="611"/>
      <c r="AD63" s="611"/>
      <c r="AE63" s="611"/>
      <c r="AF63" s="611"/>
      <c r="AG63" s="611"/>
      <c r="AH63" s="611"/>
      <c r="AI63" s="611"/>
      <c r="AJ63" s="611"/>
      <c r="AK63" s="611"/>
      <c r="AL63" s="611"/>
      <c r="AM63" s="611"/>
      <c r="AN63" s="611"/>
      <c r="AO63" s="611"/>
      <c r="AP63" s="611"/>
      <c r="AQ63" s="611"/>
      <c r="AR63" s="611"/>
      <c r="AS63" s="611"/>
      <c r="AT63" s="611"/>
      <c r="AU63" s="611"/>
      <c r="AV63" s="611"/>
      <c r="AW63" s="611"/>
      <c r="AX63" s="611"/>
      <c r="AY63" s="611"/>
      <c r="AZ63" s="611"/>
      <c r="BA63" s="611"/>
      <c r="BB63" s="611"/>
      <c r="BC63" s="611"/>
      <c r="BD63" s="611"/>
      <c r="BE63" s="611"/>
      <c r="BF63" s="611"/>
      <c r="BG63" s="611"/>
      <c r="BH63" s="611"/>
      <c r="BI63" s="611"/>
      <c r="BJ63" s="611"/>
      <c r="BK63" s="611"/>
      <c r="BL63" s="611"/>
      <c r="BM63" s="611"/>
      <c r="BN63" s="611"/>
      <c r="BO63" s="611"/>
      <c r="BP63" s="611"/>
      <c r="BQ63" s="611"/>
      <c r="BR63" s="611"/>
      <c r="BS63" s="611"/>
      <c r="BT63" s="611"/>
      <c r="BU63" s="611"/>
      <c r="BV63" s="611"/>
      <c r="BW63" s="611"/>
      <c r="BX63" s="451">
        <f>SUM(C63,O63,AA63,AM63,AY63)</f>
        <v>0</v>
      </c>
      <c r="BY63" s="451">
        <f>SUM(I63,U63,AG63,AS63,BE63)</f>
        <v>0</v>
      </c>
      <c r="BZ63" s="451"/>
      <c r="CA63" s="451"/>
      <c r="CB63" s="451"/>
      <c r="CC63" s="451"/>
      <c r="CD63" s="451"/>
      <c r="CE63" s="451"/>
      <c r="CF63" s="451"/>
      <c r="CG63" s="451"/>
      <c r="CH63" s="451"/>
      <c r="CI63" s="451"/>
      <c r="CJ63" s="451"/>
      <c r="CK63" s="451"/>
      <c r="CL63" s="451"/>
      <c r="CM63" s="451"/>
      <c r="CN63" s="451"/>
      <c r="CO63" s="451"/>
      <c r="CP63" s="451"/>
      <c r="CQ63" s="451"/>
      <c r="CR63" s="451"/>
      <c r="CS63" s="451"/>
      <c r="CT63" s="451"/>
      <c r="CU63" s="451"/>
      <c r="CV63" s="451"/>
      <c r="CW63" s="451"/>
      <c r="CX63" s="451"/>
      <c r="CY63" s="451"/>
      <c r="CZ63" s="451"/>
    </row>
    <row r="64" spans="1:112" ht="15" hidden="1" customHeight="1" thickBot="1">
      <c r="A64" s="612" t="s">
        <v>1618</v>
      </c>
      <c r="B64" s="613"/>
      <c r="C64" s="614">
        <v>8.75</v>
      </c>
      <c r="D64" s="614"/>
      <c r="E64" s="614"/>
      <c r="F64" s="614">
        <v>8.75</v>
      </c>
      <c r="G64" s="614"/>
      <c r="H64" s="614"/>
      <c r="I64" s="614"/>
      <c r="J64" s="614"/>
      <c r="K64" s="614"/>
      <c r="L64" s="614"/>
      <c r="M64" s="614"/>
      <c r="N64" s="614"/>
      <c r="O64" s="615">
        <v>82.5</v>
      </c>
      <c r="P64" s="615"/>
      <c r="Q64" s="614"/>
      <c r="R64" s="615">
        <v>82.5</v>
      </c>
      <c r="S64" s="614"/>
      <c r="T64" s="614"/>
      <c r="U64" s="615"/>
      <c r="V64" s="615"/>
      <c r="W64" s="614"/>
      <c r="X64" s="614"/>
      <c r="Y64" s="614"/>
      <c r="Z64" s="614"/>
      <c r="AA64" s="615">
        <v>14</v>
      </c>
      <c r="AB64" s="615"/>
      <c r="AC64" s="614"/>
      <c r="AD64" s="615">
        <v>14</v>
      </c>
      <c r="AE64" s="614"/>
      <c r="AF64" s="614"/>
      <c r="AG64" s="615"/>
      <c r="AH64" s="615"/>
      <c r="AI64" s="614"/>
      <c r="AJ64" s="614"/>
      <c r="AK64" s="614"/>
      <c r="AL64" s="614"/>
      <c r="AM64" s="615">
        <v>6</v>
      </c>
      <c r="AN64" s="615"/>
      <c r="AO64" s="614"/>
      <c r="AP64" s="615">
        <v>6</v>
      </c>
      <c r="AQ64" s="614"/>
      <c r="AR64" s="614"/>
      <c r="AS64" s="615"/>
      <c r="AT64" s="615"/>
      <c r="AU64" s="614"/>
      <c r="AV64" s="614"/>
      <c r="AW64" s="614"/>
      <c r="AX64" s="614"/>
      <c r="AY64" s="615"/>
      <c r="AZ64" s="615"/>
      <c r="BA64" s="614"/>
      <c r="BB64" s="614"/>
      <c r="BC64" s="614"/>
      <c r="BD64" s="614"/>
      <c r="BE64" s="614">
        <v>2.75</v>
      </c>
      <c r="BF64" s="614"/>
      <c r="BG64" s="614"/>
      <c r="BH64" s="614">
        <v>2.75</v>
      </c>
      <c r="BI64" s="614"/>
      <c r="BJ64" s="614"/>
      <c r="BK64" s="615"/>
      <c r="BL64" s="615"/>
      <c r="BM64" s="614"/>
      <c r="BN64" s="615"/>
      <c r="BO64" s="614"/>
      <c r="BP64" s="614"/>
      <c r="BQ64" s="614">
        <v>2.75</v>
      </c>
      <c r="BR64" s="614"/>
      <c r="BS64" s="614"/>
      <c r="BT64" s="614">
        <v>2.75</v>
      </c>
      <c r="BU64" s="614"/>
      <c r="BV64" s="614"/>
      <c r="BW64" s="616"/>
      <c r="BX64" s="451">
        <f>SUM(C64,O64,AA64,AM64,AY64)</f>
        <v>111.25</v>
      </c>
      <c r="BY64" s="451">
        <f>SUM(I64,U64,AG64,AS64,BE64)</f>
        <v>2.75</v>
      </c>
      <c r="BZ64" s="451"/>
      <c r="CA64" s="451"/>
      <c r="CB64" s="451"/>
      <c r="CC64" s="451"/>
      <c r="CD64" s="451"/>
      <c r="CE64" s="451"/>
      <c r="CF64" s="451"/>
      <c r="CG64" s="451"/>
      <c r="CH64" s="451"/>
      <c r="CI64" s="451"/>
      <c r="CJ64" s="451"/>
      <c r="CK64" s="451"/>
      <c r="CL64" s="451"/>
      <c r="CM64" s="451"/>
      <c r="CN64" s="451"/>
      <c r="CO64" s="451"/>
      <c r="CP64" s="451"/>
      <c r="CQ64" s="451"/>
      <c r="CR64" s="451"/>
      <c r="CS64" s="451"/>
      <c r="CT64" s="451"/>
      <c r="CU64" s="451"/>
      <c r="CV64" s="451"/>
      <c r="CW64" s="451"/>
      <c r="CX64" s="451"/>
      <c r="CY64" s="451"/>
      <c r="CZ64" s="451"/>
    </row>
    <row r="65" spans="1:76" ht="14.25" hidden="1" customHeight="1" thickBot="1">
      <c r="A65" s="612" t="s">
        <v>1619</v>
      </c>
      <c r="B65" s="613"/>
      <c r="C65" s="617"/>
      <c r="D65" s="617"/>
      <c r="E65" s="617"/>
      <c r="F65" s="617"/>
      <c r="G65" s="617"/>
      <c r="H65" s="617"/>
      <c r="I65" s="617"/>
      <c r="J65" s="617"/>
      <c r="K65" s="617"/>
      <c r="L65" s="617"/>
      <c r="M65" s="617"/>
      <c r="N65" s="617"/>
      <c r="O65" s="617"/>
      <c r="P65" s="617"/>
      <c r="Q65" s="617"/>
      <c r="R65" s="617"/>
      <c r="S65" s="617"/>
      <c r="T65" s="617"/>
      <c r="U65" s="617"/>
      <c r="V65" s="617"/>
      <c r="W65" s="617"/>
      <c r="X65" s="617"/>
      <c r="Y65" s="617"/>
      <c r="Z65" s="617"/>
      <c r="AA65" s="617"/>
      <c r="AB65" s="617"/>
      <c r="AC65" s="617"/>
      <c r="AD65" s="617"/>
      <c r="AE65" s="617"/>
      <c r="AF65" s="617"/>
      <c r="AG65" s="617"/>
      <c r="AH65" s="617"/>
      <c r="AI65" s="617"/>
      <c r="AJ65" s="617"/>
      <c r="AK65" s="617"/>
      <c r="AL65" s="617"/>
      <c r="AM65" s="617"/>
      <c r="AN65" s="617"/>
      <c r="AO65" s="617"/>
      <c r="AP65" s="617"/>
      <c r="AQ65" s="617"/>
      <c r="AR65" s="617"/>
      <c r="AS65" s="617"/>
      <c r="AT65" s="617"/>
      <c r="AU65" s="617"/>
      <c r="AV65" s="617"/>
      <c r="AW65" s="617"/>
      <c r="AX65" s="617"/>
      <c r="AY65" s="617"/>
      <c r="AZ65" s="617"/>
      <c r="BA65" s="617"/>
      <c r="BB65" s="617"/>
      <c r="BC65" s="617"/>
      <c r="BD65" s="617"/>
      <c r="BE65" s="617"/>
      <c r="BF65" s="617"/>
      <c r="BG65" s="617"/>
      <c r="BH65" s="617"/>
      <c r="BI65" s="617"/>
      <c r="BJ65" s="617"/>
      <c r="BK65" s="617"/>
      <c r="BL65" s="617"/>
      <c r="BM65" s="617"/>
      <c r="BN65" s="617"/>
      <c r="BO65" s="617"/>
      <c r="BP65" s="617"/>
      <c r="BQ65" s="617"/>
      <c r="BR65" s="617"/>
      <c r="BS65" s="617"/>
      <c r="BT65" s="617"/>
      <c r="BU65" s="617"/>
      <c r="BV65" s="617"/>
      <c r="BW65" s="616"/>
      <c r="BX65" s="616"/>
    </row>
  </sheetData>
  <sheetProtection formatCells="0"/>
  <mergeCells count="20">
    <mergeCell ref="BK47:BV47"/>
    <mergeCell ref="C3:I3"/>
    <mergeCell ref="O3:U3"/>
    <mergeCell ref="AA3:AG3"/>
    <mergeCell ref="AM3:AS3"/>
    <mergeCell ref="AY3:BE3"/>
    <mergeCell ref="BK3:BQ3"/>
    <mergeCell ref="C47:N47"/>
    <mergeCell ref="O47:Z47"/>
    <mergeCell ref="AA47:AL47"/>
    <mergeCell ref="AM47:AX47"/>
    <mergeCell ref="AY47:BJ47"/>
    <mergeCell ref="AY1:BJ1"/>
    <mergeCell ref="BK1:BV1"/>
    <mergeCell ref="A1:A2"/>
    <mergeCell ref="B1:B2"/>
    <mergeCell ref="C1:N1"/>
    <mergeCell ref="O1:Z1"/>
    <mergeCell ref="AA1:AL1"/>
    <mergeCell ref="AM1:AX1"/>
  </mergeCells>
  <printOptions horizontalCentered="1"/>
  <pageMargins left="0.23622047244094491" right="0.23622047244094491" top="0.6" bottom="0.35433070866141736" header="0.19" footer="0.15748031496062992"/>
  <pageSetup paperSize="9" scale="60" orientation="landscape" verticalDpi="300" r:id="rId1"/>
  <headerFooter alignWithMargins="0">
    <oddHeader>&amp;C&amp;"-,Félkövér"&amp;14Bonyhád Város Önkormányzata Intézményei
 bevételei és kiadásai előirányzat csoport és kiemelt előirányzat szerinti bontásban&amp;R3.  melléklet
Adatok: Ft-ban</oddHeader>
  </headerFooter>
  <colBreaks count="5" manualBreakCount="5">
    <brk id="14" max="64" man="1"/>
    <brk id="26" max="64" man="1"/>
    <brk id="38" max="64" man="1"/>
    <brk id="50" max="64" man="1"/>
    <brk id="62" max="64" man="1"/>
  </colBreaks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AC65"/>
  <sheetViews>
    <sheetView view="pageBreakPreview" zoomScaleNormal="130" workbookViewId="0">
      <pane xSplit="2" ySplit="5" topLeftCell="C30" activePane="bottomRight" state="frozen"/>
      <selection activeCell="F44" sqref="F44"/>
      <selection pane="topRight" activeCell="F44" sqref="F44"/>
      <selection pane="bottomLeft" activeCell="F44" sqref="F44"/>
      <selection pane="bottomRight" activeCell="G56" sqref="G56"/>
    </sheetView>
  </sheetViews>
  <sheetFormatPr defaultColWidth="9.140625" defaultRowHeight="12.75"/>
  <cols>
    <col min="1" max="1" width="8.42578125" style="610" customWidth="1"/>
    <col min="2" max="2" width="54.85546875" style="571" bestFit="1" customWidth="1"/>
    <col min="3" max="3" width="10.85546875" style="571" bestFit="1" customWidth="1"/>
    <col min="4" max="5" width="10.85546875" style="571" customWidth="1"/>
    <col min="6" max="6" width="10.85546875" style="571" bestFit="1" customWidth="1"/>
    <col min="7" max="8" width="10.85546875" style="571" customWidth="1"/>
    <col min="9" max="9" width="10" style="571" bestFit="1" customWidth="1"/>
    <col min="10" max="10" width="10" style="571" customWidth="1"/>
    <col min="11" max="11" width="10.85546875" style="571" customWidth="1"/>
    <col min="12" max="12" width="10" style="571" bestFit="1" customWidth="1"/>
    <col min="13" max="14" width="10.85546875" style="571" customWidth="1"/>
    <col min="15" max="15" width="10" style="571" bestFit="1" customWidth="1"/>
    <col min="16" max="16" width="10" style="571" customWidth="1"/>
    <col min="17" max="17" width="10.85546875" style="571" customWidth="1"/>
    <col min="18" max="18" width="10.85546875" style="571" bestFit="1" customWidth="1"/>
    <col min="19" max="20" width="10.85546875" style="571" customWidth="1"/>
    <col min="21" max="22" width="9.140625" style="571"/>
    <col min="23" max="25" width="14.140625" style="571" customWidth="1"/>
    <col min="26" max="26" width="10.85546875" style="571" bestFit="1" customWidth="1"/>
    <col min="27" max="27" width="9.5703125" style="571" bestFit="1" customWidth="1"/>
    <col min="28" max="28" width="10.85546875" style="571" bestFit="1" customWidth="1"/>
    <col min="29" max="29" width="9.85546875" style="571" bestFit="1" customWidth="1"/>
    <col min="30" max="260" width="9.140625" style="571"/>
    <col min="261" max="261" width="11.85546875" style="571" customWidth="1"/>
    <col min="262" max="262" width="67.85546875" style="571" customWidth="1"/>
    <col min="263" max="263" width="21.42578125" style="571" customWidth="1"/>
    <col min="264" max="16384" width="9.140625" style="571"/>
  </cols>
  <sheetData>
    <row r="1" spans="1:27" s="620" customFormat="1" ht="15.95" customHeight="1" thickBot="1">
      <c r="A1" s="618"/>
      <c r="B1" s="618"/>
      <c r="C1" s="618"/>
      <c r="D1" s="618"/>
      <c r="E1" s="618"/>
      <c r="F1" s="618"/>
      <c r="G1" s="618"/>
      <c r="H1" s="618"/>
      <c r="I1" s="618"/>
      <c r="J1" s="618"/>
      <c r="K1" s="618"/>
      <c r="L1" s="618"/>
      <c r="M1" s="618"/>
      <c r="N1" s="618"/>
      <c r="O1" s="618"/>
      <c r="P1" s="618"/>
      <c r="Q1" s="618"/>
      <c r="R1" s="618"/>
      <c r="S1" s="618"/>
      <c r="T1" s="618"/>
    </row>
    <row r="2" spans="1:27" ht="15.75" customHeight="1" thickBot="1">
      <c r="A2" s="621" t="s">
        <v>1580</v>
      </c>
      <c r="B2" s="622" t="s">
        <v>1581</v>
      </c>
      <c r="C2" s="1125" t="s">
        <v>1620</v>
      </c>
      <c r="D2" s="1118"/>
      <c r="E2" s="1118"/>
      <c r="F2" s="1118"/>
      <c r="G2" s="1118"/>
      <c r="H2" s="1118"/>
      <c r="I2" s="1118"/>
      <c r="J2" s="1118"/>
      <c r="K2" s="1118"/>
      <c r="L2" s="1118"/>
      <c r="M2" s="1118"/>
      <c r="N2" s="1118"/>
      <c r="O2" s="1118"/>
      <c r="P2" s="1118"/>
      <c r="Q2" s="1118"/>
      <c r="R2" s="1118"/>
      <c r="S2" s="1118"/>
      <c r="T2" s="1118"/>
    </row>
    <row r="3" spans="1:27" s="574" customFormat="1" ht="53.25" thickBot="1">
      <c r="A3" s="577">
        <v>1</v>
      </c>
      <c r="B3" s="572">
        <v>2</v>
      </c>
      <c r="C3" s="623" t="s">
        <v>1585</v>
      </c>
      <c r="D3" s="1087" t="s">
        <v>2186</v>
      </c>
      <c r="E3" s="1086" t="s">
        <v>2182</v>
      </c>
      <c r="F3" s="572" t="s">
        <v>710</v>
      </c>
      <c r="G3" s="572" t="s">
        <v>2183</v>
      </c>
      <c r="H3" s="572" t="s">
        <v>710</v>
      </c>
      <c r="I3" s="624" t="s">
        <v>1586</v>
      </c>
      <c r="J3" s="624" t="s">
        <v>2186</v>
      </c>
      <c r="K3" s="572" t="s">
        <v>2182</v>
      </c>
      <c r="L3" s="572" t="s">
        <v>710</v>
      </c>
      <c r="M3" s="572" t="s">
        <v>2183</v>
      </c>
      <c r="N3" s="572" t="s">
        <v>710</v>
      </c>
      <c r="O3" s="625" t="s">
        <v>1621</v>
      </c>
      <c r="P3" s="572" t="s">
        <v>2186</v>
      </c>
      <c r="Q3" s="572" t="s">
        <v>2182</v>
      </c>
      <c r="R3" s="572" t="s">
        <v>710</v>
      </c>
      <c r="S3" s="572" t="s">
        <v>2183</v>
      </c>
      <c r="T3" s="572" t="s">
        <v>710</v>
      </c>
    </row>
    <row r="4" spans="1:27" s="574" customFormat="1" ht="15.95" customHeight="1" thickBot="1">
      <c r="A4" s="575"/>
      <c r="B4" s="576" t="s">
        <v>153</v>
      </c>
      <c r="C4" s="1123" t="s">
        <v>1587</v>
      </c>
      <c r="D4" s="1124"/>
      <c r="E4" s="1124"/>
      <c r="F4" s="1124"/>
      <c r="G4" s="1124"/>
      <c r="H4" s="1124"/>
      <c r="I4" s="1124"/>
      <c r="J4" s="1124"/>
      <c r="K4" s="1124"/>
      <c r="L4" s="1124"/>
      <c r="M4" s="1124"/>
      <c r="N4" s="1124"/>
      <c r="O4" s="1126"/>
      <c r="P4" s="1038"/>
      <c r="Q4" s="1038"/>
      <c r="R4" s="1038"/>
      <c r="S4" s="1038"/>
      <c r="T4" s="1038"/>
    </row>
    <row r="5" spans="1:27" s="580" customFormat="1" ht="12" customHeight="1" thickBot="1">
      <c r="A5" s="577" t="s">
        <v>4</v>
      </c>
      <c r="B5" s="626" t="s">
        <v>1588</v>
      </c>
      <c r="C5" s="627">
        <f>SUM(C6:C16)</f>
        <v>0</v>
      </c>
      <c r="D5" s="627">
        <f t="shared" ref="D5:T5" si="0">SUM(D6:D16)</f>
        <v>0</v>
      </c>
      <c r="E5" s="627">
        <f t="shared" si="0"/>
        <v>0</v>
      </c>
      <c r="F5" s="627">
        <f t="shared" si="0"/>
        <v>0</v>
      </c>
      <c r="G5" s="627">
        <f t="shared" si="0"/>
        <v>0</v>
      </c>
      <c r="H5" s="627">
        <f t="shared" si="0"/>
        <v>0</v>
      </c>
      <c r="I5" s="627">
        <f t="shared" si="0"/>
        <v>0</v>
      </c>
      <c r="J5" s="627">
        <f t="shared" si="0"/>
        <v>0</v>
      </c>
      <c r="K5" s="627">
        <f t="shared" si="0"/>
        <v>0</v>
      </c>
      <c r="L5" s="627">
        <f t="shared" si="0"/>
        <v>0</v>
      </c>
      <c r="M5" s="627">
        <f t="shared" si="0"/>
        <v>0</v>
      </c>
      <c r="N5" s="627">
        <f t="shared" si="0"/>
        <v>0</v>
      </c>
      <c r="O5" s="627">
        <f t="shared" si="0"/>
        <v>0</v>
      </c>
      <c r="P5" s="627">
        <f t="shared" si="0"/>
        <v>0</v>
      </c>
      <c r="Q5" s="627">
        <f t="shared" si="0"/>
        <v>0</v>
      </c>
      <c r="R5" s="627">
        <f t="shared" si="0"/>
        <v>0</v>
      </c>
      <c r="S5" s="627">
        <f t="shared" si="0"/>
        <v>0</v>
      </c>
      <c r="T5" s="627">
        <f t="shared" si="0"/>
        <v>0</v>
      </c>
      <c r="V5" s="451"/>
      <c r="W5" s="451">
        <f t="shared" ref="W5:W16" si="1">SUM(O5,I5,C5)</f>
        <v>0</v>
      </c>
      <c r="X5" s="451">
        <f t="shared" ref="X5:X16" si="2">SUM(Q5,K5,E5)</f>
        <v>0</v>
      </c>
      <c r="Y5" s="451">
        <f t="shared" ref="Y5:Y16" si="3">SUM(R5,L5,F5)</f>
        <v>0</v>
      </c>
      <c r="Z5" s="451">
        <f t="shared" ref="Z5:Z16" si="4">SUM(S5,M5,G5)</f>
        <v>0</v>
      </c>
      <c r="AA5" s="451">
        <f t="shared" ref="AA5:AA16" si="5">SUM(T5,N5,H5)</f>
        <v>0</v>
      </c>
    </row>
    <row r="6" spans="1:27" s="373" customFormat="1" ht="12" customHeight="1">
      <c r="A6" s="581" t="s">
        <v>1589</v>
      </c>
      <c r="B6" s="628" t="s">
        <v>44</v>
      </c>
      <c r="C6" s="629"/>
      <c r="D6" s="702">
        <v>0</v>
      </c>
      <c r="E6" s="702">
        <f>F6-D6</f>
        <v>0</v>
      </c>
      <c r="F6" s="629">
        <v>0</v>
      </c>
      <c r="G6" s="702"/>
      <c r="H6" s="702">
        <f>SUM(F6:G6)</f>
        <v>0</v>
      </c>
      <c r="I6" s="377"/>
      <c r="J6" s="702">
        <v>0</v>
      </c>
      <c r="K6" s="702">
        <f>L6-J6</f>
        <v>0</v>
      </c>
      <c r="L6" s="377">
        <v>0</v>
      </c>
      <c r="M6" s="702"/>
      <c r="N6" s="702">
        <f>SUM(L6:M6)</f>
        <v>0</v>
      </c>
      <c r="O6" s="377"/>
      <c r="P6" s="702">
        <v>0</v>
      </c>
      <c r="Q6" s="702">
        <f>R6-P6</f>
        <v>0</v>
      </c>
      <c r="R6" s="377">
        <v>0</v>
      </c>
      <c r="S6" s="702"/>
      <c r="T6" s="702">
        <f>SUM(R6:S6)</f>
        <v>0</v>
      </c>
      <c r="W6" s="451">
        <f t="shared" si="1"/>
        <v>0</v>
      </c>
      <c r="X6" s="451">
        <f t="shared" si="2"/>
        <v>0</v>
      </c>
      <c r="Y6" s="451">
        <f t="shared" si="3"/>
        <v>0</v>
      </c>
      <c r="Z6" s="451">
        <f t="shared" si="4"/>
        <v>0</v>
      </c>
      <c r="AA6" s="451">
        <f t="shared" si="5"/>
        <v>0</v>
      </c>
    </row>
    <row r="7" spans="1:27" s="373" customFormat="1" ht="12" customHeight="1">
      <c r="A7" s="581" t="s">
        <v>1590</v>
      </c>
      <c r="B7" s="630" t="s">
        <v>46</v>
      </c>
      <c r="C7" s="631"/>
      <c r="D7" s="702">
        <v>0</v>
      </c>
      <c r="E7" s="702">
        <f t="shared" ref="E7:E16" si="6">F7-D7</f>
        <v>0</v>
      </c>
      <c r="F7" s="631">
        <v>0</v>
      </c>
      <c r="G7" s="434"/>
      <c r="H7" s="702">
        <f t="shared" ref="H7:H16" si="7">SUM(F7:G7)</f>
        <v>0</v>
      </c>
      <c r="I7" s="381"/>
      <c r="J7" s="434">
        <v>0</v>
      </c>
      <c r="K7" s="434">
        <f t="shared" ref="K7:K16" si="8">L7-J7</f>
        <v>0</v>
      </c>
      <c r="L7" s="381">
        <v>0</v>
      </c>
      <c r="M7" s="434"/>
      <c r="N7" s="434">
        <f t="shared" ref="N7:N16" si="9">SUM(L7:M7)</f>
        <v>0</v>
      </c>
      <c r="O7" s="381"/>
      <c r="P7" s="434">
        <v>0</v>
      </c>
      <c r="Q7" s="434">
        <f t="shared" ref="Q7:Q16" si="10">R7-P7</f>
        <v>0</v>
      </c>
      <c r="R7" s="381">
        <v>0</v>
      </c>
      <c r="S7" s="434"/>
      <c r="T7" s="434">
        <f t="shared" ref="T7:T16" si="11">SUM(R7:S7)</f>
        <v>0</v>
      </c>
      <c r="W7" s="451">
        <f t="shared" si="1"/>
        <v>0</v>
      </c>
      <c r="X7" s="451">
        <f t="shared" si="2"/>
        <v>0</v>
      </c>
      <c r="Y7" s="451">
        <f t="shared" si="3"/>
        <v>0</v>
      </c>
      <c r="Z7" s="451">
        <f t="shared" si="4"/>
        <v>0</v>
      </c>
      <c r="AA7" s="451">
        <f t="shared" si="5"/>
        <v>0</v>
      </c>
    </row>
    <row r="8" spans="1:27" s="373" customFormat="1" ht="12" customHeight="1">
      <c r="A8" s="581" t="s">
        <v>1591</v>
      </c>
      <c r="B8" s="630" t="s">
        <v>48</v>
      </c>
      <c r="C8" s="631"/>
      <c r="D8" s="702">
        <v>0</v>
      </c>
      <c r="E8" s="702">
        <f t="shared" si="6"/>
        <v>0</v>
      </c>
      <c r="F8" s="631">
        <v>0</v>
      </c>
      <c r="G8" s="434"/>
      <c r="H8" s="702">
        <f t="shared" si="7"/>
        <v>0</v>
      </c>
      <c r="I8" s="381"/>
      <c r="J8" s="434">
        <v>0</v>
      </c>
      <c r="K8" s="434">
        <f t="shared" si="8"/>
        <v>0</v>
      </c>
      <c r="L8" s="381">
        <v>0</v>
      </c>
      <c r="M8" s="434"/>
      <c r="N8" s="434">
        <f t="shared" si="9"/>
        <v>0</v>
      </c>
      <c r="O8" s="381"/>
      <c r="P8" s="434">
        <v>0</v>
      </c>
      <c r="Q8" s="434">
        <f t="shared" si="10"/>
        <v>0</v>
      </c>
      <c r="R8" s="381">
        <v>0</v>
      </c>
      <c r="S8" s="434"/>
      <c r="T8" s="434">
        <f t="shared" si="11"/>
        <v>0</v>
      </c>
      <c r="W8" s="451">
        <f t="shared" si="1"/>
        <v>0</v>
      </c>
      <c r="X8" s="451">
        <f t="shared" si="2"/>
        <v>0</v>
      </c>
      <c r="Y8" s="451">
        <f t="shared" si="3"/>
        <v>0</v>
      </c>
      <c r="Z8" s="451">
        <f t="shared" si="4"/>
        <v>0</v>
      </c>
      <c r="AA8" s="451">
        <f t="shared" si="5"/>
        <v>0</v>
      </c>
    </row>
    <row r="9" spans="1:27" s="373" customFormat="1" ht="12" customHeight="1">
      <c r="A9" s="581" t="s">
        <v>1592</v>
      </c>
      <c r="B9" s="630" t="s">
        <v>50</v>
      </c>
      <c r="C9" s="631"/>
      <c r="D9" s="702">
        <v>0</v>
      </c>
      <c r="E9" s="702">
        <f t="shared" si="6"/>
        <v>0</v>
      </c>
      <c r="F9" s="631">
        <v>0</v>
      </c>
      <c r="G9" s="434"/>
      <c r="H9" s="702">
        <f t="shared" si="7"/>
        <v>0</v>
      </c>
      <c r="I9" s="381"/>
      <c r="J9" s="434">
        <v>0</v>
      </c>
      <c r="K9" s="434">
        <f t="shared" si="8"/>
        <v>0</v>
      </c>
      <c r="L9" s="381">
        <v>0</v>
      </c>
      <c r="M9" s="434"/>
      <c r="N9" s="434">
        <f t="shared" si="9"/>
        <v>0</v>
      </c>
      <c r="O9" s="381"/>
      <c r="P9" s="434">
        <v>0</v>
      </c>
      <c r="Q9" s="434">
        <f t="shared" si="10"/>
        <v>0</v>
      </c>
      <c r="R9" s="381">
        <v>0</v>
      </c>
      <c r="S9" s="434"/>
      <c r="T9" s="434">
        <f t="shared" si="11"/>
        <v>0</v>
      </c>
      <c r="W9" s="451">
        <f t="shared" si="1"/>
        <v>0</v>
      </c>
      <c r="X9" s="451">
        <f t="shared" si="2"/>
        <v>0</v>
      </c>
      <c r="Y9" s="451">
        <f t="shared" si="3"/>
        <v>0</v>
      </c>
      <c r="Z9" s="451">
        <f t="shared" si="4"/>
        <v>0</v>
      </c>
      <c r="AA9" s="451">
        <f t="shared" si="5"/>
        <v>0</v>
      </c>
    </row>
    <row r="10" spans="1:27" s="373" customFormat="1" ht="12" customHeight="1">
      <c r="A10" s="581" t="s">
        <v>127</v>
      </c>
      <c r="B10" s="630" t="s">
        <v>52</v>
      </c>
      <c r="C10" s="631"/>
      <c r="D10" s="702">
        <v>0</v>
      </c>
      <c r="E10" s="702">
        <f t="shared" si="6"/>
        <v>0</v>
      </c>
      <c r="F10" s="631">
        <v>0</v>
      </c>
      <c r="G10" s="434"/>
      <c r="H10" s="702">
        <f t="shared" si="7"/>
        <v>0</v>
      </c>
      <c r="I10" s="381"/>
      <c r="J10" s="434">
        <v>0</v>
      </c>
      <c r="K10" s="434">
        <f t="shared" si="8"/>
        <v>0</v>
      </c>
      <c r="L10" s="381">
        <v>0</v>
      </c>
      <c r="M10" s="434"/>
      <c r="N10" s="434">
        <f t="shared" si="9"/>
        <v>0</v>
      </c>
      <c r="O10" s="381"/>
      <c r="P10" s="434">
        <v>0</v>
      </c>
      <c r="Q10" s="434">
        <f t="shared" si="10"/>
        <v>0</v>
      </c>
      <c r="R10" s="381">
        <v>0</v>
      </c>
      <c r="S10" s="434"/>
      <c r="T10" s="434">
        <f t="shared" si="11"/>
        <v>0</v>
      </c>
      <c r="W10" s="451">
        <f t="shared" si="1"/>
        <v>0</v>
      </c>
      <c r="X10" s="451">
        <f t="shared" si="2"/>
        <v>0</v>
      </c>
      <c r="Y10" s="451">
        <f t="shared" si="3"/>
        <v>0</v>
      </c>
      <c r="Z10" s="451">
        <f t="shared" si="4"/>
        <v>0</v>
      </c>
      <c r="AA10" s="451">
        <f t="shared" si="5"/>
        <v>0</v>
      </c>
    </row>
    <row r="11" spans="1:27" s="373" customFormat="1" ht="12" customHeight="1">
      <c r="A11" s="581" t="s">
        <v>1593</v>
      </c>
      <c r="B11" s="630" t="s">
        <v>54</v>
      </c>
      <c r="C11" s="631"/>
      <c r="D11" s="702">
        <v>0</v>
      </c>
      <c r="E11" s="702">
        <f t="shared" si="6"/>
        <v>0</v>
      </c>
      <c r="F11" s="631">
        <v>0</v>
      </c>
      <c r="G11" s="434"/>
      <c r="H11" s="702">
        <f t="shared" si="7"/>
        <v>0</v>
      </c>
      <c r="I11" s="381"/>
      <c r="J11" s="434">
        <v>0</v>
      </c>
      <c r="K11" s="434">
        <f t="shared" si="8"/>
        <v>0</v>
      </c>
      <c r="L11" s="381">
        <v>0</v>
      </c>
      <c r="M11" s="434"/>
      <c r="N11" s="434">
        <f t="shared" si="9"/>
        <v>0</v>
      </c>
      <c r="O11" s="381"/>
      <c r="P11" s="434">
        <v>0</v>
      </c>
      <c r="Q11" s="434">
        <f t="shared" si="10"/>
        <v>0</v>
      </c>
      <c r="R11" s="381">
        <v>0</v>
      </c>
      <c r="S11" s="434"/>
      <c r="T11" s="434">
        <f t="shared" si="11"/>
        <v>0</v>
      </c>
      <c r="W11" s="451">
        <f t="shared" si="1"/>
        <v>0</v>
      </c>
      <c r="X11" s="451">
        <f t="shared" si="2"/>
        <v>0</v>
      </c>
      <c r="Y11" s="451">
        <f t="shared" si="3"/>
        <v>0</v>
      </c>
      <c r="Z11" s="451">
        <f t="shared" si="4"/>
        <v>0</v>
      </c>
      <c r="AA11" s="451">
        <f t="shared" si="5"/>
        <v>0</v>
      </c>
    </row>
    <row r="12" spans="1:27" s="373" customFormat="1" ht="12" customHeight="1">
      <c r="A12" s="581" t="s">
        <v>1594</v>
      </c>
      <c r="B12" s="630" t="s">
        <v>56</v>
      </c>
      <c r="C12" s="631"/>
      <c r="D12" s="702">
        <v>0</v>
      </c>
      <c r="E12" s="702">
        <f t="shared" si="6"/>
        <v>0</v>
      </c>
      <c r="F12" s="631">
        <v>0</v>
      </c>
      <c r="G12" s="434"/>
      <c r="H12" s="702">
        <f t="shared" si="7"/>
        <v>0</v>
      </c>
      <c r="I12" s="381"/>
      <c r="J12" s="434">
        <v>0</v>
      </c>
      <c r="K12" s="434">
        <f t="shared" si="8"/>
        <v>0</v>
      </c>
      <c r="L12" s="381">
        <v>0</v>
      </c>
      <c r="M12" s="434"/>
      <c r="N12" s="434">
        <f t="shared" si="9"/>
        <v>0</v>
      </c>
      <c r="O12" s="381"/>
      <c r="P12" s="434">
        <v>0</v>
      </c>
      <c r="Q12" s="434">
        <f t="shared" si="10"/>
        <v>0</v>
      </c>
      <c r="R12" s="381">
        <v>0</v>
      </c>
      <c r="S12" s="434"/>
      <c r="T12" s="434">
        <f t="shared" si="11"/>
        <v>0</v>
      </c>
      <c r="W12" s="451">
        <f t="shared" si="1"/>
        <v>0</v>
      </c>
      <c r="X12" s="451">
        <f t="shared" si="2"/>
        <v>0</v>
      </c>
      <c r="Y12" s="451">
        <f t="shared" si="3"/>
        <v>0</v>
      </c>
      <c r="Z12" s="451">
        <f t="shared" si="4"/>
        <v>0</v>
      </c>
      <c r="AA12" s="451">
        <f t="shared" si="5"/>
        <v>0</v>
      </c>
    </row>
    <row r="13" spans="1:27" s="373" customFormat="1" ht="12" customHeight="1">
      <c r="A13" s="581" t="s">
        <v>1595</v>
      </c>
      <c r="B13" s="630" t="s">
        <v>58</v>
      </c>
      <c r="C13" s="631"/>
      <c r="D13" s="702">
        <v>0</v>
      </c>
      <c r="E13" s="702">
        <f t="shared" si="6"/>
        <v>0</v>
      </c>
      <c r="F13" s="631">
        <v>0</v>
      </c>
      <c r="G13" s="434"/>
      <c r="H13" s="702">
        <f t="shared" si="7"/>
        <v>0</v>
      </c>
      <c r="I13" s="381"/>
      <c r="J13" s="434">
        <v>0</v>
      </c>
      <c r="K13" s="434">
        <f t="shared" si="8"/>
        <v>0</v>
      </c>
      <c r="L13" s="381">
        <v>0</v>
      </c>
      <c r="M13" s="434"/>
      <c r="N13" s="434">
        <f t="shared" si="9"/>
        <v>0</v>
      </c>
      <c r="O13" s="381"/>
      <c r="P13" s="434">
        <v>0</v>
      </c>
      <c r="Q13" s="434">
        <f t="shared" si="10"/>
        <v>0</v>
      </c>
      <c r="R13" s="381">
        <v>0</v>
      </c>
      <c r="S13" s="434"/>
      <c r="T13" s="434">
        <f t="shared" si="11"/>
        <v>0</v>
      </c>
      <c r="W13" s="451">
        <f t="shared" si="1"/>
        <v>0</v>
      </c>
      <c r="X13" s="451">
        <f t="shared" si="2"/>
        <v>0</v>
      </c>
      <c r="Y13" s="451">
        <f t="shared" si="3"/>
        <v>0</v>
      </c>
      <c r="Z13" s="451">
        <f t="shared" si="4"/>
        <v>0</v>
      </c>
      <c r="AA13" s="451">
        <f t="shared" si="5"/>
        <v>0</v>
      </c>
    </row>
    <row r="14" spans="1:27" s="373" customFormat="1" ht="12" customHeight="1">
      <c r="A14" s="581" t="s">
        <v>1596</v>
      </c>
      <c r="B14" s="630" t="s">
        <v>60</v>
      </c>
      <c r="C14" s="632"/>
      <c r="D14" s="785">
        <v>0</v>
      </c>
      <c r="E14" s="702">
        <f t="shared" si="6"/>
        <v>0</v>
      </c>
      <c r="F14" s="632">
        <v>0</v>
      </c>
      <c r="G14" s="782"/>
      <c r="H14" s="702">
        <f t="shared" si="7"/>
        <v>0</v>
      </c>
      <c r="I14" s="396"/>
      <c r="J14" s="782">
        <v>0</v>
      </c>
      <c r="K14" s="782">
        <f t="shared" si="8"/>
        <v>0</v>
      </c>
      <c r="L14" s="396">
        <v>0</v>
      </c>
      <c r="M14" s="782"/>
      <c r="N14" s="782">
        <f t="shared" si="9"/>
        <v>0</v>
      </c>
      <c r="O14" s="396"/>
      <c r="P14" s="782">
        <v>0</v>
      </c>
      <c r="Q14" s="782">
        <f t="shared" si="10"/>
        <v>0</v>
      </c>
      <c r="R14" s="396">
        <v>0</v>
      </c>
      <c r="S14" s="782"/>
      <c r="T14" s="782">
        <f t="shared" si="11"/>
        <v>0</v>
      </c>
      <c r="W14" s="451">
        <f t="shared" si="1"/>
        <v>0</v>
      </c>
      <c r="X14" s="451">
        <f t="shared" si="2"/>
        <v>0</v>
      </c>
      <c r="Y14" s="451">
        <f t="shared" si="3"/>
        <v>0</v>
      </c>
      <c r="Z14" s="451">
        <f t="shared" si="4"/>
        <v>0</v>
      </c>
      <c r="AA14" s="451">
        <f t="shared" si="5"/>
        <v>0</v>
      </c>
    </row>
    <row r="15" spans="1:27" s="373" customFormat="1" ht="12" customHeight="1">
      <c r="A15" s="581" t="s">
        <v>1597</v>
      </c>
      <c r="B15" s="633" t="s">
        <v>1471</v>
      </c>
      <c r="C15" s="634"/>
      <c r="D15" s="1084">
        <v>0</v>
      </c>
      <c r="E15" s="702">
        <f t="shared" si="6"/>
        <v>0</v>
      </c>
      <c r="F15" s="634">
        <v>0</v>
      </c>
      <c r="G15" s="783"/>
      <c r="H15" s="702">
        <f t="shared" si="7"/>
        <v>0</v>
      </c>
      <c r="I15" s="394"/>
      <c r="J15" s="783">
        <v>0</v>
      </c>
      <c r="K15" s="783">
        <f t="shared" si="8"/>
        <v>0</v>
      </c>
      <c r="L15" s="394">
        <v>0</v>
      </c>
      <c r="M15" s="783"/>
      <c r="N15" s="783">
        <f t="shared" si="9"/>
        <v>0</v>
      </c>
      <c r="O15" s="394"/>
      <c r="P15" s="783">
        <v>0</v>
      </c>
      <c r="Q15" s="783">
        <f t="shared" si="10"/>
        <v>0</v>
      </c>
      <c r="R15" s="394">
        <v>0</v>
      </c>
      <c r="S15" s="783"/>
      <c r="T15" s="783">
        <f t="shared" si="11"/>
        <v>0</v>
      </c>
      <c r="W15" s="451">
        <f t="shared" si="1"/>
        <v>0</v>
      </c>
      <c r="X15" s="451">
        <f t="shared" si="2"/>
        <v>0</v>
      </c>
      <c r="Y15" s="451">
        <f t="shared" si="3"/>
        <v>0</v>
      </c>
      <c r="Z15" s="451">
        <f t="shared" si="4"/>
        <v>0</v>
      </c>
      <c r="AA15" s="451">
        <f t="shared" si="5"/>
        <v>0</v>
      </c>
    </row>
    <row r="16" spans="1:27" s="373" customFormat="1" ht="12" customHeight="1" thickBot="1">
      <c r="A16" s="581" t="s">
        <v>1598</v>
      </c>
      <c r="B16" s="633" t="s">
        <v>62</v>
      </c>
      <c r="C16" s="635"/>
      <c r="D16" s="1084">
        <v>0</v>
      </c>
      <c r="E16" s="702">
        <f t="shared" si="6"/>
        <v>0</v>
      </c>
      <c r="F16" s="635">
        <v>0</v>
      </c>
      <c r="G16" s="783"/>
      <c r="H16" s="702">
        <f t="shared" si="7"/>
        <v>0</v>
      </c>
      <c r="I16" s="394"/>
      <c r="J16" s="783">
        <v>0</v>
      </c>
      <c r="K16" s="783">
        <f t="shared" si="8"/>
        <v>0</v>
      </c>
      <c r="L16" s="394">
        <v>0</v>
      </c>
      <c r="M16" s="783"/>
      <c r="N16" s="783">
        <f t="shared" si="9"/>
        <v>0</v>
      </c>
      <c r="O16" s="394"/>
      <c r="P16" s="783">
        <v>0</v>
      </c>
      <c r="Q16" s="783">
        <f t="shared" si="10"/>
        <v>0</v>
      </c>
      <c r="R16" s="394">
        <v>0</v>
      </c>
      <c r="S16" s="783"/>
      <c r="T16" s="783">
        <f t="shared" si="11"/>
        <v>0</v>
      </c>
      <c r="W16" s="451">
        <f t="shared" si="1"/>
        <v>0</v>
      </c>
      <c r="X16" s="451">
        <f t="shared" si="2"/>
        <v>0</v>
      </c>
      <c r="Y16" s="451">
        <f t="shared" si="3"/>
        <v>0</v>
      </c>
      <c r="Z16" s="451">
        <f t="shared" si="4"/>
        <v>0</v>
      </c>
      <c r="AA16" s="451">
        <f t="shared" si="5"/>
        <v>0</v>
      </c>
    </row>
    <row r="17" spans="1:29" s="580" customFormat="1" ht="12" customHeight="1" thickBot="1">
      <c r="A17" s="577" t="s">
        <v>15</v>
      </c>
      <c r="B17" s="626" t="s">
        <v>1622</v>
      </c>
      <c r="C17" s="627">
        <f>SUM(C18:C22)</f>
        <v>5234000</v>
      </c>
      <c r="D17" s="627">
        <f t="shared" ref="D17:T17" si="12">SUM(D18:D22)</f>
        <v>5234000</v>
      </c>
      <c r="E17" s="627">
        <f t="shared" si="12"/>
        <v>0</v>
      </c>
      <c r="F17" s="627">
        <f t="shared" si="12"/>
        <v>5234000</v>
      </c>
      <c r="G17" s="627">
        <f t="shared" si="12"/>
        <v>0</v>
      </c>
      <c r="H17" s="627">
        <f t="shared" si="12"/>
        <v>5234000</v>
      </c>
      <c r="I17" s="627">
        <f t="shared" si="12"/>
        <v>13132000</v>
      </c>
      <c r="J17" s="627">
        <f t="shared" si="12"/>
        <v>13132000</v>
      </c>
      <c r="K17" s="627">
        <f t="shared" si="12"/>
        <v>0</v>
      </c>
      <c r="L17" s="627">
        <f t="shared" si="12"/>
        <v>13132000</v>
      </c>
      <c r="M17" s="627">
        <f t="shared" si="12"/>
        <v>0</v>
      </c>
      <c r="N17" s="627">
        <f t="shared" si="12"/>
        <v>13132000</v>
      </c>
      <c r="O17" s="627">
        <f t="shared" si="12"/>
        <v>0</v>
      </c>
      <c r="P17" s="627">
        <f t="shared" si="12"/>
        <v>6979539</v>
      </c>
      <c r="Q17" s="627">
        <f t="shared" si="12"/>
        <v>10406185</v>
      </c>
      <c r="R17" s="627">
        <f t="shared" si="12"/>
        <v>17385724</v>
      </c>
      <c r="S17" s="627">
        <f t="shared" si="12"/>
        <v>0</v>
      </c>
      <c r="T17" s="627">
        <f t="shared" si="12"/>
        <v>17385724</v>
      </c>
      <c r="V17" s="451"/>
      <c r="W17" s="451">
        <f>SUM(O17,I17,C17)</f>
        <v>18366000</v>
      </c>
      <c r="X17" s="451">
        <f t="shared" ref="X17:AB17" si="13">SUM(P17,J17,D17)</f>
        <v>25345539</v>
      </c>
      <c r="Y17" s="451">
        <f t="shared" si="13"/>
        <v>10406185</v>
      </c>
      <c r="Z17" s="451">
        <f t="shared" si="13"/>
        <v>35751724</v>
      </c>
      <c r="AA17" s="451">
        <f t="shared" si="13"/>
        <v>0</v>
      </c>
      <c r="AB17" s="451">
        <f t="shared" si="13"/>
        <v>35751724</v>
      </c>
      <c r="AC17" s="451"/>
    </row>
    <row r="18" spans="1:29" s="583" customFormat="1" ht="12" customHeight="1">
      <c r="A18" s="581" t="s">
        <v>346</v>
      </c>
      <c r="B18" s="376" t="s">
        <v>18</v>
      </c>
      <c r="C18" s="636"/>
      <c r="D18" s="1034">
        <v>0</v>
      </c>
      <c r="E18" s="1034">
        <f t="shared" ref="E18:E22" si="14">F18-D18</f>
        <v>0</v>
      </c>
      <c r="F18" s="636">
        <v>0</v>
      </c>
      <c r="G18" s="1034"/>
      <c r="H18" s="1034">
        <f t="shared" ref="H18:H22" si="15">SUM(F18:G18)</f>
        <v>0</v>
      </c>
      <c r="I18" s="477"/>
      <c r="J18" s="1034">
        <v>0</v>
      </c>
      <c r="K18" s="1034">
        <f t="shared" ref="K18:K22" si="16">L18-J18</f>
        <v>0</v>
      </c>
      <c r="L18" s="477">
        <v>0</v>
      </c>
      <c r="M18" s="1034"/>
      <c r="N18" s="1034">
        <f t="shared" ref="N18:N22" si="17">SUM(L18:M18)</f>
        <v>0</v>
      </c>
      <c r="O18" s="477"/>
      <c r="P18" s="1034">
        <v>0</v>
      </c>
      <c r="Q18" s="1034">
        <f t="shared" ref="Q18:Q22" si="18">R18-P18</f>
        <v>0</v>
      </c>
      <c r="R18" s="477">
        <v>0</v>
      </c>
      <c r="S18" s="1034"/>
      <c r="T18" s="1034">
        <f t="shared" ref="T18:T22" si="19">SUM(R18:S18)</f>
        <v>0</v>
      </c>
      <c r="V18" s="451"/>
      <c r="W18" s="451">
        <f t="shared" ref="W18:W62" si="20">SUM(O18,I18,C18)</f>
        <v>0</v>
      </c>
      <c r="X18" s="451">
        <f t="shared" ref="X18:X62" si="21">SUM(P18,J18,D18)</f>
        <v>0</v>
      </c>
      <c r="Y18" s="451">
        <f t="shared" ref="Y18:Y62" si="22">SUM(Q18,K18,E18)</f>
        <v>0</v>
      </c>
      <c r="Z18" s="451">
        <f t="shared" ref="Z18:Z62" si="23">SUM(R18,L18,F18)</f>
        <v>0</v>
      </c>
      <c r="AA18" s="451">
        <f t="shared" ref="AA18:AA62" si="24">SUM(S18,M18,G18)</f>
        <v>0</v>
      </c>
      <c r="AB18" s="451">
        <f t="shared" ref="AB18:AB62" si="25">SUM(T18,N18,H18)</f>
        <v>0</v>
      </c>
    </row>
    <row r="19" spans="1:29" s="583" customFormat="1" ht="12" customHeight="1">
      <c r="A19" s="581" t="s">
        <v>347</v>
      </c>
      <c r="B19" s="380" t="s">
        <v>20</v>
      </c>
      <c r="C19" s="636"/>
      <c r="D19" s="1034">
        <v>0</v>
      </c>
      <c r="E19" s="1034">
        <f t="shared" si="14"/>
        <v>0</v>
      </c>
      <c r="F19" s="636">
        <v>0</v>
      </c>
      <c r="G19" s="1034"/>
      <c r="H19" s="1034">
        <f t="shared" si="15"/>
        <v>0</v>
      </c>
      <c r="I19" s="477"/>
      <c r="J19" s="1034">
        <v>0</v>
      </c>
      <c r="K19" s="1034">
        <f t="shared" si="16"/>
        <v>0</v>
      </c>
      <c r="L19" s="477">
        <v>0</v>
      </c>
      <c r="M19" s="1034"/>
      <c r="N19" s="1034">
        <f t="shared" si="17"/>
        <v>0</v>
      </c>
      <c r="O19" s="477"/>
      <c r="P19" s="1034">
        <v>0</v>
      </c>
      <c r="Q19" s="1034">
        <f t="shared" si="18"/>
        <v>0</v>
      </c>
      <c r="R19" s="477">
        <v>0</v>
      </c>
      <c r="S19" s="1034"/>
      <c r="T19" s="1034">
        <f t="shared" si="19"/>
        <v>0</v>
      </c>
      <c r="V19" s="451"/>
      <c r="W19" s="451">
        <f t="shared" si="20"/>
        <v>0</v>
      </c>
      <c r="X19" s="451">
        <f t="shared" si="21"/>
        <v>0</v>
      </c>
      <c r="Y19" s="451">
        <f t="shared" si="22"/>
        <v>0</v>
      </c>
      <c r="Z19" s="451">
        <f t="shared" si="23"/>
        <v>0</v>
      </c>
      <c r="AA19" s="451">
        <f t="shared" si="24"/>
        <v>0</v>
      </c>
      <c r="AB19" s="451">
        <f t="shared" si="25"/>
        <v>0</v>
      </c>
    </row>
    <row r="20" spans="1:29" s="583" customFormat="1" ht="12" customHeight="1">
      <c r="A20" s="581" t="s">
        <v>348</v>
      </c>
      <c r="B20" s="380" t="s">
        <v>22</v>
      </c>
      <c r="C20" s="636"/>
      <c r="D20" s="1034">
        <v>0</v>
      </c>
      <c r="E20" s="1034">
        <f t="shared" si="14"/>
        <v>0</v>
      </c>
      <c r="F20" s="636">
        <v>0</v>
      </c>
      <c r="G20" s="1034"/>
      <c r="H20" s="1034">
        <f t="shared" si="15"/>
        <v>0</v>
      </c>
      <c r="I20" s="477"/>
      <c r="J20" s="1034">
        <v>0</v>
      </c>
      <c r="K20" s="1034">
        <f t="shared" si="16"/>
        <v>0</v>
      </c>
      <c r="L20" s="477">
        <v>0</v>
      </c>
      <c r="M20" s="1034"/>
      <c r="N20" s="1034">
        <f t="shared" si="17"/>
        <v>0</v>
      </c>
      <c r="O20" s="477"/>
      <c r="P20" s="1034">
        <v>0</v>
      </c>
      <c r="Q20" s="1034">
        <f t="shared" si="18"/>
        <v>0</v>
      </c>
      <c r="R20" s="477">
        <v>0</v>
      </c>
      <c r="S20" s="1034"/>
      <c r="T20" s="1034">
        <f t="shared" si="19"/>
        <v>0</v>
      </c>
      <c r="V20" s="451"/>
      <c r="W20" s="451">
        <f t="shared" si="20"/>
        <v>0</v>
      </c>
      <c r="X20" s="451">
        <f t="shared" si="21"/>
        <v>0</v>
      </c>
      <c r="Y20" s="451">
        <f t="shared" si="22"/>
        <v>0</v>
      </c>
      <c r="Z20" s="451">
        <f t="shared" si="23"/>
        <v>0</v>
      </c>
      <c r="AA20" s="451">
        <f t="shared" si="24"/>
        <v>0</v>
      </c>
      <c r="AB20" s="451">
        <f t="shared" si="25"/>
        <v>0</v>
      </c>
    </row>
    <row r="21" spans="1:29" s="583" customFormat="1" ht="12" customHeight="1">
      <c r="A21" s="581" t="s">
        <v>1600</v>
      </c>
      <c r="B21" s="380" t="s">
        <v>24</v>
      </c>
      <c r="C21" s="636"/>
      <c r="D21" s="1034">
        <v>0</v>
      </c>
      <c r="E21" s="1034">
        <f t="shared" si="14"/>
        <v>0</v>
      </c>
      <c r="F21" s="636">
        <v>0</v>
      </c>
      <c r="G21" s="1034"/>
      <c r="H21" s="1034">
        <f t="shared" si="15"/>
        <v>0</v>
      </c>
      <c r="I21" s="477"/>
      <c r="J21" s="1034">
        <v>0</v>
      </c>
      <c r="K21" s="1034">
        <f t="shared" si="16"/>
        <v>0</v>
      </c>
      <c r="L21" s="477">
        <v>0</v>
      </c>
      <c r="M21" s="1034"/>
      <c r="N21" s="1034">
        <f t="shared" si="17"/>
        <v>0</v>
      </c>
      <c r="O21" s="477"/>
      <c r="P21" s="1034">
        <v>0</v>
      </c>
      <c r="Q21" s="1034">
        <f t="shared" si="18"/>
        <v>0</v>
      </c>
      <c r="R21" s="477">
        <v>0</v>
      </c>
      <c r="S21" s="1034"/>
      <c r="T21" s="1034">
        <f t="shared" si="19"/>
        <v>0</v>
      </c>
      <c r="V21" s="451"/>
      <c r="W21" s="451">
        <f t="shared" si="20"/>
        <v>0</v>
      </c>
      <c r="X21" s="451">
        <f t="shared" si="21"/>
        <v>0</v>
      </c>
      <c r="Y21" s="451">
        <f t="shared" si="22"/>
        <v>0</v>
      </c>
      <c r="Z21" s="451">
        <f t="shared" si="23"/>
        <v>0</v>
      </c>
      <c r="AA21" s="451">
        <f t="shared" si="24"/>
        <v>0</v>
      </c>
      <c r="AB21" s="451">
        <f t="shared" si="25"/>
        <v>0</v>
      </c>
    </row>
    <row r="22" spans="1:29" s="583" customFormat="1" ht="12" customHeight="1" thickBot="1">
      <c r="A22" s="581" t="s">
        <v>1601</v>
      </c>
      <c r="B22" s="637" t="s">
        <v>241</v>
      </c>
      <c r="C22" s="636">
        <v>5234000</v>
      </c>
      <c r="D22" s="1034">
        <v>5234000</v>
      </c>
      <c r="E22" s="1034">
        <f t="shared" si="14"/>
        <v>0</v>
      </c>
      <c r="F22" s="636">
        <v>5234000</v>
      </c>
      <c r="G22" s="1034"/>
      <c r="H22" s="1034">
        <f t="shared" si="15"/>
        <v>5234000</v>
      </c>
      <c r="I22" s="477">
        <v>13132000</v>
      </c>
      <c r="J22" s="1034">
        <v>13132000</v>
      </c>
      <c r="K22" s="1034">
        <f t="shared" si="16"/>
        <v>0</v>
      </c>
      <c r="L22" s="477">
        <v>13132000</v>
      </c>
      <c r="M22" s="1034"/>
      <c r="N22" s="1034">
        <f t="shared" si="17"/>
        <v>13132000</v>
      </c>
      <c r="O22" s="477"/>
      <c r="P22" s="1034">
        <v>6979539</v>
      </c>
      <c r="Q22" s="1034">
        <f t="shared" si="18"/>
        <v>10406185</v>
      </c>
      <c r="R22" s="477">
        <v>17385724</v>
      </c>
      <c r="S22" s="1034"/>
      <c r="T22" s="1034">
        <f t="shared" si="19"/>
        <v>17385724</v>
      </c>
      <c r="V22" s="451"/>
      <c r="W22" s="451">
        <f t="shared" si="20"/>
        <v>18366000</v>
      </c>
      <c r="X22" s="451">
        <f t="shared" si="21"/>
        <v>25345539</v>
      </c>
      <c r="Y22" s="451">
        <f t="shared" si="22"/>
        <v>10406185</v>
      </c>
      <c r="Z22" s="451">
        <f t="shared" si="23"/>
        <v>35751724</v>
      </c>
      <c r="AA22" s="451">
        <f t="shared" si="24"/>
        <v>0</v>
      </c>
      <c r="AB22" s="451">
        <f t="shared" si="25"/>
        <v>35751724</v>
      </c>
    </row>
    <row r="23" spans="1:29" s="583" customFormat="1" ht="12" customHeight="1" thickBot="1">
      <c r="A23" s="584" t="s">
        <v>27</v>
      </c>
      <c r="B23" s="638" t="s">
        <v>160</v>
      </c>
      <c r="C23" s="639"/>
      <c r="D23" s="593"/>
      <c r="E23" s="593"/>
      <c r="F23" s="639"/>
      <c r="G23" s="593"/>
      <c r="H23" s="593"/>
      <c r="I23" s="585"/>
      <c r="J23" s="593"/>
      <c r="K23" s="593"/>
      <c r="L23" s="585"/>
      <c r="M23" s="593"/>
      <c r="N23" s="593"/>
      <c r="O23" s="585"/>
      <c r="P23" s="593"/>
      <c r="Q23" s="593"/>
      <c r="R23" s="585"/>
      <c r="S23" s="593"/>
      <c r="T23" s="593"/>
      <c r="V23" s="451"/>
      <c r="W23" s="451">
        <f t="shared" si="20"/>
        <v>0</v>
      </c>
      <c r="X23" s="451">
        <f t="shared" si="21"/>
        <v>0</v>
      </c>
      <c r="Y23" s="451">
        <f t="shared" si="22"/>
        <v>0</v>
      </c>
      <c r="Z23" s="451">
        <f t="shared" si="23"/>
        <v>0</v>
      </c>
      <c r="AA23" s="451">
        <f t="shared" si="24"/>
        <v>0</v>
      </c>
      <c r="AB23" s="451">
        <f t="shared" si="25"/>
        <v>0</v>
      </c>
    </row>
    <row r="24" spans="1:29" s="583" customFormat="1" ht="12" customHeight="1" thickBot="1">
      <c r="A24" s="584" t="s">
        <v>135</v>
      </c>
      <c r="B24" s="638" t="s">
        <v>1623</v>
      </c>
      <c r="C24" s="627">
        <f>+C25+C29</f>
        <v>0</v>
      </c>
      <c r="D24" s="627">
        <v>0</v>
      </c>
      <c r="E24" s="627">
        <f t="shared" ref="E24:H24" si="26">+E25+E29</f>
        <v>0</v>
      </c>
      <c r="F24" s="627">
        <v>0</v>
      </c>
      <c r="G24" s="627">
        <f t="shared" si="26"/>
        <v>0</v>
      </c>
      <c r="H24" s="627">
        <f t="shared" si="26"/>
        <v>0</v>
      </c>
      <c r="I24" s="627">
        <f>+I25+I29</f>
        <v>0</v>
      </c>
      <c r="J24" s="627">
        <v>0</v>
      </c>
      <c r="K24" s="627">
        <f t="shared" ref="K24" si="27">+K25+K29</f>
        <v>0</v>
      </c>
      <c r="L24" s="627">
        <v>0</v>
      </c>
      <c r="M24" s="627">
        <f t="shared" ref="M24:N24" si="28">+M25+M29</f>
        <v>0</v>
      </c>
      <c r="N24" s="627">
        <f t="shared" si="28"/>
        <v>0</v>
      </c>
      <c r="O24" s="627">
        <f>+O25+O29</f>
        <v>0</v>
      </c>
      <c r="P24" s="627">
        <v>0</v>
      </c>
      <c r="Q24" s="627">
        <f t="shared" ref="Q24" si="29">+Q25+Q29</f>
        <v>0</v>
      </c>
      <c r="R24" s="627">
        <v>0</v>
      </c>
      <c r="S24" s="627">
        <f t="shared" ref="S24:T24" si="30">+S25+S29</f>
        <v>0</v>
      </c>
      <c r="T24" s="627">
        <f t="shared" si="30"/>
        <v>0</v>
      </c>
      <c r="V24" s="451"/>
      <c r="W24" s="451">
        <f t="shared" si="20"/>
        <v>0</v>
      </c>
      <c r="X24" s="451">
        <f t="shared" si="21"/>
        <v>0</v>
      </c>
      <c r="Y24" s="451">
        <f t="shared" si="22"/>
        <v>0</v>
      </c>
      <c r="Z24" s="451">
        <f t="shared" si="23"/>
        <v>0</v>
      </c>
      <c r="AA24" s="451">
        <f t="shared" si="24"/>
        <v>0</v>
      </c>
      <c r="AB24" s="451">
        <f t="shared" si="25"/>
        <v>0</v>
      </c>
    </row>
    <row r="25" spans="1:29" s="583" customFormat="1" ht="12" customHeight="1">
      <c r="A25" s="587" t="s">
        <v>349</v>
      </c>
      <c r="B25" s="376" t="s">
        <v>30</v>
      </c>
      <c r="C25" s="640"/>
      <c r="D25" s="640">
        <v>0</v>
      </c>
      <c r="E25" s="640">
        <f t="shared" ref="E25:E29" si="31">F25-D25</f>
        <v>0</v>
      </c>
      <c r="F25" s="640">
        <v>0</v>
      </c>
      <c r="G25" s="640"/>
      <c r="H25" s="640">
        <f t="shared" ref="H25:H29" si="32">SUM(F25:G25)</f>
        <v>0</v>
      </c>
      <c r="I25" s="640"/>
      <c r="J25" s="640">
        <v>0</v>
      </c>
      <c r="K25" s="640">
        <f t="shared" ref="K25:K29" si="33">L25-J25</f>
        <v>0</v>
      </c>
      <c r="L25" s="640">
        <v>0</v>
      </c>
      <c r="M25" s="640"/>
      <c r="N25" s="640">
        <f t="shared" ref="N25:N29" si="34">SUM(L25:M25)</f>
        <v>0</v>
      </c>
      <c r="O25" s="640"/>
      <c r="P25" s="640">
        <v>0</v>
      </c>
      <c r="Q25" s="640">
        <f t="shared" ref="Q25:Q29" si="35">R25-P25</f>
        <v>0</v>
      </c>
      <c r="R25" s="640">
        <v>0</v>
      </c>
      <c r="S25" s="640"/>
      <c r="T25" s="640">
        <f t="shared" ref="T25:T29" si="36">SUM(R25:S25)</f>
        <v>0</v>
      </c>
      <c r="V25" s="451"/>
      <c r="W25" s="451">
        <f t="shared" si="20"/>
        <v>0</v>
      </c>
      <c r="X25" s="451">
        <f t="shared" si="21"/>
        <v>0</v>
      </c>
      <c r="Y25" s="451">
        <f t="shared" si="22"/>
        <v>0</v>
      </c>
      <c r="Z25" s="451">
        <f t="shared" si="23"/>
        <v>0</v>
      </c>
      <c r="AA25" s="451">
        <f t="shared" si="24"/>
        <v>0</v>
      </c>
      <c r="AB25" s="451">
        <f t="shared" si="25"/>
        <v>0</v>
      </c>
    </row>
    <row r="26" spans="1:29" s="583" customFormat="1" ht="12" customHeight="1">
      <c r="A26" s="587" t="s">
        <v>350</v>
      </c>
      <c r="B26" s="380" t="s">
        <v>32</v>
      </c>
      <c r="C26" s="640"/>
      <c r="D26" s="640">
        <v>0</v>
      </c>
      <c r="E26" s="640">
        <f t="shared" si="31"/>
        <v>0</v>
      </c>
      <c r="F26" s="640">
        <v>0</v>
      </c>
      <c r="G26" s="640"/>
      <c r="H26" s="640">
        <f t="shared" si="32"/>
        <v>0</v>
      </c>
      <c r="I26" s="640"/>
      <c r="J26" s="640">
        <v>0</v>
      </c>
      <c r="K26" s="640">
        <f t="shared" si="33"/>
        <v>0</v>
      </c>
      <c r="L26" s="640">
        <v>0</v>
      </c>
      <c r="M26" s="640"/>
      <c r="N26" s="640">
        <f t="shared" si="34"/>
        <v>0</v>
      </c>
      <c r="O26" s="640"/>
      <c r="P26" s="640">
        <v>0</v>
      </c>
      <c r="Q26" s="640">
        <f t="shared" si="35"/>
        <v>0</v>
      </c>
      <c r="R26" s="640">
        <v>0</v>
      </c>
      <c r="S26" s="640"/>
      <c r="T26" s="640">
        <f t="shared" si="36"/>
        <v>0</v>
      </c>
      <c r="V26" s="451"/>
      <c r="W26" s="451">
        <f t="shared" si="20"/>
        <v>0</v>
      </c>
      <c r="X26" s="451">
        <f t="shared" si="21"/>
        <v>0</v>
      </c>
      <c r="Y26" s="451">
        <f t="shared" si="22"/>
        <v>0</v>
      </c>
      <c r="Z26" s="451">
        <f t="shared" si="23"/>
        <v>0</v>
      </c>
      <c r="AA26" s="451">
        <f t="shared" si="24"/>
        <v>0</v>
      </c>
      <c r="AB26" s="451">
        <f t="shared" si="25"/>
        <v>0</v>
      </c>
    </row>
    <row r="27" spans="1:29" s="583" customFormat="1" ht="12" customHeight="1">
      <c r="A27" s="587" t="s">
        <v>351</v>
      </c>
      <c r="B27" s="380" t="s">
        <v>34</v>
      </c>
      <c r="C27" s="640"/>
      <c r="D27" s="640">
        <v>0</v>
      </c>
      <c r="E27" s="640">
        <f t="shared" si="31"/>
        <v>0</v>
      </c>
      <c r="F27" s="640">
        <v>0</v>
      </c>
      <c r="G27" s="640"/>
      <c r="H27" s="640">
        <f t="shared" si="32"/>
        <v>0</v>
      </c>
      <c r="I27" s="640"/>
      <c r="J27" s="640">
        <v>0</v>
      </c>
      <c r="K27" s="640">
        <f t="shared" si="33"/>
        <v>0</v>
      </c>
      <c r="L27" s="640">
        <v>0</v>
      </c>
      <c r="M27" s="640"/>
      <c r="N27" s="640">
        <f t="shared" si="34"/>
        <v>0</v>
      </c>
      <c r="O27" s="640"/>
      <c r="P27" s="640">
        <v>0</v>
      </c>
      <c r="Q27" s="640">
        <f t="shared" si="35"/>
        <v>0</v>
      </c>
      <c r="R27" s="640">
        <v>0</v>
      </c>
      <c r="S27" s="640"/>
      <c r="T27" s="640">
        <f t="shared" si="36"/>
        <v>0</v>
      </c>
      <c r="V27" s="451"/>
      <c r="W27" s="451">
        <f t="shared" si="20"/>
        <v>0</v>
      </c>
      <c r="X27" s="451">
        <f t="shared" si="21"/>
        <v>0</v>
      </c>
      <c r="Y27" s="451">
        <f t="shared" si="22"/>
        <v>0</v>
      </c>
      <c r="Z27" s="451">
        <f t="shared" si="23"/>
        <v>0</v>
      </c>
      <c r="AA27" s="451">
        <f t="shared" si="24"/>
        <v>0</v>
      </c>
      <c r="AB27" s="451">
        <f t="shared" si="25"/>
        <v>0</v>
      </c>
    </row>
    <row r="28" spans="1:29" s="583" customFormat="1" ht="12" customHeight="1">
      <c r="A28" s="587" t="s">
        <v>352</v>
      </c>
      <c r="B28" s="380" t="s">
        <v>36</v>
      </c>
      <c r="C28" s="640"/>
      <c r="D28" s="640">
        <v>0</v>
      </c>
      <c r="E28" s="640">
        <f t="shared" si="31"/>
        <v>0</v>
      </c>
      <c r="F28" s="640">
        <v>0</v>
      </c>
      <c r="G28" s="640"/>
      <c r="H28" s="640">
        <f t="shared" si="32"/>
        <v>0</v>
      </c>
      <c r="I28" s="640"/>
      <c r="J28" s="640">
        <v>0</v>
      </c>
      <c r="K28" s="640">
        <f t="shared" si="33"/>
        <v>0</v>
      </c>
      <c r="L28" s="640">
        <v>0</v>
      </c>
      <c r="M28" s="640"/>
      <c r="N28" s="640">
        <f t="shared" si="34"/>
        <v>0</v>
      </c>
      <c r="O28" s="640"/>
      <c r="P28" s="640">
        <v>0</v>
      </c>
      <c r="Q28" s="640">
        <f t="shared" si="35"/>
        <v>0</v>
      </c>
      <c r="R28" s="640">
        <v>0</v>
      </c>
      <c r="S28" s="640"/>
      <c r="T28" s="640">
        <f t="shared" si="36"/>
        <v>0</v>
      </c>
      <c r="V28" s="451"/>
      <c r="W28" s="451">
        <f t="shared" si="20"/>
        <v>0</v>
      </c>
      <c r="X28" s="451">
        <f t="shared" si="21"/>
        <v>0</v>
      </c>
      <c r="Y28" s="451">
        <f t="shared" si="22"/>
        <v>0</v>
      </c>
      <c r="Z28" s="451">
        <f t="shared" si="23"/>
        <v>0</v>
      </c>
      <c r="AA28" s="451">
        <f t="shared" si="24"/>
        <v>0</v>
      </c>
      <c r="AB28" s="451">
        <f t="shared" si="25"/>
        <v>0</v>
      </c>
    </row>
    <row r="29" spans="1:29" s="583" customFormat="1" ht="12" customHeight="1" thickBot="1">
      <c r="A29" s="587" t="s">
        <v>353</v>
      </c>
      <c r="B29" s="641" t="s">
        <v>242</v>
      </c>
      <c r="C29" s="640"/>
      <c r="D29" s="640">
        <v>0</v>
      </c>
      <c r="E29" s="640">
        <f t="shared" si="31"/>
        <v>0</v>
      </c>
      <c r="F29" s="640">
        <v>0</v>
      </c>
      <c r="G29" s="640"/>
      <c r="H29" s="640">
        <f t="shared" si="32"/>
        <v>0</v>
      </c>
      <c r="I29" s="640"/>
      <c r="J29" s="640">
        <v>0</v>
      </c>
      <c r="K29" s="640">
        <f t="shared" si="33"/>
        <v>0</v>
      </c>
      <c r="L29" s="640">
        <v>0</v>
      </c>
      <c r="M29" s="640"/>
      <c r="N29" s="640">
        <f t="shared" si="34"/>
        <v>0</v>
      </c>
      <c r="O29" s="640"/>
      <c r="P29" s="640">
        <v>0</v>
      </c>
      <c r="Q29" s="640">
        <f t="shared" si="35"/>
        <v>0</v>
      </c>
      <c r="R29" s="640">
        <v>0</v>
      </c>
      <c r="S29" s="640"/>
      <c r="T29" s="640">
        <f t="shared" si="36"/>
        <v>0</v>
      </c>
      <c r="V29" s="451"/>
      <c r="W29" s="451">
        <f t="shared" si="20"/>
        <v>0</v>
      </c>
      <c r="X29" s="451">
        <f t="shared" si="21"/>
        <v>0</v>
      </c>
      <c r="Y29" s="451">
        <f t="shared" si="22"/>
        <v>0</v>
      </c>
      <c r="Z29" s="451">
        <f t="shared" si="23"/>
        <v>0</v>
      </c>
      <c r="AA29" s="451">
        <f t="shared" si="24"/>
        <v>0</v>
      </c>
      <c r="AB29" s="451">
        <f t="shared" si="25"/>
        <v>0</v>
      </c>
    </row>
    <row r="30" spans="1:29" s="583" customFormat="1" ht="12" customHeight="1" thickBot="1">
      <c r="A30" s="584" t="s">
        <v>41</v>
      </c>
      <c r="B30" s="638" t="s">
        <v>1603</v>
      </c>
      <c r="C30" s="627">
        <f>+C31+C32+C33</f>
        <v>0</v>
      </c>
      <c r="D30" s="627">
        <v>0</v>
      </c>
      <c r="E30" s="627">
        <f t="shared" ref="E30:H30" si="37">+E31+E32+E33</f>
        <v>0</v>
      </c>
      <c r="F30" s="627">
        <v>0</v>
      </c>
      <c r="G30" s="627">
        <f t="shared" si="37"/>
        <v>0</v>
      </c>
      <c r="H30" s="627">
        <f t="shared" si="37"/>
        <v>0</v>
      </c>
      <c r="I30" s="627">
        <f>+I31+I32+I33</f>
        <v>0</v>
      </c>
      <c r="J30" s="627">
        <v>0</v>
      </c>
      <c r="K30" s="627">
        <f t="shared" ref="K30" si="38">+K31+K32+K33</f>
        <v>0</v>
      </c>
      <c r="L30" s="627">
        <v>0</v>
      </c>
      <c r="M30" s="627">
        <f t="shared" ref="M30:N30" si="39">+M31+M32+M33</f>
        <v>0</v>
      </c>
      <c r="N30" s="627">
        <f t="shared" si="39"/>
        <v>0</v>
      </c>
      <c r="O30" s="627">
        <f>+O31+O32+O33</f>
        <v>0</v>
      </c>
      <c r="P30" s="627">
        <v>0</v>
      </c>
      <c r="Q30" s="627">
        <f t="shared" ref="Q30" si="40">+Q31+Q32+Q33</f>
        <v>0</v>
      </c>
      <c r="R30" s="627">
        <v>0</v>
      </c>
      <c r="S30" s="627">
        <f t="shared" ref="S30:T30" si="41">+S31+S32+S33</f>
        <v>0</v>
      </c>
      <c r="T30" s="627">
        <f t="shared" si="41"/>
        <v>0</v>
      </c>
      <c r="V30" s="451"/>
      <c r="W30" s="451">
        <f t="shared" si="20"/>
        <v>0</v>
      </c>
      <c r="X30" s="451">
        <f t="shared" si="21"/>
        <v>0</v>
      </c>
      <c r="Y30" s="451">
        <f t="shared" si="22"/>
        <v>0</v>
      </c>
      <c r="Z30" s="451">
        <f t="shared" si="23"/>
        <v>0</v>
      </c>
      <c r="AA30" s="451">
        <f t="shared" si="24"/>
        <v>0</v>
      </c>
      <c r="AB30" s="451">
        <f t="shared" si="25"/>
        <v>0</v>
      </c>
    </row>
    <row r="31" spans="1:29" s="583" customFormat="1" ht="12" customHeight="1">
      <c r="A31" s="587" t="s">
        <v>43</v>
      </c>
      <c r="B31" s="642" t="s">
        <v>66</v>
      </c>
      <c r="C31" s="640"/>
      <c r="D31" s="700">
        <v>0</v>
      </c>
      <c r="E31" s="700">
        <f t="shared" ref="E31:E33" si="42">F31-D31</f>
        <v>0</v>
      </c>
      <c r="F31" s="640">
        <v>0</v>
      </c>
      <c r="G31" s="700"/>
      <c r="H31" s="700">
        <f t="shared" ref="H31:H33" si="43">SUM(F31:G31)</f>
        <v>0</v>
      </c>
      <c r="I31" s="505"/>
      <c r="J31" s="700">
        <v>0</v>
      </c>
      <c r="K31" s="700">
        <f t="shared" ref="K31:K33" si="44">L31-J31</f>
        <v>0</v>
      </c>
      <c r="L31" s="505">
        <v>0</v>
      </c>
      <c r="M31" s="700"/>
      <c r="N31" s="700">
        <f t="shared" ref="N31:N33" si="45">SUM(L31:M31)</f>
        <v>0</v>
      </c>
      <c r="O31" s="505"/>
      <c r="P31" s="700">
        <v>0</v>
      </c>
      <c r="Q31" s="700">
        <f t="shared" ref="Q31:Q33" si="46">R31-P31</f>
        <v>0</v>
      </c>
      <c r="R31" s="505">
        <v>0</v>
      </c>
      <c r="S31" s="700"/>
      <c r="T31" s="700">
        <f t="shared" ref="T31:T33" si="47">SUM(R31:S31)</f>
        <v>0</v>
      </c>
      <c r="V31" s="451"/>
      <c r="W31" s="451">
        <f t="shared" si="20"/>
        <v>0</v>
      </c>
      <c r="X31" s="451">
        <f t="shared" si="21"/>
        <v>0</v>
      </c>
      <c r="Y31" s="451">
        <f t="shared" si="22"/>
        <v>0</v>
      </c>
      <c r="Z31" s="451">
        <f t="shared" si="23"/>
        <v>0</v>
      </c>
      <c r="AA31" s="451">
        <f t="shared" si="24"/>
        <v>0</v>
      </c>
      <c r="AB31" s="451">
        <f t="shared" si="25"/>
        <v>0</v>
      </c>
    </row>
    <row r="32" spans="1:29" s="583" customFormat="1" ht="12" customHeight="1">
      <c r="A32" s="587" t="s">
        <v>45</v>
      </c>
      <c r="B32" s="641" t="s">
        <v>68</v>
      </c>
      <c r="C32" s="643"/>
      <c r="D32" s="1035">
        <v>0</v>
      </c>
      <c r="E32" s="1035">
        <f t="shared" si="42"/>
        <v>0</v>
      </c>
      <c r="F32" s="643">
        <v>0</v>
      </c>
      <c r="G32" s="1035"/>
      <c r="H32" s="1035">
        <f t="shared" si="43"/>
        <v>0</v>
      </c>
      <c r="I32" s="491"/>
      <c r="J32" s="1035">
        <v>0</v>
      </c>
      <c r="K32" s="1035">
        <f t="shared" si="44"/>
        <v>0</v>
      </c>
      <c r="L32" s="491">
        <v>0</v>
      </c>
      <c r="M32" s="1035"/>
      <c r="N32" s="1035">
        <f t="shared" si="45"/>
        <v>0</v>
      </c>
      <c r="O32" s="491"/>
      <c r="P32" s="1035">
        <v>0</v>
      </c>
      <c r="Q32" s="1035">
        <f t="shared" si="46"/>
        <v>0</v>
      </c>
      <c r="R32" s="491">
        <v>0</v>
      </c>
      <c r="S32" s="1035"/>
      <c r="T32" s="1035">
        <f t="shared" si="47"/>
        <v>0</v>
      </c>
      <c r="V32" s="451"/>
      <c r="W32" s="451">
        <f t="shared" si="20"/>
        <v>0</v>
      </c>
      <c r="X32" s="451">
        <f t="shared" si="21"/>
        <v>0</v>
      </c>
      <c r="Y32" s="451">
        <f t="shared" si="22"/>
        <v>0</v>
      </c>
      <c r="Z32" s="451">
        <f t="shared" si="23"/>
        <v>0</v>
      </c>
      <c r="AA32" s="451">
        <f t="shared" si="24"/>
        <v>0</v>
      </c>
      <c r="AB32" s="451">
        <f t="shared" si="25"/>
        <v>0</v>
      </c>
    </row>
    <row r="33" spans="1:28" s="583" customFormat="1" ht="12" customHeight="1" thickBot="1">
      <c r="A33" s="581" t="s">
        <v>47</v>
      </c>
      <c r="B33" s="644" t="s">
        <v>70</v>
      </c>
      <c r="C33" s="645"/>
      <c r="D33" s="1036">
        <v>0</v>
      </c>
      <c r="E33" s="1036">
        <f t="shared" si="42"/>
        <v>0</v>
      </c>
      <c r="F33" s="645">
        <v>0</v>
      </c>
      <c r="G33" s="1036"/>
      <c r="H33" s="1036">
        <f t="shared" si="43"/>
        <v>0</v>
      </c>
      <c r="I33" s="592"/>
      <c r="J33" s="1036">
        <v>0</v>
      </c>
      <c r="K33" s="1036">
        <f t="shared" si="44"/>
        <v>0</v>
      </c>
      <c r="L33" s="592">
        <v>0</v>
      </c>
      <c r="M33" s="1036"/>
      <c r="N33" s="1036">
        <f t="shared" si="45"/>
        <v>0</v>
      </c>
      <c r="O33" s="592"/>
      <c r="P33" s="1036">
        <v>0</v>
      </c>
      <c r="Q33" s="1036">
        <f t="shared" si="46"/>
        <v>0</v>
      </c>
      <c r="R33" s="592">
        <v>0</v>
      </c>
      <c r="S33" s="1036"/>
      <c r="T33" s="1036">
        <f t="shared" si="47"/>
        <v>0</v>
      </c>
      <c r="V33" s="451"/>
      <c r="W33" s="451">
        <f t="shared" si="20"/>
        <v>0</v>
      </c>
      <c r="X33" s="451">
        <f t="shared" si="21"/>
        <v>0</v>
      </c>
      <c r="Y33" s="451">
        <f t="shared" si="22"/>
        <v>0</v>
      </c>
      <c r="Z33" s="451">
        <f t="shared" si="23"/>
        <v>0</v>
      </c>
      <c r="AA33" s="451">
        <f t="shared" si="24"/>
        <v>0</v>
      </c>
      <c r="AB33" s="451">
        <f t="shared" si="25"/>
        <v>0</v>
      </c>
    </row>
    <row r="34" spans="1:28" s="580" customFormat="1" ht="12" customHeight="1" thickBot="1">
      <c r="A34" s="584" t="s">
        <v>63</v>
      </c>
      <c r="B34" s="638" t="s">
        <v>161</v>
      </c>
      <c r="C34" s="639">
        <f>SUM(C35:C39)</f>
        <v>0</v>
      </c>
      <c r="D34" s="639">
        <v>0</v>
      </c>
      <c r="E34" s="639">
        <f t="shared" ref="E34:H34" si="48">SUM(E35:E39)</f>
        <v>0</v>
      </c>
      <c r="F34" s="639">
        <v>0</v>
      </c>
      <c r="G34" s="639">
        <f t="shared" si="48"/>
        <v>0</v>
      </c>
      <c r="H34" s="639">
        <f t="shared" si="48"/>
        <v>0</v>
      </c>
      <c r="I34" s="585"/>
      <c r="J34" s="593">
        <v>0</v>
      </c>
      <c r="K34" s="639">
        <f t="shared" ref="K34" si="49">SUM(K35:K39)</f>
        <v>0</v>
      </c>
      <c r="L34" s="585">
        <v>0</v>
      </c>
      <c r="M34" s="639">
        <f t="shared" ref="M34:N34" si="50">SUM(M35:M39)</f>
        <v>0</v>
      </c>
      <c r="N34" s="639">
        <f t="shared" si="50"/>
        <v>0</v>
      </c>
      <c r="O34" s="585"/>
      <c r="P34" s="593">
        <v>0</v>
      </c>
      <c r="Q34" s="639">
        <f t="shared" ref="Q34" si="51">SUM(Q35:Q39)</f>
        <v>0</v>
      </c>
      <c r="R34" s="585">
        <v>0</v>
      </c>
      <c r="S34" s="639">
        <f t="shared" ref="S34:T34" si="52">SUM(S35:S39)</f>
        <v>0</v>
      </c>
      <c r="T34" s="639">
        <f t="shared" si="52"/>
        <v>0</v>
      </c>
      <c r="V34" s="451"/>
      <c r="W34" s="451">
        <f t="shared" si="20"/>
        <v>0</v>
      </c>
      <c r="X34" s="451">
        <f t="shared" si="21"/>
        <v>0</v>
      </c>
      <c r="Y34" s="451">
        <f t="shared" si="22"/>
        <v>0</v>
      </c>
      <c r="Z34" s="451">
        <f t="shared" si="23"/>
        <v>0</v>
      </c>
      <c r="AA34" s="451">
        <f t="shared" si="24"/>
        <v>0</v>
      </c>
      <c r="AB34" s="451">
        <f t="shared" si="25"/>
        <v>0</v>
      </c>
    </row>
    <row r="35" spans="1:28" s="373" customFormat="1" ht="22.5">
      <c r="A35" s="587" t="s">
        <v>355</v>
      </c>
      <c r="B35" s="628" t="s">
        <v>461</v>
      </c>
      <c r="C35" s="629"/>
      <c r="D35" s="702">
        <v>0</v>
      </c>
      <c r="E35" s="702">
        <f t="shared" ref="E35:E39" si="53">F35-D35</f>
        <v>0</v>
      </c>
      <c r="F35" s="629">
        <v>0</v>
      </c>
      <c r="G35" s="702"/>
      <c r="H35" s="702">
        <f t="shared" ref="H35:H39" si="54">SUM(F35:G35)</f>
        <v>0</v>
      </c>
      <c r="I35" s="377"/>
      <c r="J35" s="702">
        <v>0</v>
      </c>
      <c r="K35" s="702">
        <f t="shared" ref="K35:K39" si="55">L35-J35</f>
        <v>0</v>
      </c>
      <c r="L35" s="377">
        <v>0</v>
      </c>
      <c r="M35" s="702"/>
      <c r="N35" s="702">
        <f t="shared" ref="N35:N39" si="56">SUM(L35:M35)</f>
        <v>0</v>
      </c>
      <c r="O35" s="377"/>
      <c r="P35" s="702">
        <v>0</v>
      </c>
      <c r="Q35" s="702">
        <f t="shared" ref="Q35:Q39" si="57">R35-P35</f>
        <v>0</v>
      </c>
      <c r="R35" s="377">
        <v>0</v>
      </c>
      <c r="S35" s="702"/>
      <c r="T35" s="702">
        <f t="shared" ref="T35:T39" si="58">SUM(R35:S35)</f>
        <v>0</v>
      </c>
      <c r="W35" s="451">
        <f t="shared" si="20"/>
        <v>0</v>
      </c>
      <c r="X35" s="451">
        <f t="shared" si="21"/>
        <v>0</v>
      </c>
      <c r="Y35" s="451">
        <f t="shared" si="22"/>
        <v>0</v>
      </c>
      <c r="Z35" s="451">
        <f t="shared" si="23"/>
        <v>0</v>
      </c>
      <c r="AA35" s="451">
        <f t="shared" si="24"/>
        <v>0</v>
      </c>
      <c r="AB35" s="451">
        <f t="shared" si="25"/>
        <v>0</v>
      </c>
    </row>
    <row r="36" spans="1:28" s="373" customFormat="1" ht="12" customHeight="1">
      <c r="A36" s="587" t="s">
        <v>356</v>
      </c>
      <c r="B36" s="630" t="s">
        <v>1604</v>
      </c>
      <c r="C36" s="631"/>
      <c r="D36" s="434">
        <v>0</v>
      </c>
      <c r="E36" s="434">
        <f t="shared" si="53"/>
        <v>0</v>
      </c>
      <c r="F36" s="631">
        <v>0</v>
      </c>
      <c r="G36" s="434"/>
      <c r="H36" s="434">
        <f t="shared" si="54"/>
        <v>0</v>
      </c>
      <c r="I36" s="381"/>
      <c r="J36" s="434">
        <v>0</v>
      </c>
      <c r="K36" s="434">
        <f t="shared" si="55"/>
        <v>0</v>
      </c>
      <c r="L36" s="381">
        <v>0</v>
      </c>
      <c r="M36" s="434"/>
      <c r="N36" s="434">
        <f t="shared" si="56"/>
        <v>0</v>
      </c>
      <c r="O36" s="381"/>
      <c r="P36" s="434">
        <v>0</v>
      </c>
      <c r="Q36" s="434">
        <f t="shared" si="57"/>
        <v>0</v>
      </c>
      <c r="R36" s="381">
        <v>0</v>
      </c>
      <c r="S36" s="434"/>
      <c r="T36" s="434">
        <f t="shared" si="58"/>
        <v>0</v>
      </c>
      <c r="W36" s="451">
        <f t="shared" si="20"/>
        <v>0</v>
      </c>
      <c r="X36" s="451">
        <f t="shared" si="21"/>
        <v>0</v>
      </c>
      <c r="Y36" s="451">
        <f t="shared" si="22"/>
        <v>0</v>
      </c>
      <c r="Z36" s="451">
        <f t="shared" si="23"/>
        <v>0</v>
      </c>
      <c r="AA36" s="451">
        <f t="shared" si="24"/>
        <v>0</v>
      </c>
      <c r="AB36" s="451">
        <f t="shared" si="25"/>
        <v>0</v>
      </c>
    </row>
    <row r="37" spans="1:28" s="373" customFormat="1" ht="22.5">
      <c r="A37" s="587" t="s">
        <v>357</v>
      </c>
      <c r="B37" s="630" t="s">
        <v>490</v>
      </c>
      <c r="C37" s="631"/>
      <c r="D37" s="434">
        <v>0</v>
      </c>
      <c r="E37" s="434">
        <f t="shared" si="53"/>
        <v>0</v>
      </c>
      <c r="F37" s="631">
        <v>0</v>
      </c>
      <c r="G37" s="434"/>
      <c r="H37" s="434">
        <f t="shared" si="54"/>
        <v>0</v>
      </c>
      <c r="I37" s="381"/>
      <c r="J37" s="434">
        <v>0</v>
      </c>
      <c r="K37" s="434">
        <f t="shared" si="55"/>
        <v>0</v>
      </c>
      <c r="L37" s="381">
        <v>0</v>
      </c>
      <c r="M37" s="434"/>
      <c r="N37" s="434">
        <f t="shared" si="56"/>
        <v>0</v>
      </c>
      <c r="O37" s="381"/>
      <c r="P37" s="434">
        <v>0</v>
      </c>
      <c r="Q37" s="434">
        <f t="shared" si="57"/>
        <v>0</v>
      </c>
      <c r="R37" s="381">
        <v>0</v>
      </c>
      <c r="S37" s="434"/>
      <c r="T37" s="434">
        <f t="shared" si="58"/>
        <v>0</v>
      </c>
      <c r="W37" s="451">
        <f t="shared" si="20"/>
        <v>0</v>
      </c>
      <c r="X37" s="451">
        <f t="shared" si="21"/>
        <v>0</v>
      </c>
      <c r="Y37" s="451">
        <f t="shared" si="22"/>
        <v>0</v>
      </c>
      <c r="Z37" s="451">
        <f t="shared" si="23"/>
        <v>0</v>
      </c>
      <c r="AA37" s="451">
        <f t="shared" si="24"/>
        <v>0</v>
      </c>
      <c r="AB37" s="451">
        <f t="shared" si="25"/>
        <v>0</v>
      </c>
    </row>
    <row r="38" spans="1:28" s="373" customFormat="1" ht="22.5">
      <c r="A38" s="587"/>
      <c r="B38" s="633" t="s">
        <v>469</v>
      </c>
      <c r="C38" s="646"/>
      <c r="D38" s="440">
        <v>0</v>
      </c>
      <c r="E38" s="440">
        <f t="shared" si="53"/>
        <v>0</v>
      </c>
      <c r="F38" s="646">
        <v>0</v>
      </c>
      <c r="G38" s="440"/>
      <c r="H38" s="440">
        <f t="shared" si="54"/>
        <v>0</v>
      </c>
      <c r="I38" s="387"/>
      <c r="J38" s="440">
        <v>0</v>
      </c>
      <c r="K38" s="440">
        <f t="shared" si="55"/>
        <v>0</v>
      </c>
      <c r="L38" s="387">
        <v>0</v>
      </c>
      <c r="M38" s="440"/>
      <c r="N38" s="440">
        <f t="shared" si="56"/>
        <v>0</v>
      </c>
      <c r="O38" s="387"/>
      <c r="P38" s="440">
        <v>0</v>
      </c>
      <c r="Q38" s="440">
        <f t="shared" si="57"/>
        <v>0</v>
      </c>
      <c r="R38" s="387">
        <v>0</v>
      </c>
      <c r="S38" s="440"/>
      <c r="T38" s="440">
        <f t="shared" si="58"/>
        <v>0</v>
      </c>
      <c r="W38" s="451">
        <f t="shared" si="20"/>
        <v>0</v>
      </c>
      <c r="X38" s="451">
        <f t="shared" si="21"/>
        <v>0</v>
      </c>
      <c r="Y38" s="451">
        <f t="shared" si="22"/>
        <v>0</v>
      </c>
      <c r="Z38" s="451">
        <f t="shared" si="23"/>
        <v>0</v>
      </c>
      <c r="AA38" s="451">
        <f t="shared" si="24"/>
        <v>0</v>
      </c>
      <c r="AB38" s="451">
        <f t="shared" si="25"/>
        <v>0</v>
      </c>
    </row>
    <row r="39" spans="1:28" s="373" customFormat="1" ht="13.5" thickBot="1">
      <c r="A39" s="587" t="s">
        <v>358</v>
      </c>
      <c r="B39" s="633" t="s">
        <v>470</v>
      </c>
      <c r="C39" s="647"/>
      <c r="D39" s="440">
        <v>0</v>
      </c>
      <c r="E39" s="440">
        <f t="shared" si="53"/>
        <v>0</v>
      </c>
      <c r="F39" s="647">
        <v>0</v>
      </c>
      <c r="G39" s="440"/>
      <c r="H39" s="440">
        <f t="shared" si="54"/>
        <v>0</v>
      </c>
      <c r="I39" s="387"/>
      <c r="J39" s="440">
        <v>0</v>
      </c>
      <c r="K39" s="440">
        <f t="shared" si="55"/>
        <v>0</v>
      </c>
      <c r="L39" s="387">
        <v>0</v>
      </c>
      <c r="M39" s="440"/>
      <c r="N39" s="440">
        <f t="shared" si="56"/>
        <v>0</v>
      </c>
      <c r="O39" s="387"/>
      <c r="P39" s="440">
        <v>0</v>
      </c>
      <c r="Q39" s="440">
        <f t="shared" si="57"/>
        <v>0</v>
      </c>
      <c r="R39" s="387">
        <v>0</v>
      </c>
      <c r="S39" s="440"/>
      <c r="T39" s="440">
        <f t="shared" si="58"/>
        <v>0</v>
      </c>
      <c r="W39" s="451">
        <f t="shared" si="20"/>
        <v>0</v>
      </c>
      <c r="X39" s="451">
        <f t="shared" si="21"/>
        <v>0</v>
      </c>
      <c r="Y39" s="451">
        <f t="shared" si="22"/>
        <v>0</v>
      </c>
      <c r="Z39" s="451">
        <f t="shared" si="23"/>
        <v>0</v>
      </c>
      <c r="AA39" s="451">
        <f t="shared" si="24"/>
        <v>0</v>
      </c>
      <c r="AB39" s="451">
        <f t="shared" si="25"/>
        <v>0</v>
      </c>
    </row>
    <row r="40" spans="1:28" s="580" customFormat="1" ht="12" customHeight="1" thickBot="1">
      <c r="A40" s="584" t="s">
        <v>142</v>
      </c>
      <c r="B40" s="638" t="s">
        <v>243</v>
      </c>
      <c r="C40" s="639"/>
      <c r="D40" s="593">
        <v>0</v>
      </c>
      <c r="E40" s="593">
        <f t="shared" ref="E40" si="59">F40-C40</f>
        <v>0</v>
      </c>
      <c r="F40" s="639">
        <v>0</v>
      </c>
      <c r="G40" s="593"/>
      <c r="H40" s="593">
        <f>SUM(F40:G40)</f>
        <v>0</v>
      </c>
      <c r="I40" s="593"/>
      <c r="J40" s="593">
        <v>0</v>
      </c>
      <c r="K40" s="593">
        <f t="shared" ref="K40" si="60">L40-I40</f>
        <v>0</v>
      </c>
      <c r="L40" s="593">
        <v>0</v>
      </c>
      <c r="M40" s="593"/>
      <c r="N40" s="593">
        <f>SUM(L40:M40)</f>
        <v>0</v>
      </c>
      <c r="O40" s="593"/>
      <c r="P40" s="593">
        <v>0</v>
      </c>
      <c r="Q40" s="593">
        <f t="shared" ref="Q40" si="61">R40-O40</f>
        <v>0</v>
      </c>
      <c r="R40" s="593">
        <v>0</v>
      </c>
      <c r="S40" s="593"/>
      <c r="T40" s="593">
        <f>SUM(R40:S40)</f>
        <v>0</v>
      </c>
      <c r="V40" s="451"/>
      <c r="W40" s="451">
        <f t="shared" si="20"/>
        <v>0</v>
      </c>
      <c r="X40" s="451">
        <f t="shared" si="21"/>
        <v>0</v>
      </c>
      <c r="Y40" s="451">
        <f t="shared" si="22"/>
        <v>0</v>
      </c>
      <c r="Z40" s="451">
        <f t="shared" si="23"/>
        <v>0</v>
      </c>
      <c r="AA40" s="451">
        <f t="shared" si="24"/>
        <v>0</v>
      </c>
      <c r="AB40" s="451">
        <f t="shared" si="25"/>
        <v>0</v>
      </c>
    </row>
    <row r="41" spans="1:28" s="580" customFormat="1" ht="12" customHeight="1" thickBot="1">
      <c r="A41" s="577" t="s">
        <v>81</v>
      </c>
      <c r="B41" s="638" t="s">
        <v>1605</v>
      </c>
      <c r="C41" s="627">
        <f>+C5+C17+C23+C24+C30+C34+C40</f>
        <v>5234000</v>
      </c>
      <c r="D41" s="627">
        <f t="shared" ref="D41:T41" si="62">+D5+D17+D23+D24+D30+D34+D40</f>
        <v>5234000</v>
      </c>
      <c r="E41" s="627">
        <f t="shared" si="62"/>
        <v>0</v>
      </c>
      <c r="F41" s="627">
        <f t="shared" si="62"/>
        <v>5234000</v>
      </c>
      <c r="G41" s="627">
        <f t="shared" si="62"/>
        <v>0</v>
      </c>
      <c r="H41" s="627">
        <f t="shared" si="62"/>
        <v>5234000</v>
      </c>
      <c r="I41" s="627">
        <f t="shared" si="62"/>
        <v>13132000</v>
      </c>
      <c r="J41" s="627">
        <f t="shared" si="62"/>
        <v>13132000</v>
      </c>
      <c r="K41" s="627">
        <f t="shared" si="62"/>
        <v>0</v>
      </c>
      <c r="L41" s="627">
        <f t="shared" si="62"/>
        <v>13132000</v>
      </c>
      <c r="M41" s="627">
        <f t="shared" si="62"/>
        <v>0</v>
      </c>
      <c r="N41" s="627">
        <f t="shared" si="62"/>
        <v>13132000</v>
      </c>
      <c r="O41" s="627">
        <f t="shared" si="62"/>
        <v>0</v>
      </c>
      <c r="P41" s="627">
        <f t="shared" si="62"/>
        <v>6979539</v>
      </c>
      <c r="Q41" s="627">
        <f t="shared" si="62"/>
        <v>10406185</v>
      </c>
      <c r="R41" s="627">
        <f t="shared" si="62"/>
        <v>17385724</v>
      </c>
      <c r="S41" s="627">
        <f t="shared" si="62"/>
        <v>0</v>
      </c>
      <c r="T41" s="627">
        <f t="shared" si="62"/>
        <v>17385724</v>
      </c>
      <c r="V41" s="451"/>
      <c r="W41" s="451">
        <f t="shared" si="20"/>
        <v>18366000</v>
      </c>
      <c r="X41" s="451">
        <f t="shared" si="21"/>
        <v>25345539</v>
      </c>
      <c r="Y41" s="451">
        <f t="shared" si="22"/>
        <v>10406185</v>
      </c>
      <c r="Z41" s="451">
        <f t="shared" si="23"/>
        <v>35751724</v>
      </c>
      <c r="AA41" s="451">
        <f t="shared" si="24"/>
        <v>0</v>
      </c>
      <c r="AB41" s="451">
        <f t="shared" si="25"/>
        <v>35751724</v>
      </c>
    </row>
    <row r="42" spans="1:28" s="580" customFormat="1" ht="12" customHeight="1" thickBot="1">
      <c r="A42" s="595" t="s">
        <v>83</v>
      </c>
      <c r="B42" s="638" t="s">
        <v>1606</v>
      </c>
      <c r="C42" s="627">
        <f>+C43+C44+C45</f>
        <v>179877000</v>
      </c>
      <c r="D42" s="627">
        <f t="shared" ref="D42:T42" si="63">+D43+D44+D45</f>
        <v>200302743</v>
      </c>
      <c r="E42" s="627">
        <f t="shared" si="63"/>
        <v>758977</v>
      </c>
      <c r="F42" s="627">
        <f t="shared" si="63"/>
        <v>201061720</v>
      </c>
      <c r="G42" s="627">
        <f t="shared" si="63"/>
        <v>0</v>
      </c>
      <c r="H42" s="627">
        <f t="shared" si="63"/>
        <v>201061720</v>
      </c>
      <c r="I42" s="627">
        <f t="shared" si="63"/>
        <v>5022917</v>
      </c>
      <c r="J42" s="627">
        <f t="shared" si="63"/>
        <v>5753546</v>
      </c>
      <c r="K42" s="627">
        <f t="shared" si="63"/>
        <v>-27000</v>
      </c>
      <c r="L42" s="627">
        <f t="shared" si="63"/>
        <v>5726546</v>
      </c>
      <c r="M42" s="627">
        <f t="shared" si="63"/>
        <v>0</v>
      </c>
      <c r="N42" s="627">
        <f t="shared" si="63"/>
        <v>5726546</v>
      </c>
      <c r="O42" s="627">
        <f t="shared" si="63"/>
        <v>71722000</v>
      </c>
      <c r="P42" s="627">
        <f t="shared" si="63"/>
        <v>83339991</v>
      </c>
      <c r="Q42" s="627">
        <f t="shared" si="63"/>
        <v>-300749</v>
      </c>
      <c r="R42" s="627">
        <f t="shared" si="63"/>
        <v>83039242</v>
      </c>
      <c r="S42" s="627">
        <f t="shared" si="63"/>
        <v>0</v>
      </c>
      <c r="T42" s="627">
        <f t="shared" si="63"/>
        <v>83039242</v>
      </c>
      <c r="V42" s="451"/>
      <c r="W42" s="451">
        <f t="shared" si="20"/>
        <v>256621917</v>
      </c>
      <c r="X42" s="451">
        <f t="shared" si="21"/>
        <v>289396280</v>
      </c>
      <c r="Y42" s="451">
        <f t="shared" si="22"/>
        <v>431228</v>
      </c>
      <c r="Z42" s="451">
        <f t="shared" si="23"/>
        <v>289827508</v>
      </c>
      <c r="AA42" s="451">
        <f t="shared" si="24"/>
        <v>0</v>
      </c>
      <c r="AB42" s="451">
        <f t="shared" si="25"/>
        <v>289827508</v>
      </c>
    </row>
    <row r="43" spans="1:28" s="580" customFormat="1" ht="12" customHeight="1">
      <c r="A43" s="587" t="s">
        <v>1607</v>
      </c>
      <c r="B43" s="642" t="s">
        <v>214</v>
      </c>
      <c r="C43" s="640">
        <v>3877881</v>
      </c>
      <c r="D43" s="700">
        <v>3877881</v>
      </c>
      <c r="E43" s="700">
        <f>F43-D43</f>
        <v>0</v>
      </c>
      <c r="F43" s="640">
        <v>3877881</v>
      </c>
      <c r="G43" s="700"/>
      <c r="H43" s="700">
        <f t="shared" ref="H43:H44" si="64">SUM(F43:G43)</f>
        <v>3877881</v>
      </c>
      <c r="I43" s="505">
        <v>791917</v>
      </c>
      <c r="J43" s="700">
        <v>791917</v>
      </c>
      <c r="K43" s="700">
        <f>L43-J43</f>
        <v>0</v>
      </c>
      <c r="L43" s="505">
        <v>791917</v>
      </c>
      <c r="M43" s="700"/>
      <c r="N43" s="700">
        <f t="shared" ref="N43:N44" si="65">SUM(L43:M43)</f>
        <v>791917</v>
      </c>
      <c r="O43" s="505"/>
      <c r="P43" s="700">
        <v>0</v>
      </c>
      <c r="Q43" s="700">
        <f>R43-P43</f>
        <v>0</v>
      </c>
      <c r="R43" s="505">
        <v>0</v>
      </c>
      <c r="S43" s="700"/>
      <c r="T43" s="700">
        <f t="shared" ref="T43:T44" si="66">SUM(R43:S43)</f>
        <v>0</v>
      </c>
      <c r="V43" s="451"/>
      <c r="W43" s="451">
        <f t="shared" si="20"/>
        <v>4669798</v>
      </c>
      <c r="X43" s="451">
        <f t="shared" si="21"/>
        <v>4669798</v>
      </c>
      <c r="Y43" s="451">
        <f t="shared" si="22"/>
        <v>0</v>
      </c>
      <c r="Z43" s="451">
        <f t="shared" si="23"/>
        <v>4669798</v>
      </c>
      <c r="AA43" s="451">
        <f t="shared" si="24"/>
        <v>0</v>
      </c>
      <c r="AB43" s="451">
        <f t="shared" si="25"/>
        <v>4669798</v>
      </c>
    </row>
    <row r="44" spans="1:28" s="580" customFormat="1" ht="12" customHeight="1">
      <c r="A44" s="587" t="s">
        <v>1608</v>
      </c>
      <c r="B44" s="641" t="s">
        <v>1609</v>
      </c>
      <c r="C44" s="643"/>
      <c r="D44" s="1035">
        <v>0</v>
      </c>
      <c r="E44" s="1035">
        <f t="shared" ref="E44" si="67">F44-C44</f>
        <v>0</v>
      </c>
      <c r="F44" s="643">
        <v>0</v>
      </c>
      <c r="G44" s="1035"/>
      <c r="H44" s="1035">
        <f t="shared" si="64"/>
        <v>0</v>
      </c>
      <c r="I44" s="491"/>
      <c r="J44" s="1035">
        <v>0</v>
      </c>
      <c r="K44" s="1035">
        <f t="shared" ref="K44" si="68">L44-I44</f>
        <v>0</v>
      </c>
      <c r="L44" s="491">
        <v>0</v>
      </c>
      <c r="M44" s="1035"/>
      <c r="N44" s="1035">
        <f t="shared" si="65"/>
        <v>0</v>
      </c>
      <c r="O44" s="491"/>
      <c r="P44" s="1035">
        <v>0</v>
      </c>
      <c r="Q44" s="1035">
        <f t="shared" ref="Q44" si="69">R44-O44</f>
        <v>0</v>
      </c>
      <c r="R44" s="491">
        <v>0</v>
      </c>
      <c r="S44" s="1035"/>
      <c r="T44" s="1035">
        <f t="shared" si="66"/>
        <v>0</v>
      </c>
      <c r="V44" s="451"/>
      <c r="W44" s="451">
        <f t="shared" si="20"/>
        <v>0</v>
      </c>
      <c r="X44" s="451">
        <f t="shared" si="21"/>
        <v>0</v>
      </c>
      <c r="Y44" s="451">
        <f t="shared" si="22"/>
        <v>0</v>
      </c>
      <c r="Z44" s="451">
        <f t="shared" si="23"/>
        <v>0</v>
      </c>
      <c r="AA44" s="451">
        <f t="shared" si="24"/>
        <v>0</v>
      </c>
      <c r="AB44" s="451">
        <f t="shared" si="25"/>
        <v>0</v>
      </c>
    </row>
    <row r="45" spans="1:28" s="583" customFormat="1" ht="12" customHeight="1" thickBot="1">
      <c r="A45" s="581" t="s">
        <v>1610</v>
      </c>
      <c r="B45" s="644" t="s">
        <v>1611</v>
      </c>
      <c r="C45" s="645">
        <f>C62-(C41+C43+C44)</f>
        <v>175999119</v>
      </c>
      <c r="D45" s="645">
        <f t="shared" ref="D45:T45" si="70">D62-(D41+D43+D44)</f>
        <v>196424862</v>
      </c>
      <c r="E45" s="645">
        <f t="shared" si="70"/>
        <v>758977</v>
      </c>
      <c r="F45" s="645">
        <f t="shared" si="70"/>
        <v>197183839</v>
      </c>
      <c r="G45" s="645">
        <f t="shared" si="70"/>
        <v>0</v>
      </c>
      <c r="H45" s="645">
        <f t="shared" si="70"/>
        <v>197183839</v>
      </c>
      <c r="I45" s="645">
        <f t="shared" si="70"/>
        <v>4231000</v>
      </c>
      <c r="J45" s="645">
        <f t="shared" si="70"/>
        <v>4961629</v>
      </c>
      <c r="K45" s="645">
        <f t="shared" si="70"/>
        <v>-27000</v>
      </c>
      <c r="L45" s="645">
        <f t="shared" si="70"/>
        <v>4934629</v>
      </c>
      <c r="M45" s="645">
        <f t="shared" si="70"/>
        <v>0</v>
      </c>
      <c r="N45" s="645">
        <f t="shared" si="70"/>
        <v>4934629</v>
      </c>
      <c r="O45" s="645">
        <f t="shared" si="70"/>
        <v>71722000</v>
      </c>
      <c r="P45" s="645">
        <f t="shared" si="70"/>
        <v>83339991</v>
      </c>
      <c r="Q45" s="645">
        <f t="shared" si="70"/>
        <v>-300749</v>
      </c>
      <c r="R45" s="645">
        <f t="shared" si="70"/>
        <v>83039242</v>
      </c>
      <c r="S45" s="645">
        <f t="shared" si="70"/>
        <v>0</v>
      </c>
      <c r="T45" s="645">
        <f t="shared" si="70"/>
        <v>83039242</v>
      </c>
      <c r="V45" s="451"/>
      <c r="W45" s="451">
        <f t="shared" si="20"/>
        <v>251952119</v>
      </c>
      <c r="X45" s="451">
        <f t="shared" si="21"/>
        <v>284726482</v>
      </c>
      <c r="Y45" s="451">
        <f t="shared" si="22"/>
        <v>431228</v>
      </c>
      <c r="Z45" s="451">
        <f t="shared" si="23"/>
        <v>285157710</v>
      </c>
      <c r="AA45" s="451">
        <f t="shared" si="24"/>
        <v>0</v>
      </c>
      <c r="AB45" s="451">
        <f t="shared" si="25"/>
        <v>285157710</v>
      </c>
    </row>
    <row r="46" spans="1:28" s="583" customFormat="1" ht="15" customHeight="1" thickBot="1">
      <c r="A46" s="595" t="s">
        <v>147</v>
      </c>
      <c r="B46" s="648" t="s">
        <v>1612</v>
      </c>
      <c r="C46" s="649">
        <f>+C41+C42</f>
        <v>185111000</v>
      </c>
      <c r="D46" s="649">
        <f t="shared" ref="D46:T46" si="71">+D41+D42</f>
        <v>205536743</v>
      </c>
      <c r="E46" s="649">
        <f t="shared" si="71"/>
        <v>758977</v>
      </c>
      <c r="F46" s="649">
        <f t="shared" si="71"/>
        <v>206295720</v>
      </c>
      <c r="G46" s="649">
        <f t="shared" si="71"/>
        <v>0</v>
      </c>
      <c r="H46" s="649">
        <f t="shared" si="71"/>
        <v>206295720</v>
      </c>
      <c r="I46" s="649">
        <f t="shared" si="71"/>
        <v>18154917</v>
      </c>
      <c r="J46" s="649">
        <f t="shared" si="71"/>
        <v>18885546</v>
      </c>
      <c r="K46" s="649">
        <f t="shared" si="71"/>
        <v>-27000</v>
      </c>
      <c r="L46" s="649">
        <f t="shared" si="71"/>
        <v>18858546</v>
      </c>
      <c r="M46" s="649">
        <f t="shared" si="71"/>
        <v>0</v>
      </c>
      <c r="N46" s="649">
        <f t="shared" si="71"/>
        <v>18858546</v>
      </c>
      <c r="O46" s="649">
        <f t="shared" si="71"/>
        <v>71722000</v>
      </c>
      <c r="P46" s="649">
        <f t="shared" si="71"/>
        <v>90319530</v>
      </c>
      <c r="Q46" s="649">
        <f t="shared" si="71"/>
        <v>10105436</v>
      </c>
      <c r="R46" s="649">
        <f t="shared" si="71"/>
        <v>100424966</v>
      </c>
      <c r="S46" s="649">
        <f t="shared" si="71"/>
        <v>0</v>
      </c>
      <c r="T46" s="649">
        <f t="shared" si="71"/>
        <v>100424966</v>
      </c>
      <c r="V46" s="451"/>
      <c r="W46" s="451">
        <f t="shared" si="20"/>
        <v>274987917</v>
      </c>
      <c r="X46" s="451">
        <f t="shared" si="21"/>
        <v>314741819</v>
      </c>
      <c r="Y46" s="451">
        <f t="shared" si="22"/>
        <v>10837413</v>
      </c>
      <c r="Z46" s="451">
        <f t="shared" si="23"/>
        <v>325579232</v>
      </c>
      <c r="AA46" s="451">
        <f t="shared" si="24"/>
        <v>0</v>
      </c>
      <c r="AB46" s="451">
        <f t="shared" si="25"/>
        <v>325579232</v>
      </c>
    </row>
    <row r="47" spans="1:28" s="583" customFormat="1" ht="15" customHeight="1" thickBot="1">
      <c r="A47" s="599"/>
      <c r="B47" s="600"/>
      <c r="C47" s="600"/>
      <c r="D47" s="600"/>
      <c r="E47" s="600"/>
      <c r="F47" s="600"/>
      <c r="G47" s="600"/>
      <c r="H47" s="600"/>
      <c r="I47" s="600"/>
      <c r="J47" s="600"/>
      <c r="K47" s="600"/>
      <c r="L47" s="600"/>
      <c r="M47" s="600"/>
      <c r="N47" s="600"/>
      <c r="O47" s="600"/>
      <c r="P47" s="600"/>
      <c r="Q47" s="600"/>
      <c r="R47" s="600"/>
      <c r="S47" s="600"/>
      <c r="T47" s="600"/>
      <c r="V47" s="451"/>
      <c r="W47" s="451">
        <f t="shared" si="20"/>
        <v>0</v>
      </c>
      <c r="X47" s="451">
        <f t="shared" si="21"/>
        <v>0</v>
      </c>
      <c r="Y47" s="451">
        <f t="shared" si="22"/>
        <v>0</v>
      </c>
      <c r="Z47" s="451">
        <f t="shared" si="23"/>
        <v>0</v>
      </c>
      <c r="AA47" s="451">
        <f t="shared" si="24"/>
        <v>0</v>
      </c>
      <c r="AB47" s="451">
        <f t="shared" si="25"/>
        <v>0</v>
      </c>
    </row>
    <row r="48" spans="1:28" s="574" customFormat="1" ht="16.5" customHeight="1" thickBot="1">
      <c r="A48" s="602"/>
      <c r="B48" s="603" t="s">
        <v>154</v>
      </c>
      <c r="C48" s="623" t="s">
        <v>1585</v>
      </c>
      <c r="D48" s="698"/>
      <c r="E48" s="698"/>
      <c r="F48" s="623" t="s">
        <v>1585</v>
      </c>
      <c r="G48" s="698"/>
      <c r="H48" s="698"/>
      <c r="I48" s="624" t="s">
        <v>1586</v>
      </c>
      <c r="J48" s="698"/>
      <c r="K48" s="698"/>
      <c r="L48" s="624" t="s">
        <v>1586</v>
      </c>
      <c r="M48" s="698"/>
      <c r="N48" s="698"/>
      <c r="O48" s="625" t="s">
        <v>1621</v>
      </c>
      <c r="P48" s="698"/>
      <c r="Q48" s="698"/>
      <c r="R48" s="625"/>
      <c r="S48" s="698"/>
      <c r="T48" s="698"/>
      <c r="V48" s="451"/>
      <c r="W48" s="451">
        <f t="shared" si="20"/>
        <v>0</v>
      </c>
      <c r="X48" s="451">
        <f t="shared" si="21"/>
        <v>0</v>
      </c>
      <c r="Y48" s="451">
        <f t="shared" si="22"/>
        <v>0</v>
      </c>
      <c r="Z48" s="451">
        <f t="shared" si="23"/>
        <v>0</v>
      </c>
      <c r="AA48" s="451">
        <f t="shared" si="24"/>
        <v>0</v>
      </c>
      <c r="AB48" s="451">
        <f t="shared" si="25"/>
        <v>0</v>
      </c>
    </row>
    <row r="49" spans="1:28" s="604" customFormat="1" ht="12" customHeight="1" thickBot="1">
      <c r="A49" s="584" t="s">
        <v>4</v>
      </c>
      <c r="B49" s="638" t="s">
        <v>1613</v>
      </c>
      <c r="C49" s="627">
        <f>SUM(C50:C54)</f>
        <v>183111000</v>
      </c>
      <c r="D49" s="627">
        <f t="shared" ref="D49:T49" si="72">SUM(D50:D54)</f>
        <v>202368680</v>
      </c>
      <c r="E49" s="627">
        <f t="shared" si="72"/>
        <v>758977</v>
      </c>
      <c r="F49" s="627">
        <f t="shared" si="72"/>
        <v>203127657</v>
      </c>
      <c r="G49" s="627">
        <f t="shared" si="72"/>
        <v>-250000</v>
      </c>
      <c r="H49" s="627">
        <f t="shared" si="72"/>
        <v>202877657</v>
      </c>
      <c r="I49" s="627">
        <f t="shared" si="72"/>
        <v>18154917</v>
      </c>
      <c r="J49" s="627">
        <f t="shared" si="72"/>
        <v>18885546</v>
      </c>
      <c r="K49" s="627">
        <f t="shared" si="72"/>
        <v>-27000</v>
      </c>
      <c r="L49" s="627">
        <f t="shared" si="72"/>
        <v>18858546</v>
      </c>
      <c r="M49" s="627">
        <f t="shared" si="72"/>
        <v>0</v>
      </c>
      <c r="N49" s="627">
        <f t="shared" si="72"/>
        <v>18858546</v>
      </c>
      <c r="O49" s="627">
        <f t="shared" si="72"/>
        <v>71722000</v>
      </c>
      <c r="P49" s="627">
        <f t="shared" si="72"/>
        <v>90319530</v>
      </c>
      <c r="Q49" s="627">
        <f t="shared" si="72"/>
        <v>10105436</v>
      </c>
      <c r="R49" s="627">
        <f t="shared" si="72"/>
        <v>100424966</v>
      </c>
      <c r="S49" s="627">
        <f t="shared" si="72"/>
        <v>0</v>
      </c>
      <c r="T49" s="627">
        <f t="shared" si="72"/>
        <v>100424966</v>
      </c>
      <c r="V49" s="451"/>
      <c r="W49" s="451">
        <f t="shared" si="20"/>
        <v>272987917</v>
      </c>
      <c r="X49" s="451">
        <f t="shared" si="21"/>
        <v>311573756</v>
      </c>
      <c r="Y49" s="451">
        <f t="shared" si="22"/>
        <v>10837413</v>
      </c>
      <c r="Z49" s="451">
        <f t="shared" si="23"/>
        <v>322411169</v>
      </c>
      <c r="AA49" s="451">
        <f t="shared" si="24"/>
        <v>-250000</v>
      </c>
      <c r="AB49" s="451">
        <f t="shared" si="25"/>
        <v>322161169</v>
      </c>
    </row>
    <row r="50" spans="1:28" ht="12" customHeight="1">
      <c r="A50" s="581" t="s">
        <v>6</v>
      </c>
      <c r="B50" s="650" t="s">
        <v>123</v>
      </c>
      <c r="C50" s="640">
        <v>134222000</v>
      </c>
      <c r="D50" s="700">
        <v>152102956</v>
      </c>
      <c r="E50" s="700">
        <f t="shared" ref="E50:E54" si="73">F50-D50</f>
        <v>311000</v>
      </c>
      <c r="F50" s="640">
        <v>152413956</v>
      </c>
      <c r="G50" s="700"/>
      <c r="H50" s="700">
        <f t="shared" ref="H50:H54" si="74">SUM(F50:G50)</f>
        <v>152413956</v>
      </c>
      <c r="I50" s="505">
        <v>14699000</v>
      </c>
      <c r="J50" s="700">
        <v>15285300</v>
      </c>
      <c r="K50" s="700">
        <f t="shared" ref="K50:K54" si="75">L50-J50</f>
        <v>0</v>
      </c>
      <c r="L50" s="505">
        <v>15285300</v>
      </c>
      <c r="M50" s="700"/>
      <c r="N50" s="700">
        <f t="shared" ref="N50:N54" si="76">SUM(L50:M50)</f>
        <v>15285300</v>
      </c>
      <c r="O50" s="505">
        <v>59400000</v>
      </c>
      <c r="P50" s="700">
        <v>74186192</v>
      </c>
      <c r="Q50" s="700">
        <f t="shared" ref="Q50:Q54" si="77">R50-P50</f>
        <v>8564082</v>
      </c>
      <c r="R50" s="505">
        <v>82750274</v>
      </c>
      <c r="S50" s="700"/>
      <c r="T50" s="700">
        <f t="shared" ref="T50:T54" si="78">SUM(R50:S50)</f>
        <v>82750274</v>
      </c>
      <c r="V50" s="451"/>
      <c r="W50" s="451">
        <f t="shared" si="20"/>
        <v>208321000</v>
      </c>
      <c r="X50" s="451">
        <f t="shared" si="21"/>
        <v>241574448</v>
      </c>
      <c r="Y50" s="451">
        <f t="shared" si="22"/>
        <v>8875082</v>
      </c>
      <c r="Z50" s="451">
        <f t="shared" si="23"/>
        <v>250449530</v>
      </c>
      <c r="AA50" s="451">
        <f t="shared" si="24"/>
        <v>0</v>
      </c>
      <c r="AB50" s="451">
        <f t="shared" si="25"/>
        <v>250449530</v>
      </c>
    </row>
    <row r="51" spans="1:28" ht="12" customHeight="1">
      <c r="A51" s="581" t="s">
        <v>8</v>
      </c>
      <c r="B51" s="637" t="s">
        <v>124</v>
      </c>
      <c r="C51" s="651">
        <v>27889000</v>
      </c>
      <c r="D51" s="701">
        <v>29903787</v>
      </c>
      <c r="E51" s="701">
        <f t="shared" si="73"/>
        <v>447977</v>
      </c>
      <c r="F51" s="651">
        <v>30351764</v>
      </c>
      <c r="G51" s="701"/>
      <c r="H51" s="701">
        <f t="shared" si="74"/>
        <v>30351764</v>
      </c>
      <c r="I51" s="493">
        <v>2664000</v>
      </c>
      <c r="J51" s="701">
        <v>2778329</v>
      </c>
      <c r="K51" s="701">
        <f t="shared" si="75"/>
        <v>-27000</v>
      </c>
      <c r="L51" s="493">
        <v>2751329</v>
      </c>
      <c r="M51" s="701"/>
      <c r="N51" s="701">
        <f t="shared" si="76"/>
        <v>2751329</v>
      </c>
      <c r="O51" s="493">
        <v>12322000</v>
      </c>
      <c r="P51" s="701">
        <v>15215162</v>
      </c>
      <c r="Q51" s="701">
        <f t="shared" si="77"/>
        <v>1092140</v>
      </c>
      <c r="R51" s="493">
        <v>16307302</v>
      </c>
      <c r="S51" s="701"/>
      <c r="T51" s="701">
        <f t="shared" si="78"/>
        <v>16307302</v>
      </c>
      <c r="V51" s="451"/>
      <c r="W51" s="451">
        <f t="shared" si="20"/>
        <v>42875000</v>
      </c>
      <c r="X51" s="451">
        <f t="shared" si="21"/>
        <v>47897278</v>
      </c>
      <c r="Y51" s="451">
        <f t="shared" si="22"/>
        <v>1513117</v>
      </c>
      <c r="Z51" s="451">
        <f t="shared" si="23"/>
        <v>49410395</v>
      </c>
      <c r="AA51" s="451">
        <f t="shared" si="24"/>
        <v>0</v>
      </c>
      <c r="AB51" s="451">
        <f t="shared" si="25"/>
        <v>49410395</v>
      </c>
    </row>
    <row r="52" spans="1:28" ht="12" customHeight="1">
      <c r="A52" s="581" t="s">
        <v>10</v>
      </c>
      <c r="B52" s="637" t="s">
        <v>125</v>
      </c>
      <c r="C52" s="651">
        <v>21000000</v>
      </c>
      <c r="D52" s="701">
        <v>20361937</v>
      </c>
      <c r="E52" s="701">
        <f t="shared" si="73"/>
        <v>0</v>
      </c>
      <c r="F52" s="651">
        <v>20361937</v>
      </c>
      <c r="G52" s="701">
        <v>-250000</v>
      </c>
      <c r="H52" s="701">
        <f t="shared" si="74"/>
        <v>20111937</v>
      </c>
      <c r="I52" s="493">
        <v>791917</v>
      </c>
      <c r="J52" s="701">
        <v>821917</v>
      </c>
      <c r="K52" s="701">
        <f t="shared" si="75"/>
        <v>0</v>
      </c>
      <c r="L52" s="493">
        <v>821917</v>
      </c>
      <c r="M52" s="701"/>
      <c r="N52" s="701">
        <f t="shared" si="76"/>
        <v>821917</v>
      </c>
      <c r="O52" s="493"/>
      <c r="P52" s="701">
        <v>796643</v>
      </c>
      <c r="Q52" s="701">
        <f t="shared" si="77"/>
        <v>272757</v>
      </c>
      <c r="R52" s="493">
        <v>1069400</v>
      </c>
      <c r="S52" s="701"/>
      <c r="T52" s="701">
        <f t="shared" si="78"/>
        <v>1069400</v>
      </c>
      <c r="V52" s="451"/>
      <c r="W52" s="451">
        <f t="shared" si="20"/>
        <v>21791917</v>
      </c>
      <c r="X52" s="451">
        <f t="shared" si="21"/>
        <v>21980497</v>
      </c>
      <c r="Y52" s="451">
        <f t="shared" si="22"/>
        <v>272757</v>
      </c>
      <c r="Z52" s="451">
        <f t="shared" si="23"/>
        <v>22253254</v>
      </c>
      <c r="AA52" s="451">
        <f t="shared" si="24"/>
        <v>-250000</v>
      </c>
      <c r="AB52" s="451">
        <f t="shared" si="25"/>
        <v>22003254</v>
      </c>
    </row>
    <row r="53" spans="1:28" ht="12" customHeight="1">
      <c r="A53" s="581" t="s">
        <v>11</v>
      </c>
      <c r="B53" s="637" t="s">
        <v>126</v>
      </c>
      <c r="C53" s="651"/>
      <c r="D53" s="701">
        <v>0</v>
      </c>
      <c r="E53" s="701">
        <f t="shared" si="73"/>
        <v>0</v>
      </c>
      <c r="F53" s="651">
        <v>0</v>
      </c>
      <c r="G53" s="701"/>
      <c r="H53" s="701">
        <f t="shared" si="74"/>
        <v>0</v>
      </c>
      <c r="I53" s="493"/>
      <c r="J53" s="701">
        <v>0</v>
      </c>
      <c r="K53" s="701">
        <f t="shared" si="75"/>
        <v>0</v>
      </c>
      <c r="L53" s="493">
        <v>0</v>
      </c>
      <c r="M53" s="701"/>
      <c r="N53" s="701">
        <f t="shared" si="76"/>
        <v>0</v>
      </c>
      <c r="O53" s="493"/>
      <c r="P53" s="701">
        <v>0</v>
      </c>
      <c r="Q53" s="701">
        <f t="shared" si="77"/>
        <v>0</v>
      </c>
      <c r="R53" s="493">
        <v>0</v>
      </c>
      <c r="S53" s="701"/>
      <c r="T53" s="701">
        <f t="shared" si="78"/>
        <v>0</v>
      </c>
      <c r="V53" s="451"/>
      <c r="W53" s="451">
        <f t="shared" si="20"/>
        <v>0</v>
      </c>
      <c r="X53" s="451">
        <f t="shared" si="21"/>
        <v>0</v>
      </c>
      <c r="Y53" s="451">
        <f t="shared" si="22"/>
        <v>0</v>
      </c>
      <c r="Z53" s="451">
        <f t="shared" si="23"/>
        <v>0</v>
      </c>
      <c r="AA53" s="451">
        <f t="shared" si="24"/>
        <v>0</v>
      </c>
      <c r="AB53" s="451">
        <f t="shared" si="25"/>
        <v>0</v>
      </c>
    </row>
    <row r="54" spans="1:28" ht="12" customHeight="1" thickBot="1">
      <c r="A54" s="581" t="s">
        <v>13</v>
      </c>
      <c r="B54" s="637" t="s">
        <v>128</v>
      </c>
      <c r="C54" s="651"/>
      <c r="D54" s="701">
        <v>0</v>
      </c>
      <c r="E54" s="701">
        <f t="shared" si="73"/>
        <v>0</v>
      </c>
      <c r="F54" s="651">
        <v>0</v>
      </c>
      <c r="G54" s="701"/>
      <c r="H54" s="701">
        <f t="shared" si="74"/>
        <v>0</v>
      </c>
      <c r="I54" s="493"/>
      <c r="J54" s="701">
        <v>0</v>
      </c>
      <c r="K54" s="701">
        <f t="shared" si="75"/>
        <v>0</v>
      </c>
      <c r="L54" s="493">
        <v>0</v>
      </c>
      <c r="M54" s="701"/>
      <c r="N54" s="701">
        <f t="shared" si="76"/>
        <v>0</v>
      </c>
      <c r="O54" s="493"/>
      <c r="P54" s="701">
        <v>121533</v>
      </c>
      <c r="Q54" s="701">
        <f t="shared" si="77"/>
        <v>176457</v>
      </c>
      <c r="R54" s="493">
        <v>297990</v>
      </c>
      <c r="S54" s="701"/>
      <c r="T54" s="701">
        <f t="shared" si="78"/>
        <v>297990</v>
      </c>
      <c r="V54" s="451"/>
      <c r="W54" s="451">
        <f t="shared" si="20"/>
        <v>0</v>
      </c>
      <c r="X54" s="451">
        <f t="shared" si="21"/>
        <v>121533</v>
      </c>
      <c r="Y54" s="451">
        <f t="shared" si="22"/>
        <v>176457</v>
      </c>
      <c r="Z54" s="451">
        <f t="shared" si="23"/>
        <v>297990</v>
      </c>
      <c r="AA54" s="451">
        <f t="shared" si="24"/>
        <v>0</v>
      </c>
      <c r="AB54" s="451">
        <f t="shared" si="25"/>
        <v>297990</v>
      </c>
    </row>
    <row r="55" spans="1:28" ht="12" customHeight="1" thickBot="1">
      <c r="A55" s="584" t="s">
        <v>15</v>
      </c>
      <c r="B55" s="638" t="s">
        <v>1614</v>
      </c>
      <c r="C55" s="627">
        <f>SUM(C56:C60)</f>
        <v>2000000</v>
      </c>
      <c r="D55" s="627">
        <f t="shared" ref="D55:T55" si="79">SUM(D56:D60)</f>
        <v>3168063</v>
      </c>
      <c r="E55" s="627">
        <f t="shared" si="79"/>
        <v>0</v>
      </c>
      <c r="F55" s="627">
        <f t="shared" si="79"/>
        <v>3168063</v>
      </c>
      <c r="G55" s="627">
        <f t="shared" si="79"/>
        <v>250000</v>
      </c>
      <c r="H55" s="627">
        <f t="shared" si="79"/>
        <v>3418063</v>
      </c>
      <c r="I55" s="627">
        <f t="shared" si="79"/>
        <v>0</v>
      </c>
      <c r="J55" s="627">
        <f t="shared" si="79"/>
        <v>0</v>
      </c>
      <c r="K55" s="627">
        <f t="shared" si="79"/>
        <v>0</v>
      </c>
      <c r="L55" s="627">
        <f t="shared" si="79"/>
        <v>0</v>
      </c>
      <c r="M55" s="627">
        <f t="shared" si="79"/>
        <v>0</v>
      </c>
      <c r="N55" s="627">
        <f t="shared" si="79"/>
        <v>0</v>
      </c>
      <c r="O55" s="627">
        <f t="shared" si="79"/>
        <v>0</v>
      </c>
      <c r="P55" s="627">
        <f t="shared" si="79"/>
        <v>0</v>
      </c>
      <c r="Q55" s="627">
        <f t="shared" si="79"/>
        <v>0</v>
      </c>
      <c r="R55" s="627">
        <f t="shared" si="79"/>
        <v>0</v>
      </c>
      <c r="S55" s="627">
        <f t="shared" si="79"/>
        <v>0</v>
      </c>
      <c r="T55" s="627">
        <f t="shared" si="79"/>
        <v>0</v>
      </c>
      <c r="V55" s="451"/>
      <c r="W55" s="451">
        <f t="shared" si="20"/>
        <v>2000000</v>
      </c>
      <c r="X55" s="451">
        <f t="shared" si="21"/>
        <v>3168063</v>
      </c>
      <c r="Y55" s="451">
        <f t="shared" si="22"/>
        <v>0</v>
      </c>
      <c r="Z55" s="451">
        <f t="shared" si="23"/>
        <v>3168063</v>
      </c>
      <c r="AA55" s="451">
        <f t="shared" si="24"/>
        <v>250000</v>
      </c>
      <c r="AB55" s="451">
        <f t="shared" si="25"/>
        <v>3418063</v>
      </c>
    </row>
    <row r="56" spans="1:28" s="604" customFormat="1" ht="12" customHeight="1">
      <c r="A56" s="374" t="s">
        <v>17</v>
      </c>
      <c r="B56" s="423" t="s">
        <v>129</v>
      </c>
      <c r="C56" s="640">
        <v>2000000</v>
      </c>
      <c r="D56" s="700">
        <v>3168063</v>
      </c>
      <c r="E56" s="700">
        <f t="shared" ref="E56:E60" si="80">F56-D56</f>
        <v>0</v>
      </c>
      <c r="F56" s="640">
        <v>3168063</v>
      </c>
      <c r="G56" s="700">
        <v>250000</v>
      </c>
      <c r="H56" s="700">
        <f t="shared" ref="H56:H61" si="81">SUM(F56:G56)</f>
        <v>3418063</v>
      </c>
      <c r="I56" s="505"/>
      <c r="J56" s="700">
        <v>0</v>
      </c>
      <c r="K56" s="700">
        <f t="shared" ref="K56:K60" si="82">L56-J56</f>
        <v>0</v>
      </c>
      <c r="L56" s="505">
        <v>0</v>
      </c>
      <c r="M56" s="700"/>
      <c r="N56" s="700">
        <f t="shared" ref="N56:N61" si="83">SUM(L56:M56)</f>
        <v>0</v>
      </c>
      <c r="O56" s="505"/>
      <c r="P56" s="700">
        <v>0</v>
      </c>
      <c r="Q56" s="700">
        <f t="shared" ref="Q56:Q60" si="84">R56-P56</f>
        <v>0</v>
      </c>
      <c r="R56" s="505">
        <v>0</v>
      </c>
      <c r="S56" s="700"/>
      <c r="T56" s="700">
        <f t="shared" ref="T56:T61" si="85">SUM(R56:S56)</f>
        <v>0</v>
      </c>
      <c r="V56" s="451"/>
      <c r="W56" s="451">
        <f t="shared" si="20"/>
        <v>2000000</v>
      </c>
      <c r="X56" s="451">
        <f t="shared" si="21"/>
        <v>3168063</v>
      </c>
      <c r="Y56" s="451">
        <f t="shared" si="22"/>
        <v>0</v>
      </c>
      <c r="Z56" s="451">
        <f t="shared" si="23"/>
        <v>3168063</v>
      </c>
      <c r="AA56" s="451">
        <f t="shared" si="24"/>
        <v>250000</v>
      </c>
      <c r="AB56" s="451">
        <f t="shared" si="25"/>
        <v>3418063</v>
      </c>
    </row>
    <row r="57" spans="1:28" s="604" customFormat="1" ht="12" customHeight="1">
      <c r="A57" s="374" t="s">
        <v>19</v>
      </c>
      <c r="B57" s="431" t="s">
        <v>130</v>
      </c>
      <c r="C57" s="640"/>
      <c r="D57" s="700">
        <v>0</v>
      </c>
      <c r="E57" s="700">
        <f t="shared" si="80"/>
        <v>0</v>
      </c>
      <c r="F57" s="640">
        <v>0</v>
      </c>
      <c r="G57" s="700"/>
      <c r="H57" s="700">
        <f t="shared" si="81"/>
        <v>0</v>
      </c>
      <c r="I57" s="505"/>
      <c r="J57" s="700">
        <v>0</v>
      </c>
      <c r="K57" s="700">
        <f t="shared" si="82"/>
        <v>0</v>
      </c>
      <c r="L57" s="505">
        <v>0</v>
      </c>
      <c r="M57" s="700"/>
      <c r="N57" s="700">
        <f t="shared" si="83"/>
        <v>0</v>
      </c>
      <c r="O57" s="505"/>
      <c r="P57" s="700">
        <v>0</v>
      </c>
      <c r="Q57" s="700">
        <f t="shared" si="84"/>
        <v>0</v>
      </c>
      <c r="R57" s="505">
        <v>0</v>
      </c>
      <c r="S57" s="700"/>
      <c r="T57" s="700">
        <f t="shared" si="85"/>
        <v>0</v>
      </c>
      <c r="V57" s="451"/>
      <c r="W57" s="451">
        <f t="shared" si="20"/>
        <v>0</v>
      </c>
      <c r="X57" s="451">
        <f t="shared" si="21"/>
        <v>0</v>
      </c>
      <c r="Y57" s="451">
        <f t="shared" si="22"/>
        <v>0</v>
      </c>
      <c r="Z57" s="451">
        <f t="shared" si="23"/>
        <v>0</v>
      </c>
      <c r="AA57" s="451">
        <f t="shared" si="24"/>
        <v>0</v>
      </c>
      <c r="AB57" s="451">
        <f t="shared" si="25"/>
        <v>0</v>
      </c>
    </row>
    <row r="58" spans="1:28" ht="12" customHeight="1">
      <c r="A58" s="374" t="s">
        <v>21</v>
      </c>
      <c r="B58" s="431" t="s">
        <v>131</v>
      </c>
      <c r="C58" s="651"/>
      <c r="D58" s="701">
        <v>0</v>
      </c>
      <c r="E58" s="701">
        <f t="shared" si="80"/>
        <v>0</v>
      </c>
      <c r="F58" s="651">
        <v>0</v>
      </c>
      <c r="G58" s="701"/>
      <c r="H58" s="701">
        <f t="shared" si="81"/>
        <v>0</v>
      </c>
      <c r="I58" s="493"/>
      <c r="J58" s="701">
        <v>0</v>
      </c>
      <c r="K58" s="701">
        <f t="shared" si="82"/>
        <v>0</v>
      </c>
      <c r="L58" s="493">
        <v>0</v>
      </c>
      <c r="M58" s="701"/>
      <c r="N58" s="701">
        <f t="shared" si="83"/>
        <v>0</v>
      </c>
      <c r="O58" s="493"/>
      <c r="P58" s="701">
        <v>0</v>
      </c>
      <c r="Q58" s="701">
        <f t="shared" si="84"/>
        <v>0</v>
      </c>
      <c r="R58" s="493">
        <v>0</v>
      </c>
      <c r="S58" s="701"/>
      <c r="T58" s="701">
        <f t="shared" si="85"/>
        <v>0</v>
      </c>
      <c r="V58" s="451"/>
      <c r="W58" s="451">
        <f t="shared" si="20"/>
        <v>0</v>
      </c>
      <c r="X58" s="451">
        <f t="shared" si="21"/>
        <v>0</v>
      </c>
      <c r="Y58" s="451">
        <f t="shared" si="22"/>
        <v>0</v>
      </c>
      <c r="Z58" s="451">
        <f t="shared" si="23"/>
        <v>0</v>
      </c>
      <c r="AA58" s="451">
        <f t="shared" si="24"/>
        <v>0</v>
      </c>
      <c r="AB58" s="451">
        <f t="shared" si="25"/>
        <v>0</v>
      </c>
    </row>
    <row r="59" spans="1:28" ht="12" customHeight="1">
      <c r="A59" s="374" t="s">
        <v>23</v>
      </c>
      <c r="B59" s="431" t="s">
        <v>132</v>
      </c>
      <c r="C59" s="651"/>
      <c r="D59" s="701">
        <v>0</v>
      </c>
      <c r="E59" s="701">
        <f t="shared" si="80"/>
        <v>0</v>
      </c>
      <c r="F59" s="651">
        <v>0</v>
      </c>
      <c r="G59" s="701"/>
      <c r="H59" s="701">
        <f t="shared" si="81"/>
        <v>0</v>
      </c>
      <c r="I59" s="493"/>
      <c r="J59" s="701">
        <v>0</v>
      </c>
      <c r="K59" s="701">
        <f t="shared" si="82"/>
        <v>0</v>
      </c>
      <c r="L59" s="493">
        <v>0</v>
      </c>
      <c r="M59" s="701"/>
      <c r="N59" s="701">
        <f t="shared" si="83"/>
        <v>0</v>
      </c>
      <c r="O59" s="493"/>
      <c r="P59" s="701">
        <v>0</v>
      </c>
      <c r="Q59" s="701">
        <f t="shared" si="84"/>
        <v>0</v>
      </c>
      <c r="R59" s="493">
        <v>0</v>
      </c>
      <c r="S59" s="701"/>
      <c r="T59" s="701">
        <f t="shared" si="85"/>
        <v>0</v>
      </c>
      <c r="V59" s="451"/>
      <c r="W59" s="451">
        <f t="shared" si="20"/>
        <v>0</v>
      </c>
      <c r="X59" s="451">
        <f t="shared" si="21"/>
        <v>0</v>
      </c>
      <c r="Y59" s="451">
        <f t="shared" si="22"/>
        <v>0</v>
      </c>
      <c r="Z59" s="451">
        <f t="shared" si="23"/>
        <v>0</v>
      </c>
      <c r="AA59" s="451">
        <f t="shared" si="24"/>
        <v>0</v>
      </c>
      <c r="AB59" s="451">
        <f t="shared" si="25"/>
        <v>0</v>
      </c>
    </row>
    <row r="60" spans="1:28" ht="12" customHeight="1" thickBot="1">
      <c r="A60" s="374" t="s">
        <v>25</v>
      </c>
      <c r="B60" s="435" t="s">
        <v>133</v>
      </c>
      <c r="C60" s="651"/>
      <c r="D60" s="701">
        <v>0</v>
      </c>
      <c r="E60" s="701">
        <f t="shared" si="80"/>
        <v>0</v>
      </c>
      <c r="F60" s="651">
        <v>0</v>
      </c>
      <c r="G60" s="701"/>
      <c r="H60" s="701">
        <f t="shared" si="81"/>
        <v>0</v>
      </c>
      <c r="I60" s="493"/>
      <c r="J60" s="701">
        <v>0</v>
      </c>
      <c r="K60" s="701">
        <f t="shared" si="82"/>
        <v>0</v>
      </c>
      <c r="L60" s="493">
        <v>0</v>
      </c>
      <c r="M60" s="701"/>
      <c r="N60" s="701">
        <f t="shared" si="83"/>
        <v>0</v>
      </c>
      <c r="O60" s="493"/>
      <c r="P60" s="701">
        <v>0</v>
      </c>
      <c r="Q60" s="701">
        <f t="shared" si="84"/>
        <v>0</v>
      </c>
      <c r="R60" s="493">
        <v>0</v>
      </c>
      <c r="S60" s="701"/>
      <c r="T60" s="701">
        <f t="shared" si="85"/>
        <v>0</v>
      </c>
      <c r="V60" s="451"/>
      <c r="W60" s="451">
        <f t="shared" si="20"/>
        <v>0</v>
      </c>
      <c r="X60" s="451">
        <f t="shared" si="21"/>
        <v>0</v>
      </c>
      <c r="Y60" s="451">
        <f t="shared" si="22"/>
        <v>0</v>
      </c>
      <c r="Z60" s="451">
        <f t="shared" si="23"/>
        <v>0</v>
      </c>
      <c r="AA60" s="451">
        <f t="shared" si="24"/>
        <v>0</v>
      </c>
      <c r="AB60" s="451">
        <f t="shared" si="25"/>
        <v>0</v>
      </c>
    </row>
    <row r="61" spans="1:28" ht="12" customHeight="1" thickBot="1">
      <c r="A61" s="606" t="s">
        <v>1616</v>
      </c>
      <c r="B61" s="427" t="s">
        <v>250</v>
      </c>
      <c r="C61" s="652"/>
      <c r="D61" s="1037">
        <v>0</v>
      </c>
      <c r="E61" s="1037">
        <f>F61-C61</f>
        <v>0</v>
      </c>
      <c r="F61" s="652">
        <v>0</v>
      </c>
      <c r="G61" s="1037"/>
      <c r="H61" s="1037">
        <f t="shared" si="81"/>
        <v>0</v>
      </c>
      <c r="I61" s="607"/>
      <c r="J61" s="1037">
        <v>0</v>
      </c>
      <c r="K61" s="1037">
        <f>L61-I61</f>
        <v>0</v>
      </c>
      <c r="L61" s="607">
        <v>0</v>
      </c>
      <c r="M61" s="1037"/>
      <c r="N61" s="1037">
        <f t="shared" si="83"/>
        <v>0</v>
      </c>
      <c r="O61" s="607"/>
      <c r="P61" s="1037">
        <v>0</v>
      </c>
      <c r="Q61" s="1037">
        <f>R61-O61</f>
        <v>0</v>
      </c>
      <c r="R61" s="607">
        <v>0</v>
      </c>
      <c r="S61" s="1037"/>
      <c r="T61" s="1037">
        <f t="shared" si="85"/>
        <v>0</v>
      </c>
      <c r="V61" s="451"/>
      <c r="W61" s="451">
        <f t="shared" si="20"/>
        <v>0</v>
      </c>
      <c r="X61" s="451">
        <f t="shared" si="21"/>
        <v>0</v>
      </c>
      <c r="Y61" s="451">
        <f t="shared" si="22"/>
        <v>0</v>
      </c>
      <c r="Z61" s="451">
        <f t="shared" si="23"/>
        <v>0</v>
      </c>
      <c r="AA61" s="451">
        <f t="shared" si="24"/>
        <v>0</v>
      </c>
      <c r="AB61" s="451">
        <f t="shared" si="25"/>
        <v>0</v>
      </c>
    </row>
    <row r="62" spans="1:28" ht="15" customHeight="1" thickBot="1">
      <c r="A62" s="584" t="s">
        <v>135</v>
      </c>
      <c r="B62" s="608" t="s">
        <v>1617</v>
      </c>
      <c r="C62" s="649">
        <f>+C49+C55+C61</f>
        <v>185111000</v>
      </c>
      <c r="D62" s="649">
        <f t="shared" ref="D62:T62" si="86">+D49+D55+D61</f>
        <v>205536743</v>
      </c>
      <c r="E62" s="649">
        <f t="shared" si="86"/>
        <v>758977</v>
      </c>
      <c r="F62" s="649">
        <f t="shared" si="86"/>
        <v>206295720</v>
      </c>
      <c r="G62" s="649">
        <f t="shared" si="86"/>
        <v>0</v>
      </c>
      <c r="H62" s="649">
        <f t="shared" si="86"/>
        <v>206295720</v>
      </c>
      <c r="I62" s="649">
        <f t="shared" si="86"/>
        <v>18154917</v>
      </c>
      <c r="J62" s="649">
        <f t="shared" si="86"/>
        <v>18885546</v>
      </c>
      <c r="K62" s="649">
        <f t="shared" si="86"/>
        <v>-27000</v>
      </c>
      <c r="L62" s="649">
        <f t="shared" si="86"/>
        <v>18858546</v>
      </c>
      <c r="M62" s="649">
        <f t="shared" si="86"/>
        <v>0</v>
      </c>
      <c r="N62" s="649">
        <f t="shared" si="86"/>
        <v>18858546</v>
      </c>
      <c r="O62" s="649">
        <f t="shared" si="86"/>
        <v>71722000</v>
      </c>
      <c r="P62" s="649">
        <f t="shared" si="86"/>
        <v>90319530</v>
      </c>
      <c r="Q62" s="649">
        <f t="shared" si="86"/>
        <v>10105436</v>
      </c>
      <c r="R62" s="649">
        <f t="shared" si="86"/>
        <v>100424966</v>
      </c>
      <c r="S62" s="649">
        <f t="shared" si="86"/>
        <v>0</v>
      </c>
      <c r="T62" s="649">
        <f t="shared" si="86"/>
        <v>100424966</v>
      </c>
      <c r="V62" s="451"/>
      <c r="W62" s="451">
        <f t="shared" si="20"/>
        <v>274987917</v>
      </c>
      <c r="X62" s="451">
        <f t="shared" si="21"/>
        <v>314741819</v>
      </c>
      <c r="Y62" s="451">
        <f t="shared" si="22"/>
        <v>10837413</v>
      </c>
      <c r="Z62" s="451">
        <f t="shared" si="23"/>
        <v>325579232</v>
      </c>
      <c r="AA62" s="451">
        <f t="shared" si="24"/>
        <v>0</v>
      </c>
      <c r="AB62" s="451">
        <f t="shared" si="25"/>
        <v>325579232</v>
      </c>
    </row>
    <row r="63" spans="1:28">
      <c r="C63" s="611"/>
      <c r="D63" s="611"/>
      <c r="E63" s="611"/>
      <c r="F63" s="611"/>
      <c r="G63" s="611"/>
      <c r="H63" s="611"/>
      <c r="I63" s="611"/>
      <c r="J63" s="611"/>
      <c r="K63" s="611"/>
      <c r="L63" s="611"/>
      <c r="M63" s="611"/>
      <c r="N63" s="611"/>
      <c r="O63" s="611"/>
      <c r="P63" s="611"/>
      <c r="Q63" s="611"/>
      <c r="R63" s="611"/>
      <c r="S63" s="611"/>
      <c r="T63" s="611"/>
    </row>
    <row r="64" spans="1:28" ht="15" hidden="1" customHeight="1" thickBot="1">
      <c r="A64" s="612" t="s">
        <v>1618</v>
      </c>
      <c r="B64" s="613"/>
      <c r="C64" s="614">
        <v>35</v>
      </c>
      <c r="D64" s="614"/>
      <c r="E64" s="614"/>
      <c r="F64" s="614">
        <v>35</v>
      </c>
      <c r="G64" s="614"/>
      <c r="H64" s="614"/>
      <c r="I64" s="614">
        <v>2</v>
      </c>
      <c r="J64" s="614"/>
      <c r="K64" s="614"/>
      <c r="L64" s="614">
        <v>2</v>
      </c>
      <c r="M64" s="614"/>
      <c r="N64" s="614"/>
      <c r="O64" s="614">
        <v>20</v>
      </c>
      <c r="P64" s="614"/>
      <c r="Q64" s="614"/>
      <c r="R64" s="614">
        <v>20</v>
      </c>
      <c r="S64" s="614"/>
      <c r="T64" s="614"/>
    </row>
    <row r="65" spans="1:20" ht="14.25" hidden="1" customHeight="1" thickBot="1">
      <c r="A65" s="612" t="s">
        <v>1619</v>
      </c>
      <c r="B65" s="613"/>
      <c r="C65" s="617"/>
      <c r="D65" s="617"/>
      <c r="E65" s="617"/>
      <c r="F65" s="617"/>
      <c r="G65" s="617"/>
      <c r="H65" s="617"/>
      <c r="I65" s="617"/>
      <c r="J65" s="617"/>
      <c r="K65" s="617"/>
      <c r="L65" s="617"/>
      <c r="M65" s="617"/>
      <c r="N65" s="617"/>
      <c r="O65" s="617"/>
      <c r="P65" s="617"/>
      <c r="Q65" s="617"/>
      <c r="R65" s="617"/>
      <c r="S65" s="617"/>
      <c r="T65" s="617"/>
    </row>
  </sheetData>
  <sheetProtection formatCells="0"/>
  <mergeCells count="2">
    <mergeCell ref="C2:T2"/>
    <mergeCell ref="C4:O4"/>
  </mergeCells>
  <printOptions horizontalCentered="1"/>
  <pageMargins left="0.23622047244094491" right="0.23622047244094491" top="0.74803149606299213" bottom="0.35433070866141736" header="0.31496062992125984" footer="0.31496062992125984"/>
  <pageSetup paperSize="9" scale="70" orientation="portrait" verticalDpi="300" r:id="rId1"/>
  <headerFooter alignWithMargins="0">
    <oddHeader>&amp;C&amp;"-,Félkövér"&amp;14Bonyhádi Közös Önkormányzati Hivatal
 bevételei és kiadásai előirányzat csoport és kiemelt előirányzat szerinti bontásban&amp;R&amp;"-,Félkövér dőlt"&amp;12 4. melléklet
Forinban</oddHeader>
  </headerFooter>
  <colBreaks count="2" manualBreakCount="2">
    <brk id="8" max="64" man="1"/>
    <brk id="14" max="64" man="1"/>
  </colBreaks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92D050"/>
  </sheetPr>
  <dimension ref="A1:AD137"/>
  <sheetViews>
    <sheetView view="pageBreakPreview" zoomScale="115" zoomScaleNormal="130" zoomScaleSheetLayoutView="115" workbookViewId="0">
      <pane xSplit="2" ySplit="3" topLeftCell="C83" activePane="bottomRight" state="frozen"/>
      <selection activeCell="F44" sqref="F44"/>
      <selection pane="topRight" activeCell="F44" sqref="F44"/>
      <selection pane="bottomLeft" activeCell="F44" sqref="F44"/>
      <selection pane="bottomRight" activeCell="L97" sqref="L97"/>
    </sheetView>
  </sheetViews>
  <sheetFormatPr defaultColWidth="9.140625" defaultRowHeight="12.75"/>
  <cols>
    <col min="1" max="1" width="9.7109375" style="610" customWidth="1"/>
    <col min="2" max="2" width="62" style="571" bestFit="1" customWidth="1"/>
    <col min="3" max="3" width="11.140625" style="571" bestFit="1" customWidth="1"/>
    <col min="4" max="5" width="11.140625" style="571" customWidth="1"/>
    <col min="6" max="6" width="11.140625" style="571" bestFit="1" customWidth="1"/>
    <col min="7" max="8" width="11.140625" style="571" customWidth="1"/>
    <col min="9" max="9" width="12.140625" style="571" bestFit="1" customWidth="1"/>
    <col min="10" max="10" width="12.140625" style="571" customWidth="1"/>
    <col min="11" max="11" width="11.140625" style="571" customWidth="1"/>
    <col min="12" max="12" width="12.140625" style="571" bestFit="1" customWidth="1"/>
    <col min="13" max="14" width="11.140625" style="571" customWidth="1"/>
    <col min="15" max="15" width="10" style="571" bestFit="1" customWidth="1"/>
    <col min="16" max="16" width="10" style="571" customWidth="1"/>
    <col min="17" max="17" width="11.140625" style="571" customWidth="1"/>
    <col min="18" max="18" width="10" style="571" bestFit="1" customWidth="1"/>
    <col min="19" max="20" width="11.140625" style="571" customWidth="1"/>
    <col min="21" max="21" width="9.140625" style="571"/>
    <col min="22" max="22" width="12.140625" style="571" bestFit="1" customWidth="1"/>
    <col min="23" max="23" width="14.28515625" style="571" bestFit="1" customWidth="1"/>
    <col min="24" max="24" width="10.85546875" style="571" bestFit="1" customWidth="1"/>
    <col min="25" max="28" width="10.85546875" style="571" customWidth="1"/>
    <col min="29" max="29" width="9.7109375" style="571" bestFit="1" customWidth="1"/>
    <col min="30" max="30" width="12.85546875" style="571" bestFit="1" customWidth="1"/>
    <col min="31" max="261" width="9.140625" style="571"/>
    <col min="262" max="262" width="11.85546875" style="571" customWidth="1"/>
    <col min="263" max="263" width="67.85546875" style="571" customWidth="1"/>
    <col min="264" max="264" width="21.42578125" style="571" customWidth="1"/>
    <col min="265" max="16384" width="9.140625" style="571"/>
  </cols>
  <sheetData>
    <row r="1" spans="1:28" s="655" customFormat="1" ht="15.75" thickBot="1">
      <c r="A1" s="653" t="s">
        <v>1580</v>
      </c>
      <c r="B1" s="654" t="s">
        <v>1581</v>
      </c>
      <c r="C1" s="1127" t="s">
        <v>1624</v>
      </c>
      <c r="D1" s="1128"/>
      <c r="E1" s="1128"/>
      <c r="F1" s="1128"/>
      <c r="G1" s="1128"/>
      <c r="H1" s="1128"/>
      <c r="I1" s="1128"/>
      <c r="J1" s="1128"/>
      <c r="K1" s="1128"/>
      <c r="L1" s="1128"/>
      <c r="M1" s="1128"/>
      <c r="N1" s="1128"/>
      <c r="O1" s="1128"/>
      <c r="P1" s="1128"/>
      <c r="Q1" s="1128"/>
      <c r="R1" s="1128"/>
      <c r="S1" s="1128"/>
      <c r="T1" s="1128"/>
    </row>
    <row r="2" spans="1:28" s="658" customFormat="1" ht="53.25" thickBot="1">
      <c r="A2" s="656">
        <v>1</v>
      </c>
      <c r="B2" s="657">
        <v>2</v>
      </c>
      <c r="C2" s="602" t="s">
        <v>1585</v>
      </c>
      <c r="D2" s="1087" t="s">
        <v>2186</v>
      </c>
      <c r="E2" s="1086" t="s">
        <v>2182</v>
      </c>
      <c r="F2" s="572" t="s">
        <v>710</v>
      </c>
      <c r="G2" s="572" t="s">
        <v>2183</v>
      </c>
      <c r="H2" s="572" t="s">
        <v>710</v>
      </c>
      <c r="I2" s="572" t="s">
        <v>1586</v>
      </c>
      <c r="J2" s="572" t="s">
        <v>2186</v>
      </c>
      <c r="K2" s="572" t="s">
        <v>2182</v>
      </c>
      <c r="L2" s="572" t="s">
        <v>710</v>
      </c>
      <c r="M2" s="572" t="s">
        <v>2183</v>
      </c>
      <c r="N2" s="572" t="s">
        <v>710</v>
      </c>
      <c r="O2" s="625" t="s">
        <v>1621</v>
      </c>
      <c r="P2" s="572" t="s">
        <v>2186</v>
      </c>
      <c r="Q2" s="572" t="s">
        <v>2182</v>
      </c>
      <c r="R2" s="572" t="s">
        <v>710</v>
      </c>
      <c r="S2" s="572" t="s">
        <v>2183</v>
      </c>
      <c r="T2" s="625" t="s">
        <v>710</v>
      </c>
    </row>
    <row r="3" spans="1:28" s="658" customFormat="1" ht="16.5" thickBot="1">
      <c r="A3" s="659"/>
      <c r="B3" s="660" t="s">
        <v>153</v>
      </c>
      <c r="C3" s="1129" t="s">
        <v>1587</v>
      </c>
      <c r="D3" s="1130"/>
      <c r="E3" s="1130"/>
      <c r="F3" s="1130"/>
      <c r="G3" s="1130"/>
      <c r="H3" s="1130"/>
      <c r="I3" s="1130"/>
      <c r="J3" s="1130"/>
      <c r="K3" s="1130"/>
      <c r="L3" s="1130"/>
      <c r="M3" s="1130"/>
      <c r="N3" s="1130"/>
      <c r="O3" s="1131"/>
      <c r="P3" s="1041"/>
      <c r="Q3" s="1041"/>
      <c r="R3" s="1041"/>
      <c r="S3" s="1041"/>
      <c r="T3" s="1041"/>
    </row>
    <row r="4" spans="1:28" s="658" customFormat="1" ht="16.5" thickBot="1">
      <c r="A4" s="412" t="s">
        <v>4</v>
      </c>
      <c r="B4" s="661" t="s">
        <v>5</v>
      </c>
      <c r="C4" s="662">
        <f>+C5+C6+C7+C8+C9+C10</f>
        <v>849657067</v>
      </c>
      <c r="D4" s="662">
        <f t="shared" ref="D4:T4" si="0">+D5+D6+D7+D8+D9+D10</f>
        <v>926592994</v>
      </c>
      <c r="E4" s="662">
        <f t="shared" si="0"/>
        <v>12083333</v>
      </c>
      <c r="F4" s="662">
        <f t="shared" si="0"/>
        <v>938676327</v>
      </c>
      <c r="G4" s="662">
        <f t="shared" si="0"/>
        <v>0</v>
      </c>
      <c r="H4" s="662">
        <f t="shared" si="0"/>
        <v>938676327</v>
      </c>
      <c r="I4" s="662">
        <f t="shared" si="0"/>
        <v>0</v>
      </c>
      <c r="J4" s="662">
        <f t="shared" si="0"/>
        <v>1374724</v>
      </c>
      <c r="K4" s="662">
        <f t="shared" si="0"/>
        <v>513295</v>
      </c>
      <c r="L4" s="662">
        <f t="shared" si="0"/>
        <v>1888019</v>
      </c>
      <c r="M4" s="662">
        <f t="shared" si="0"/>
        <v>0</v>
      </c>
      <c r="N4" s="662">
        <f t="shared" si="0"/>
        <v>1888019</v>
      </c>
      <c r="O4" s="662">
        <f t="shared" si="0"/>
        <v>0</v>
      </c>
      <c r="P4" s="662">
        <f t="shared" si="0"/>
        <v>11047991</v>
      </c>
      <c r="Q4" s="662">
        <f t="shared" si="0"/>
        <v>68251</v>
      </c>
      <c r="R4" s="662">
        <f t="shared" si="0"/>
        <v>11116242</v>
      </c>
      <c r="S4" s="662">
        <f t="shared" si="0"/>
        <v>0</v>
      </c>
      <c r="T4" s="662">
        <f t="shared" si="0"/>
        <v>11116242</v>
      </c>
      <c r="V4" s="451">
        <f>SUM(C4,I4,O4)</f>
        <v>849657067</v>
      </c>
      <c r="W4" s="451">
        <f t="shared" ref="W4:Z4" si="1">SUM(D4,J4,P4)</f>
        <v>939015709</v>
      </c>
      <c r="X4" s="451">
        <f t="shared" si="1"/>
        <v>12664879</v>
      </c>
      <c r="Y4" s="451">
        <f t="shared" si="1"/>
        <v>951680588</v>
      </c>
      <c r="Z4" s="451">
        <f t="shared" si="1"/>
        <v>0</v>
      </c>
      <c r="AA4" s="451">
        <f>SUM(H4,N4,T4)</f>
        <v>951680588</v>
      </c>
    </row>
    <row r="5" spans="1:28" s="666" customFormat="1" ht="15">
      <c r="A5" s="663" t="s">
        <v>6</v>
      </c>
      <c r="B5" s="664" t="s">
        <v>7</v>
      </c>
      <c r="C5" s="665">
        <v>247082176</v>
      </c>
      <c r="D5" s="702">
        <v>253358176</v>
      </c>
      <c r="E5" s="702">
        <f>F5-D5</f>
        <v>639828</v>
      </c>
      <c r="F5" s="665">
        <v>253998004</v>
      </c>
      <c r="G5" s="702"/>
      <c r="H5" s="702">
        <f t="shared" ref="H5:H10" si="2">SUM(F5:G5)</f>
        <v>253998004</v>
      </c>
      <c r="I5" s="377"/>
      <c r="J5" s="702">
        <v>0</v>
      </c>
      <c r="K5" s="702">
        <f>L5-J5</f>
        <v>1187390</v>
      </c>
      <c r="L5" s="377">
        <v>1187390</v>
      </c>
      <c r="M5" s="702"/>
      <c r="N5" s="702">
        <f t="shared" ref="N5:N10" si="3">SUM(L5:M5)</f>
        <v>1187390</v>
      </c>
      <c r="O5" s="377"/>
      <c r="P5" s="702">
        <v>0</v>
      </c>
      <c r="Q5" s="702">
        <f>R5-P5</f>
        <v>68251</v>
      </c>
      <c r="R5" s="377">
        <v>68251</v>
      </c>
      <c r="S5" s="702"/>
      <c r="T5" s="702">
        <f t="shared" ref="T5:T10" si="4">SUM(R5:S5)</f>
        <v>68251</v>
      </c>
      <c r="V5" s="451">
        <f t="shared" ref="V5:V68" si="5">SUM(C5,I5,O5)</f>
        <v>247082176</v>
      </c>
      <c r="W5" s="451">
        <f t="shared" ref="W5:W68" si="6">SUM(D5,J5,P5)</f>
        <v>253358176</v>
      </c>
      <c r="X5" s="451">
        <f t="shared" ref="X5:X68" si="7">SUM(E5,K5,Q5)</f>
        <v>1895469</v>
      </c>
      <c r="Y5" s="451">
        <f t="shared" ref="Y5:Y68" si="8">SUM(F5,L5,R5)</f>
        <v>255253645</v>
      </c>
      <c r="Z5" s="451">
        <f t="shared" ref="Z5:Z68" si="9">SUM(G5,M5,S5)</f>
        <v>0</v>
      </c>
      <c r="AA5" s="451">
        <f t="shared" ref="AA5:AA68" si="10">SUM(H5,N5,T5)</f>
        <v>255253645</v>
      </c>
    </row>
    <row r="6" spans="1:28" s="669" customFormat="1" ht="15">
      <c r="A6" s="667" t="s">
        <v>8</v>
      </c>
      <c r="B6" s="668" t="s">
        <v>9</v>
      </c>
      <c r="C6" s="631">
        <v>297972383</v>
      </c>
      <c r="D6" s="434">
        <v>303335383</v>
      </c>
      <c r="E6" s="434">
        <f t="shared" ref="E6:E10" si="11">F6-D6</f>
        <v>398108</v>
      </c>
      <c r="F6" s="631">
        <v>303733491</v>
      </c>
      <c r="G6" s="434"/>
      <c r="H6" s="434">
        <f t="shared" si="2"/>
        <v>303733491</v>
      </c>
      <c r="I6" s="381"/>
      <c r="J6" s="434">
        <v>0</v>
      </c>
      <c r="K6" s="434">
        <f t="shared" ref="K6:K10" si="12">L6-J6</f>
        <v>0</v>
      </c>
      <c r="L6" s="381">
        <v>0</v>
      </c>
      <c r="M6" s="434"/>
      <c r="N6" s="434">
        <f t="shared" si="3"/>
        <v>0</v>
      </c>
      <c r="O6" s="381"/>
      <c r="P6" s="434">
        <v>0</v>
      </c>
      <c r="Q6" s="434">
        <f t="shared" ref="Q6:Q10" si="13">R6-P6</f>
        <v>0</v>
      </c>
      <c r="R6" s="381">
        <v>0</v>
      </c>
      <c r="S6" s="434"/>
      <c r="T6" s="434">
        <f t="shared" si="4"/>
        <v>0</v>
      </c>
      <c r="V6" s="451">
        <f t="shared" si="5"/>
        <v>297972383</v>
      </c>
      <c r="W6" s="451">
        <f t="shared" si="6"/>
        <v>303335383</v>
      </c>
      <c r="X6" s="451">
        <f t="shared" si="7"/>
        <v>398108</v>
      </c>
      <c r="Y6" s="451">
        <f t="shared" si="8"/>
        <v>303733491</v>
      </c>
      <c r="Z6" s="451">
        <f t="shared" si="9"/>
        <v>0</v>
      </c>
      <c r="AA6" s="451">
        <f t="shared" si="10"/>
        <v>303733491</v>
      </c>
    </row>
    <row r="7" spans="1:28" s="669" customFormat="1" ht="15">
      <c r="A7" s="667" t="s">
        <v>10</v>
      </c>
      <c r="B7" s="668" t="s">
        <v>449</v>
      </c>
      <c r="C7" s="631">
        <v>285609938</v>
      </c>
      <c r="D7" s="434">
        <v>325540794</v>
      </c>
      <c r="E7" s="434">
        <f t="shared" si="11"/>
        <v>8538231</v>
      </c>
      <c r="F7" s="631">
        <v>334079025</v>
      </c>
      <c r="G7" s="434"/>
      <c r="H7" s="434">
        <f t="shared" si="2"/>
        <v>334079025</v>
      </c>
      <c r="I7" s="381"/>
      <c r="J7" s="434">
        <v>0</v>
      </c>
      <c r="K7" s="434">
        <f t="shared" si="12"/>
        <v>0</v>
      </c>
      <c r="L7" s="381">
        <v>0</v>
      </c>
      <c r="M7" s="434"/>
      <c r="N7" s="434">
        <f t="shared" si="3"/>
        <v>0</v>
      </c>
      <c r="O7" s="381"/>
      <c r="P7" s="434">
        <v>0</v>
      </c>
      <c r="Q7" s="434">
        <f t="shared" si="13"/>
        <v>0</v>
      </c>
      <c r="R7" s="381">
        <v>0</v>
      </c>
      <c r="S7" s="434"/>
      <c r="T7" s="434">
        <f t="shared" si="4"/>
        <v>0</v>
      </c>
      <c r="V7" s="451">
        <f t="shared" si="5"/>
        <v>285609938</v>
      </c>
      <c r="W7" s="451">
        <f t="shared" si="6"/>
        <v>325540794</v>
      </c>
      <c r="X7" s="451">
        <f t="shared" si="7"/>
        <v>8538231</v>
      </c>
      <c r="Y7" s="451">
        <f t="shared" si="8"/>
        <v>334079025</v>
      </c>
      <c r="Z7" s="451">
        <f t="shared" si="9"/>
        <v>0</v>
      </c>
      <c r="AA7" s="451">
        <f t="shared" si="10"/>
        <v>334079025</v>
      </c>
    </row>
    <row r="8" spans="1:28" s="669" customFormat="1" ht="15">
      <c r="A8" s="667" t="s">
        <v>11</v>
      </c>
      <c r="B8" s="668" t="s">
        <v>12</v>
      </c>
      <c r="C8" s="631">
        <v>18992570</v>
      </c>
      <c r="D8" s="434">
        <v>21767098</v>
      </c>
      <c r="E8" s="434">
        <f t="shared" si="11"/>
        <v>1425566</v>
      </c>
      <c r="F8" s="631">
        <v>23192664</v>
      </c>
      <c r="G8" s="434"/>
      <c r="H8" s="434">
        <f t="shared" si="2"/>
        <v>23192664</v>
      </c>
      <c r="I8" s="381"/>
      <c r="J8" s="434">
        <v>674095</v>
      </c>
      <c r="K8" s="434">
        <f t="shared" si="12"/>
        <v>-674095</v>
      </c>
      <c r="L8" s="381">
        <v>0</v>
      </c>
      <c r="M8" s="434"/>
      <c r="N8" s="434">
        <f t="shared" si="3"/>
        <v>0</v>
      </c>
      <c r="O8" s="381"/>
      <c r="P8" s="434">
        <v>0</v>
      </c>
      <c r="Q8" s="434">
        <f t="shared" si="13"/>
        <v>0</v>
      </c>
      <c r="R8" s="381">
        <v>0</v>
      </c>
      <c r="S8" s="434"/>
      <c r="T8" s="434">
        <f t="shared" si="4"/>
        <v>0</v>
      </c>
      <c r="V8" s="451">
        <f t="shared" si="5"/>
        <v>18992570</v>
      </c>
      <c r="W8" s="451">
        <f t="shared" si="6"/>
        <v>22441193</v>
      </c>
      <c r="X8" s="451">
        <f t="shared" si="7"/>
        <v>751471</v>
      </c>
      <c r="Y8" s="451">
        <f t="shared" si="8"/>
        <v>23192664</v>
      </c>
      <c r="Z8" s="451">
        <f t="shared" si="9"/>
        <v>0</v>
      </c>
      <c r="AA8" s="451">
        <f t="shared" si="10"/>
        <v>23192664</v>
      </c>
    </row>
    <row r="9" spans="1:28" s="669" customFormat="1" ht="15">
      <c r="A9" s="667" t="s">
        <v>13</v>
      </c>
      <c r="B9" s="668" t="s">
        <v>450</v>
      </c>
      <c r="C9" s="670"/>
      <c r="D9" s="1039">
        <v>22591543</v>
      </c>
      <c r="E9" s="1039">
        <f t="shared" si="11"/>
        <v>350000</v>
      </c>
      <c r="F9" s="670">
        <v>22941543</v>
      </c>
      <c r="G9" s="1039"/>
      <c r="H9" s="1039">
        <f t="shared" si="2"/>
        <v>22941543</v>
      </c>
      <c r="I9" s="671"/>
      <c r="J9" s="1039">
        <v>700629</v>
      </c>
      <c r="K9" s="1039">
        <f t="shared" si="12"/>
        <v>0</v>
      </c>
      <c r="L9" s="671">
        <v>700629</v>
      </c>
      <c r="M9" s="1039"/>
      <c r="N9" s="1039">
        <f t="shared" si="3"/>
        <v>700629</v>
      </c>
      <c r="O9" s="671"/>
      <c r="P9" s="1039">
        <v>11047991</v>
      </c>
      <c r="Q9" s="1039">
        <f t="shared" si="13"/>
        <v>0</v>
      </c>
      <c r="R9" s="671">
        <v>11047991</v>
      </c>
      <c r="S9" s="1039"/>
      <c r="T9" s="1039">
        <f t="shared" si="4"/>
        <v>11047991</v>
      </c>
      <c r="V9" s="451">
        <f t="shared" si="5"/>
        <v>0</v>
      </c>
      <c r="W9" s="451">
        <f t="shared" si="6"/>
        <v>34340163</v>
      </c>
      <c r="X9" s="451">
        <f t="shared" si="7"/>
        <v>350000</v>
      </c>
      <c r="Y9" s="451">
        <f t="shared" si="8"/>
        <v>34690163</v>
      </c>
      <c r="Z9" s="451">
        <f t="shared" si="9"/>
        <v>0</v>
      </c>
      <c r="AA9" s="451">
        <f t="shared" si="10"/>
        <v>34690163</v>
      </c>
    </row>
    <row r="10" spans="1:28" s="666" customFormat="1" ht="15.75" thickBot="1">
      <c r="A10" s="672" t="s">
        <v>14</v>
      </c>
      <c r="B10" s="673" t="s">
        <v>451</v>
      </c>
      <c r="C10" s="674">
        <v>0</v>
      </c>
      <c r="D10" s="1040">
        <v>0</v>
      </c>
      <c r="E10" s="1040">
        <f t="shared" si="11"/>
        <v>731600</v>
      </c>
      <c r="F10" s="674">
        <v>731600</v>
      </c>
      <c r="G10" s="1040"/>
      <c r="H10" s="1040">
        <f t="shared" si="2"/>
        <v>731600</v>
      </c>
      <c r="I10" s="675"/>
      <c r="J10" s="1040">
        <v>0</v>
      </c>
      <c r="K10" s="1040">
        <f t="shared" si="12"/>
        <v>0</v>
      </c>
      <c r="L10" s="675">
        <v>0</v>
      </c>
      <c r="M10" s="1040"/>
      <c r="N10" s="1040">
        <f t="shared" si="3"/>
        <v>0</v>
      </c>
      <c r="O10" s="675"/>
      <c r="P10" s="1040">
        <v>0</v>
      </c>
      <c r="Q10" s="1040">
        <f t="shared" si="13"/>
        <v>0</v>
      </c>
      <c r="R10" s="675">
        <v>0</v>
      </c>
      <c r="S10" s="1040"/>
      <c r="T10" s="1040">
        <f t="shared" si="4"/>
        <v>0</v>
      </c>
      <c r="V10" s="451">
        <f t="shared" si="5"/>
        <v>0</v>
      </c>
      <c r="W10" s="451">
        <f t="shared" si="6"/>
        <v>0</v>
      </c>
      <c r="X10" s="451">
        <f t="shared" si="7"/>
        <v>731600</v>
      </c>
      <c r="Y10" s="451">
        <f t="shared" si="8"/>
        <v>731600</v>
      </c>
      <c r="Z10" s="451">
        <f t="shared" si="9"/>
        <v>0</v>
      </c>
      <c r="AA10" s="451">
        <f t="shared" si="10"/>
        <v>731600</v>
      </c>
    </row>
    <row r="11" spans="1:28" s="666" customFormat="1" ht="15.75" thickBot="1">
      <c r="A11" s="412" t="s">
        <v>15</v>
      </c>
      <c r="B11" s="676" t="s">
        <v>16</v>
      </c>
      <c r="C11" s="662">
        <f>+C12+C13+C14+C15+C16</f>
        <v>44006000</v>
      </c>
      <c r="D11" s="662">
        <f t="shared" ref="D11:T11" si="14">+D12+D13+D14+D15+D16</f>
        <v>64184591</v>
      </c>
      <c r="E11" s="662">
        <f t="shared" si="14"/>
        <v>7264700</v>
      </c>
      <c r="F11" s="662">
        <f t="shared" si="14"/>
        <v>71449291</v>
      </c>
      <c r="G11" s="662">
        <f t="shared" si="14"/>
        <v>0</v>
      </c>
      <c r="H11" s="662">
        <f t="shared" si="14"/>
        <v>71449291</v>
      </c>
      <c r="I11" s="662">
        <f t="shared" si="14"/>
        <v>15128000</v>
      </c>
      <c r="J11" s="662">
        <f t="shared" si="14"/>
        <v>15128000</v>
      </c>
      <c r="K11" s="662">
        <f t="shared" si="14"/>
        <v>26612462</v>
      </c>
      <c r="L11" s="662">
        <f t="shared" si="14"/>
        <v>41740462</v>
      </c>
      <c r="M11" s="662">
        <f t="shared" si="14"/>
        <v>2021000</v>
      </c>
      <c r="N11" s="662">
        <f t="shared" si="14"/>
        <v>43761462</v>
      </c>
      <c r="O11" s="662">
        <f t="shared" si="14"/>
        <v>0</v>
      </c>
      <c r="P11" s="662">
        <f t="shared" si="14"/>
        <v>0</v>
      </c>
      <c r="Q11" s="662">
        <f t="shared" si="14"/>
        <v>0</v>
      </c>
      <c r="R11" s="662">
        <f t="shared" si="14"/>
        <v>0</v>
      </c>
      <c r="S11" s="662">
        <f t="shared" si="14"/>
        <v>0</v>
      </c>
      <c r="T11" s="662">
        <f t="shared" si="14"/>
        <v>0</v>
      </c>
      <c r="V11" s="451">
        <f t="shared" si="5"/>
        <v>59134000</v>
      </c>
      <c r="W11" s="451">
        <f t="shared" si="6"/>
        <v>79312591</v>
      </c>
      <c r="X11" s="451">
        <f t="shared" si="7"/>
        <v>33877162</v>
      </c>
      <c r="Y11" s="451">
        <f t="shared" si="8"/>
        <v>113189753</v>
      </c>
      <c r="Z11" s="451">
        <f t="shared" si="9"/>
        <v>2021000</v>
      </c>
      <c r="AA11" s="451">
        <f t="shared" si="10"/>
        <v>115210753</v>
      </c>
    </row>
    <row r="12" spans="1:28" s="666" customFormat="1" ht="15">
      <c r="A12" s="663" t="s">
        <v>17</v>
      </c>
      <c r="B12" s="664" t="s">
        <v>18</v>
      </c>
      <c r="C12" s="665"/>
      <c r="D12" s="702">
        <v>0</v>
      </c>
      <c r="E12" s="702">
        <f t="shared" ref="E12:E16" si="15">F12-D12</f>
        <v>0</v>
      </c>
      <c r="F12" s="665">
        <v>0</v>
      </c>
      <c r="G12" s="702"/>
      <c r="H12" s="702">
        <f t="shared" ref="H12:H16" si="16">SUM(F12:G12)</f>
        <v>0</v>
      </c>
      <c r="I12" s="377"/>
      <c r="J12" s="702">
        <v>0</v>
      </c>
      <c r="K12" s="702">
        <f t="shared" ref="K12:K16" si="17">L12-J12</f>
        <v>0</v>
      </c>
      <c r="L12" s="377">
        <v>0</v>
      </c>
      <c r="M12" s="702"/>
      <c r="N12" s="702">
        <f t="shared" ref="N12:N16" si="18">SUM(L12:M12)</f>
        <v>0</v>
      </c>
      <c r="O12" s="377"/>
      <c r="P12" s="702">
        <v>0</v>
      </c>
      <c r="Q12" s="702">
        <f t="shared" ref="Q12:Q16" si="19">R12-P12</f>
        <v>0</v>
      </c>
      <c r="R12" s="377">
        <v>0</v>
      </c>
      <c r="S12" s="702"/>
      <c r="T12" s="702">
        <f t="shared" ref="T12:T16" si="20">SUM(R12:S12)</f>
        <v>0</v>
      </c>
      <c r="V12" s="451">
        <f t="shared" si="5"/>
        <v>0</v>
      </c>
      <c r="W12" s="451">
        <f t="shared" si="6"/>
        <v>0</v>
      </c>
      <c r="X12" s="451">
        <f t="shared" si="7"/>
        <v>0</v>
      </c>
      <c r="Y12" s="451">
        <f t="shared" si="8"/>
        <v>0</v>
      </c>
      <c r="Z12" s="451">
        <f t="shared" si="9"/>
        <v>0</v>
      </c>
      <c r="AA12" s="451">
        <f t="shared" si="10"/>
        <v>0</v>
      </c>
      <c r="AB12" s="677"/>
    </row>
    <row r="13" spans="1:28" s="666" customFormat="1" ht="15">
      <c r="A13" s="667" t="s">
        <v>19</v>
      </c>
      <c r="B13" s="668" t="s">
        <v>20</v>
      </c>
      <c r="C13" s="631"/>
      <c r="D13" s="434">
        <v>0</v>
      </c>
      <c r="E13" s="434">
        <f t="shared" si="15"/>
        <v>0</v>
      </c>
      <c r="F13" s="631">
        <v>0</v>
      </c>
      <c r="G13" s="434"/>
      <c r="H13" s="434">
        <f t="shared" si="16"/>
        <v>0</v>
      </c>
      <c r="I13" s="381"/>
      <c r="J13" s="434">
        <v>0</v>
      </c>
      <c r="K13" s="434">
        <f t="shared" si="17"/>
        <v>0</v>
      </c>
      <c r="L13" s="381">
        <v>0</v>
      </c>
      <c r="M13" s="434"/>
      <c r="N13" s="434">
        <f t="shared" si="18"/>
        <v>0</v>
      </c>
      <c r="O13" s="381"/>
      <c r="P13" s="434">
        <v>0</v>
      </c>
      <c r="Q13" s="434">
        <f t="shared" si="19"/>
        <v>0</v>
      </c>
      <c r="R13" s="381">
        <v>0</v>
      </c>
      <c r="S13" s="434"/>
      <c r="T13" s="434">
        <f t="shared" si="20"/>
        <v>0</v>
      </c>
      <c r="V13" s="451">
        <f t="shared" si="5"/>
        <v>0</v>
      </c>
      <c r="W13" s="451">
        <f t="shared" si="6"/>
        <v>0</v>
      </c>
      <c r="X13" s="451">
        <f t="shared" si="7"/>
        <v>0</v>
      </c>
      <c r="Y13" s="451">
        <f t="shared" si="8"/>
        <v>0</v>
      </c>
      <c r="Z13" s="451">
        <f t="shared" si="9"/>
        <v>0</v>
      </c>
      <c r="AA13" s="451">
        <f t="shared" si="10"/>
        <v>0</v>
      </c>
      <c r="AB13" s="677"/>
    </row>
    <row r="14" spans="1:28" s="666" customFormat="1" ht="15">
      <c r="A14" s="667" t="s">
        <v>21</v>
      </c>
      <c r="B14" s="668" t="s">
        <v>22</v>
      </c>
      <c r="C14" s="631"/>
      <c r="D14" s="434">
        <v>0</v>
      </c>
      <c r="E14" s="434">
        <f t="shared" si="15"/>
        <v>0</v>
      </c>
      <c r="F14" s="631">
        <v>0</v>
      </c>
      <c r="G14" s="434"/>
      <c r="H14" s="434">
        <f t="shared" si="16"/>
        <v>0</v>
      </c>
      <c r="I14" s="381"/>
      <c r="J14" s="434">
        <v>0</v>
      </c>
      <c r="K14" s="434">
        <f t="shared" si="17"/>
        <v>0</v>
      </c>
      <c r="L14" s="381">
        <v>0</v>
      </c>
      <c r="M14" s="434"/>
      <c r="N14" s="434">
        <f t="shared" si="18"/>
        <v>0</v>
      </c>
      <c r="O14" s="381"/>
      <c r="P14" s="434">
        <v>0</v>
      </c>
      <c r="Q14" s="434">
        <f t="shared" si="19"/>
        <v>0</v>
      </c>
      <c r="R14" s="381">
        <v>0</v>
      </c>
      <c r="S14" s="434"/>
      <c r="T14" s="434">
        <f t="shared" si="20"/>
        <v>0</v>
      </c>
      <c r="V14" s="451">
        <f t="shared" si="5"/>
        <v>0</v>
      </c>
      <c r="W14" s="451">
        <f t="shared" si="6"/>
        <v>0</v>
      </c>
      <c r="X14" s="451">
        <f t="shared" si="7"/>
        <v>0</v>
      </c>
      <c r="Y14" s="451">
        <f t="shared" si="8"/>
        <v>0</v>
      </c>
      <c r="Z14" s="451">
        <f t="shared" si="9"/>
        <v>0</v>
      </c>
      <c r="AA14" s="451">
        <f t="shared" si="10"/>
        <v>0</v>
      </c>
      <c r="AB14" s="677"/>
    </row>
    <row r="15" spans="1:28" s="666" customFormat="1" ht="15">
      <c r="A15" s="667" t="s">
        <v>23</v>
      </c>
      <c r="B15" s="668" t="s">
        <v>24</v>
      </c>
      <c r="C15" s="631"/>
      <c r="D15" s="434">
        <v>0</v>
      </c>
      <c r="E15" s="434">
        <f t="shared" si="15"/>
        <v>0</v>
      </c>
      <c r="F15" s="631">
        <v>0</v>
      </c>
      <c r="G15" s="434"/>
      <c r="H15" s="434">
        <f t="shared" si="16"/>
        <v>0</v>
      </c>
      <c r="I15" s="381"/>
      <c r="J15" s="434">
        <v>0</v>
      </c>
      <c r="K15" s="434">
        <f t="shared" si="17"/>
        <v>0</v>
      </c>
      <c r="L15" s="381">
        <v>0</v>
      </c>
      <c r="M15" s="434"/>
      <c r="N15" s="434">
        <f t="shared" si="18"/>
        <v>0</v>
      </c>
      <c r="O15" s="381"/>
      <c r="P15" s="434">
        <v>0</v>
      </c>
      <c r="Q15" s="434">
        <f t="shared" si="19"/>
        <v>0</v>
      </c>
      <c r="R15" s="381">
        <v>0</v>
      </c>
      <c r="S15" s="434"/>
      <c r="T15" s="434">
        <f t="shared" si="20"/>
        <v>0</v>
      </c>
      <c r="V15" s="451">
        <f t="shared" si="5"/>
        <v>0</v>
      </c>
      <c r="W15" s="451">
        <f t="shared" si="6"/>
        <v>0</v>
      </c>
      <c r="X15" s="451">
        <f t="shared" si="7"/>
        <v>0</v>
      </c>
      <c r="Y15" s="451">
        <f t="shared" si="8"/>
        <v>0</v>
      </c>
      <c r="Z15" s="451">
        <f t="shared" si="9"/>
        <v>0</v>
      </c>
      <c r="AA15" s="451">
        <f t="shared" si="10"/>
        <v>0</v>
      </c>
      <c r="AB15" s="677"/>
    </row>
    <row r="16" spans="1:28" s="666" customFormat="1" ht="15.75" thickBot="1">
      <c r="A16" s="667" t="s">
        <v>25</v>
      </c>
      <c r="B16" s="668" t="s">
        <v>26</v>
      </c>
      <c r="C16" s="631">
        <v>44006000</v>
      </c>
      <c r="D16" s="434">
        <v>64184591</v>
      </c>
      <c r="E16" s="434">
        <f t="shared" si="15"/>
        <v>7264700</v>
      </c>
      <c r="F16" s="631">
        <v>71449291</v>
      </c>
      <c r="G16" s="434"/>
      <c r="H16" s="434">
        <f t="shared" si="16"/>
        <v>71449291</v>
      </c>
      <c r="I16" s="381">
        <v>15128000</v>
      </c>
      <c r="J16" s="434">
        <v>15128000</v>
      </c>
      <c r="K16" s="434">
        <f t="shared" si="17"/>
        <v>26612462</v>
      </c>
      <c r="L16" s="381">
        <v>41740462</v>
      </c>
      <c r="M16" s="434">
        <v>2021000</v>
      </c>
      <c r="N16" s="434">
        <f t="shared" si="18"/>
        <v>43761462</v>
      </c>
      <c r="O16" s="381"/>
      <c r="P16" s="434">
        <v>0</v>
      </c>
      <c r="Q16" s="434">
        <f t="shared" si="19"/>
        <v>0</v>
      </c>
      <c r="R16" s="381">
        <v>0</v>
      </c>
      <c r="S16" s="434"/>
      <c r="T16" s="434">
        <f t="shared" si="20"/>
        <v>0</v>
      </c>
      <c r="V16" s="451">
        <f t="shared" si="5"/>
        <v>59134000</v>
      </c>
      <c r="W16" s="451">
        <f t="shared" si="6"/>
        <v>79312591</v>
      </c>
      <c r="X16" s="451">
        <f t="shared" si="7"/>
        <v>33877162</v>
      </c>
      <c r="Y16" s="451">
        <f t="shared" si="8"/>
        <v>113189753</v>
      </c>
      <c r="Z16" s="451">
        <f t="shared" si="9"/>
        <v>2021000</v>
      </c>
      <c r="AA16" s="451">
        <f t="shared" si="10"/>
        <v>115210753</v>
      </c>
      <c r="AB16" s="677"/>
    </row>
    <row r="17" spans="1:28" s="669" customFormat="1" ht="15.75" thickBot="1">
      <c r="A17" s="412" t="s">
        <v>27</v>
      </c>
      <c r="B17" s="661" t="s">
        <v>28</v>
      </c>
      <c r="C17" s="662">
        <f>+C18+C19+C20+C21+C22</f>
        <v>0</v>
      </c>
      <c r="D17" s="662">
        <f t="shared" ref="D17:T17" si="21">+D18+D19+D20+D21+D22</f>
        <v>0</v>
      </c>
      <c r="E17" s="662">
        <f t="shared" si="21"/>
        <v>0</v>
      </c>
      <c r="F17" s="662">
        <f t="shared" si="21"/>
        <v>0</v>
      </c>
      <c r="G17" s="662">
        <f t="shared" si="21"/>
        <v>0</v>
      </c>
      <c r="H17" s="662">
        <f t="shared" si="21"/>
        <v>0</v>
      </c>
      <c r="I17" s="662">
        <f t="shared" si="21"/>
        <v>1235449693</v>
      </c>
      <c r="J17" s="662">
        <f t="shared" si="21"/>
        <v>1235449693</v>
      </c>
      <c r="K17" s="662">
        <f t="shared" si="21"/>
        <v>1544480000</v>
      </c>
      <c r="L17" s="662">
        <f t="shared" si="21"/>
        <v>2779929693</v>
      </c>
      <c r="M17" s="662">
        <f t="shared" si="21"/>
        <v>0</v>
      </c>
      <c r="N17" s="662">
        <f t="shared" si="21"/>
        <v>2779929693</v>
      </c>
      <c r="O17" s="662">
        <f t="shared" si="21"/>
        <v>0</v>
      </c>
      <c r="P17" s="662">
        <f t="shared" si="21"/>
        <v>0</v>
      </c>
      <c r="Q17" s="662">
        <f t="shared" si="21"/>
        <v>0</v>
      </c>
      <c r="R17" s="662">
        <f t="shared" si="21"/>
        <v>0</v>
      </c>
      <c r="S17" s="662">
        <f t="shared" si="21"/>
        <v>0</v>
      </c>
      <c r="T17" s="662">
        <f t="shared" si="21"/>
        <v>0</v>
      </c>
      <c r="V17" s="451">
        <f t="shared" si="5"/>
        <v>1235449693</v>
      </c>
      <c r="W17" s="451">
        <f t="shared" si="6"/>
        <v>1235449693</v>
      </c>
      <c r="X17" s="451">
        <f t="shared" si="7"/>
        <v>1544480000</v>
      </c>
      <c r="Y17" s="451">
        <f t="shared" si="8"/>
        <v>2779929693</v>
      </c>
      <c r="Z17" s="451">
        <f t="shared" si="9"/>
        <v>0</v>
      </c>
      <c r="AA17" s="451">
        <f t="shared" si="10"/>
        <v>2779929693</v>
      </c>
    </row>
    <row r="18" spans="1:28" s="669" customFormat="1" ht="15">
      <c r="A18" s="663" t="s">
        <v>29</v>
      </c>
      <c r="B18" s="664" t="s">
        <v>30</v>
      </c>
      <c r="C18" s="665"/>
      <c r="D18" s="702">
        <v>0</v>
      </c>
      <c r="E18" s="702">
        <f t="shared" ref="E18:E22" si="22">F18-D18</f>
        <v>0</v>
      </c>
      <c r="F18" s="665">
        <v>0</v>
      </c>
      <c r="G18" s="702"/>
      <c r="H18" s="702">
        <f t="shared" ref="H18:H22" si="23">SUM(F18:G18)</f>
        <v>0</v>
      </c>
      <c r="I18" s="377"/>
      <c r="J18" s="702">
        <v>0</v>
      </c>
      <c r="K18" s="702">
        <f t="shared" ref="K18:K22" si="24">L18-J18</f>
        <v>0</v>
      </c>
      <c r="L18" s="377">
        <v>0</v>
      </c>
      <c r="M18" s="702"/>
      <c r="N18" s="702">
        <f t="shared" ref="N18:N22" si="25">SUM(L18:M18)</f>
        <v>0</v>
      </c>
      <c r="O18" s="377"/>
      <c r="P18" s="702">
        <v>0</v>
      </c>
      <c r="Q18" s="702">
        <f t="shared" ref="Q18:Q22" si="26">R18-P18</f>
        <v>0</v>
      </c>
      <c r="R18" s="377">
        <v>0</v>
      </c>
      <c r="S18" s="702"/>
      <c r="T18" s="702">
        <f t="shared" ref="T18:T22" si="27">SUM(R18:S18)</f>
        <v>0</v>
      </c>
      <c r="V18" s="451">
        <f t="shared" si="5"/>
        <v>0</v>
      </c>
      <c r="W18" s="451">
        <f t="shared" si="6"/>
        <v>0</v>
      </c>
      <c r="X18" s="451">
        <f t="shared" si="7"/>
        <v>0</v>
      </c>
      <c r="Y18" s="451">
        <f t="shared" si="8"/>
        <v>0</v>
      </c>
      <c r="Z18" s="451">
        <f t="shared" si="9"/>
        <v>0</v>
      </c>
      <c r="AA18" s="451">
        <f t="shared" si="10"/>
        <v>0</v>
      </c>
      <c r="AB18" s="678"/>
    </row>
    <row r="19" spans="1:28" s="666" customFormat="1" ht="15">
      <c r="A19" s="667" t="s">
        <v>31</v>
      </c>
      <c r="B19" s="668" t="s">
        <v>32</v>
      </c>
      <c r="C19" s="631"/>
      <c r="D19" s="434">
        <v>0</v>
      </c>
      <c r="E19" s="434">
        <f t="shared" si="22"/>
        <v>0</v>
      </c>
      <c r="F19" s="631">
        <v>0</v>
      </c>
      <c r="G19" s="434"/>
      <c r="H19" s="434">
        <f t="shared" si="23"/>
        <v>0</v>
      </c>
      <c r="I19" s="381"/>
      <c r="J19" s="434">
        <v>0</v>
      </c>
      <c r="K19" s="434">
        <f t="shared" si="24"/>
        <v>0</v>
      </c>
      <c r="L19" s="381">
        <v>0</v>
      </c>
      <c r="M19" s="434"/>
      <c r="N19" s="434">
        <f t="shared" si="25"/>
        <v>0</v>
      </c>
      <c r="O19" s="381"/>
      <c r="P19" s="434">
        <v>0</v>
      </c>
      <c r="Q19" s="434">
        <f t="shared" si="26"/>
        <v>0</v>
      </c>
      <c r="R19" s="381">
        <v>0</v>
      </c>
      <c r="S19" s="434"/>
      <c r="T19" s="434">
        <f t="shared" si="27"/>
        <v>0</v>
      </c>
      <c r="V19" s="451">
        <f t="shared" si="5"/>
        <v>0</v>
      </c>
      <c r="W19" s="451">
        <f t="shared" si="6"/>
        <v>0</v>
      </c>
      <c r="X19" s="451">
        <f t="shared" si="7"/>
        <v>0</v>
      </c>
      <c r="Y19" s="451">
        <f t="shared" si="8"/>
        <v>0</v>
      </c>
      <c r="Z19" s="451">
        <f t="shared" si="9"/>
        <v>0</v>
      </c>
      <c r="AA19" s="451">
        <f t="shared" si="10"/>
        <v>0</v>
      </c>
      <c r="AB19" s="678"/>
    </row>
    <row r="20" spans="1:28" s="669" customFormat="1" ht="15">
      <c r="A20" s="667" t="s">
        <v>33</v>
      </c>
      <c r="B20" s="668" t="s">
        <v>34</v>
      </c>
      <c r="C20" s="631"/>
      <c r="D20" s="434">
        <v>0</v>
      </c>
      <c r="E20" s="434">
        <f t="shared" si="22"/>
        <v>0</v>
      </c>
      <c r="F20" s="631">
        <v>0</v>
      </c>
      <c r="G20" s="434"/>
      <c r="H20" s="434">
        <f t="shared" si="23"/>
        <v>0</v>
      </c>
      <c r="I20" s="381"/>
      <c r="J20" s="434">
        <v>0</v>
      </c>
      <c r="K20" s="434">
        <f t="shared" si="24"/>
        <v>0</v>
      </c>
      <c r="L20" s="381">
        <v>0</v>
      </c>
      <c r="M20" s="434"/>
      <c r="N20" s="434">
        <f t="shared" si="25"/>
        <v>0</v>
      </c>
      <c r="O20" s="381"/>
      <c r="P20" s="434">
        <v>0</v>
      </c>
      <c r="Q20" s="434">
        <f t="shared" si="26"/>
        <v>0</v>
      </c>
      <c r="R20" s="381">
        <v>0</v>
      </c>
      <c r="S20" s="434"/>
      <c r="T20" s="434">
        <f t="shared" si="27"/>
        <v>0</v>
      </c>
      <c r="V20" s="451">
        <f t="shared" si="5"/>
        <v>0</v>
      </c>
      <c r="W20" s="451">
        <f t="shared" si="6"/>
        <v>0</v>
      </c>
      <c r="X20" s="451">
        <f t="shared" si="7"/>
        <v>0</v>
      </c>
      <c r="Y20" s="451">
        <f t="shared" si="8"/>
        <v>0</v>
      </c>
      <c r="Z20" s="451">
        <f t="shared" si="9"/>
        <v>0</v>
      </c>
      <c r="AA20" s="451">
        <f t="shared" si="10"/>
        <v>0</v>
      </c>
      <c r="AB20" s="678"/>
    </row>
    <row r="21" spans="1:28" s="669" customFormat="1" ht="15">
      <c r="A21" s="667" t="s">
        <v>35</v>
      </c>
      <c r="B21" s="668" t="s">
        <v>36</v>
      </c>
      <c r="C21" s="631"/>
      <c r="D21" s="434">
        <v>0</v>
      </c>
      <c r="E21" s="434">
        <f t="shared" si="22"/>
        <v>0</v>
      </c>
      <c r="F21" s="631">
        <v>0</v>
      </c>
      <c r="G21" s="434"/>
      <c r="H21" s="434">
        <f t="shared" si="23"/>
        <v>0</v>
      </c>
      <c r="I21" s="381"/>
      <c r="J21" s="434">
        <v>0</v>
      </c>
      <c r="K21" s="434">
        <f t="shared" si="24"/>
        <v>0</v>
      </c>
      <c r="L21" s="381">
        <v>0</v>
      </c>
      <c r="M21" s="434"/>
      <c r="N21" s="434">
        <f t="shared" si="25"/>
        <v>0</v>
      </c>
      <c r="O21" s="381"/>
      <c r="P21" s="434">
        <v>0</v>
      </c>
      <c r="Q21" s="434">
        <f t="shared" si="26"/>
        <v>0</v>
      </c>
      <c r="R21" s="381">
        <v>0</v>
      </c>
      <c r="S21" s="434"/>
      <c r="T21" s="434">
        <f t="shared" si="27"/>
        <v>0</v>
      </c>
      <c r="V21" s="451">
        <f t="shared" si="5"/>
        <v>0</v>
      </c>
      <c r="W21" s="451">
        <f t="shared" si="6"/>
        <v>0</v>
      </c>
      <c r="X21" s="451">
        <f t="shared" si="7"/>
        <v>0</v>
      </c>
      <c r="Y21" s="451">
        <f t="shared" si="8"/>
        <v>0</v>
      </c>
      <c r="Z21" s="451">
        <f t="shared" si="9"/>
        <v>0</v>
      </c>
      <c r="AA21" s="451">
        <f t="shared" si="10"/>
        <v>0</v>
      </c>
      <c r="AB21" s="678"/>
    </row>
    <row r="22" spans="1:28" s="669" customFormat="1" ht="15.75" thickBot="1">
      <c r="A22" s="667" t="s">
        <v>37</v>
      </c>
      <c r="B22" s="668" t="s">
        <v>38</v>
      </c>
      <c r="C22" s="631"/>
      <c r="D22" s="434">
        <v>0</v>
      </c>
      <c r="E22" s="434">
        <f t="shared" si="22"/>
        <v>0</v>
      </c>
      <c r="F22" s="631">
        <v>0</v>
      </c>
      <c r="G22" s="434"/>
      <c r="H22" s="434">
        <f t="shared" si="23"/>
        <v>0</v>
      </c>
      <c r="I22" s="679">
        <v>1235449693</v>
      </c>
      <c r="J22" s="1085">
        <v>1235449693</v>
      </c>
      <c r="K22" s="434">
        <f t="shared" si="24"/>
        <v>1544480000</v>
      </c>
      <c r="L22" s="679">
        <v>2779929693</v>
      </c>
      <c r="M22" s="434"/>
      <c r="N22" s="434">
        <f t="shared" si="25"/>
        <v>2779929693</v>
      </c>
      <c r="O22" s="381"/>
      <c r="P22" s="434">
        <v>0</v>
      </c>
      <c r="Q22" s="434">
        <f t="shared" si="26"/>
        <v>0</v>
      </c>
      <c r="R22" s="381">
        <v>0</v>
      </c>
      <c r="S22" s="434"/>
      <c r="T22" s="434">
        <f t="shared" si="27"/>
        <v>0</v>
      </c>
      <c r="V22" s="451">
        <f t="shared" si="5"/>
        <v>1235449693</v>
      </c>
      <c r="W22" s="451">
        <f t="shared" si="6"/>
        <v>1235449693</v>
      </c>
      <c r="X22" s="451">
        <f t="shared" si="7"/>
        <v>1544480000</v>
      </c>
      <c r="Y22" s="451">
        <f t="shared" si="8"/>
        <v>2779929693</v>
      </c>
      <c r="Z22" s="451">
        <f t="shared" si="9"/>
        <v>0</v>
      </c>
      <c r="AA22" s="451">
        <f t="shared" si="10"/>
        <v>2779929693</v>
      </c>
      <c r="AB22" s="678"/>
    </row>
    <row r="23" spans="1:28" s="669" customFormat="1" ht="15.75" thickBot="1">
      <c r="A23" s="412" t="s">
        <v>39</v>
      </c>
      <c r="B23" s="661" t="s">
        <v>40</v>
      </c>
      <c r="C23" s="680">
        <f>SUM(C24:C30)</f>
        <v>130551709</v>
      </c>
      <c r="D23" s="680">
        <f t="shared" ref="D23:T23" si="28">SUM(D24:D30)</f>
        <v>75758709</v>
      </c>
      <c r="E23" s="680">
        <f t="shared" si="28"/>
        <v>369000</v>
      </c>
      <c r="F23" s="680">
        <f t="shared" si="28"/>
        <v>76127709</v>
      </c>
      <c r="G23" s="680">
        <f t="shared" si="28"/>
        <v>-25436708</v>
      </c>
      <c r="H23" s="680">
        <f t="shared" si="28"/>
        <v>50691001</v>
      </c>
      <c r="I23" s="680">
        <f t="shared" si="28"/>
        <v>486576291</v>
      </c>
      <c r="J23" s="680">
        <f t="shared" si="28"/>
        <v>540799291</v>
      </c>
      <c r="K23" s="680">
        <f t="shared" si="28"/>
        <v>0</v>
      </c>
      <c r="L23" s="680">
        <f t="shared" si="28"/>
        <v>540799291</v>
      </c>
      <c r="M23" s="680">
        <f t="shared" si="28"/>
        <v>25436708</v>
      </c>
      <c r="N23" s="680">
        <f t="shared" si="28"/>
        <v>566235999</v>
      </c>
      <c r="O23" s="680">
        <f t="shared" si="28"/>
        <v>71722000</v>
      </c>
      <c r="P23" s="680">
        <f t="shared" si="28"/>
        <v>72292000</v>
      </c>
      <c r="Q23" s="680">
        <f t="shared" si="28"/>
        <v>-369000</v>
      </c>
      <c r="R23" s="680">
        <f t="shared" si="28"/>
        <v>71923000</v>
      </c>
      <c r="S23" s="680">
        <f t="shared" si="28"/>
        <v>0</v>
      </c>
      <c r="T23" s="680">
        <f t="shared" si="28"/>
        <v>71923000</v>
      </c>
      <c r="V23" s="451">
        <f t="shared" si="5"/>
        <v>688850000</v>
      </c>
      <c r="W23" s="451">
        <f t="shared" si="6"/>
        <v>688850000</v>
      </c>
      <c r="X23" s="451">
        <f t="shared" si="7"/>
        <v>0</v>
      </c>
      <c r="Y23" s="451">
        <f t="shared" si="8"/>
        <v>688850000</v>
      </c>
      <c r="Z23" s="451">
        <f t="shared" si="9"/>
        <v>0</v>
      </c>
      <c r="AA23" s="451">
        <f t="shared" si="10"/>
        <v>688850000</v>
      </c>
    </row>
    <row r="24" spans="1:28" s="669" customFormat="1" ht="15">
      <c r="A24" s="663" t="s">
        <v>349</v>
      </c>
      <c r="B24" s="376" t="s">
        <v>455</v>
      </c>
      <c r="C24" s="681">
        <v>57000000</v>
      </c>
      <c r="D24" s="681">
        <v>24408709</v>
      </c>
      <c r="E24" s="681">
        <f t="shared" ref="E24:E30" si="29">F24-D24</f>
        <v>0</v>
      </c>
      <c r="F24" s="681">
        <v>24408709</v>
      </c>
      <c r="G24" s="681">
        <v>-24408709</v>
      </c>
      <c r="H24" s="681">
        <f t="shared" ref="H24:H30" si="30">SUM(F24:G24)</f>
        <v>0</v>
      </c>
      <c r="I24" s="681"/>
      <c r="J24" s="681">
        <v>32591291</v>
      </c>
      <c r="K24" s="681">
        <f t="shared" ref="K24:K30" si="31">L24-J24</f>
        <v>0</v>
      </c>
      <c r="L24" s="681">
        <v>32591291</v>
      </c>
      <c r="M24" s="681">
        <v>24408709</v>
      </c>
      <c r="N24" s="681">
        <f t="shared" ref="N24:N30" si="32">SUM(L24:M24)</f>
        <v>57000000</v>
      </c>
      <c r="O24" s="681"/>
      <c r="P24" s="681">
        <v>0</v>
      </c>
      <c r="Q24" s="681">
        <f t="shared" ref="Q24:Q30" si="33">R24-P24</f>
        <v>0</v>
      </c>
      <c r="R24" s="681">
        <v>0</v>
      </c>
      <c r="S24" s="681"/>
      <c r="T24" s="681">
        <f t="shared" ref="T24:T30" si="34">SUM(R24:S24)</f>
        <v>0</v>
      </c>
      <c r="V24" s="451">
        <f t="shared" si="5"/>
        <v>57000000</v>
      </c>
      <c r="W24" s="451">
        <f t="shared" si="6"/>
        <v>57000000</v>
      </c>
      <c r="X24" s="451">
        <f t="shared" si="7"/>
        <v>0</v>
      </c>
      <c r="Y24" s="451">
        <f t="shared" si="8"/>
        <v>57000000</v>
      </c>
      <c r="Z24" s="451">
        <f t="shared" si="9"/>
        <v>0</v>
      </c>
      <c r="AA24" s="451">
        <f t="shared" si="10"/>
        <v>57000000</v>
      </c>
    </row>
    <row r="25" spans="1:28" s="669" customFormat="1" ht="15">
      <c r="A25" s="663" t="s">
        <v>350</v>
      </c>
      <c r="B25" s="376" t="s">
        <v>495</v>
      </c>
      <c r="C25" s="681"/>
      <c r="D25" s="682">
        <v>0</v>
      </c>
      <c r="E25" s="682">
        <f t="shared" si="29"/>
        <v>0</v>
      </c>
      <c r="F25" s="681">
        <v>0</v>
      </c>
      <c r="G25" s="682"/>
      <c r="H25" s="682">
        <f t="shared" si="30"/>
        <v>0</v>
      </c>
      <c r="I25" s="682"/>
      <c r="J25" s="682">
        <v>0</v>
      </c>
      <c r="K25" s="682">
        <f t="shared" si="31"/>
        <v>0</v>
      </c>
      <c r="L25" s="682">
        <v>0</v>
      </c>
      <c r="M25" s="682"/>
      <c r="N25" s="682">
        <f t="shared" si="32"/>
        <v>0</v>
      </c>
      <c r="O25" s="682"/>
      <c r="P25" s="682">
        <v>0</v>
      </c>
      <c r="Q25" s="682">
        <f t="shared" si="33"/>
        <v>0</v>
      </c>
      <c r="R25" s="682">
        <v>0</v>
      </c>
      <c r="S25" s="682"/>
      <c r="T25" s="682">
        <f t="shared" si="34"/>
        <v>0</v>
      </c>
      <c r="V25" s="451">
        <f t="shared" si="5"/>
        <v>0</v>
      </c>
      <c r="W25" s="451">
        <f t="shared" si="6"/>
        <v>0</v>
      </c>
      <c r="X25" s="451">
        <f t="shared" si="7"/>
        <v>0</v>
      </c>
      <c r="Y25" s="451">
        <f t="shared" si="8"/>
        <v>0</v>
      </c>
      <c r="Z25" s="451">
        <f t="shared" si="9"/>
        <v>0</v>
      </c>
      <c r="AA25" s="451">
        <f t="shared" si="10"/>
        <v>0</v>
      </c>
    </row>
    <row r="26" spans="1:28" s="669" customFormat="1" ht="15">
      <c r="A26" s="663" t="s">
        <v>351</v>
      </c>
      <c r="B26" s="380" t="s">
        <v>456</v>
      </c>
      <c r="C26" s="631">
        <v>22201709</v>
      </c>
      <c r="D26" s="434">
        <v>0</v>
      </c>
      <c r="E26" s="434">
        <f t="shared" si="29"/>
        <v>369000</v>
      </c>
      <c r="F26" s="631">
        <v>369000</v>
      </c>
      <c r="G26" s="434">
        <v>-369000</v>
      </c>
      <c r="H26" s="434">
        <f t="shared" si="30"/>
        <v>0</v>
      </c>
      <c r="I26" s="381">
        <v>486576291</v>
      </c>
      <c r="J26" s="434">
        <v>508208000</v>
      </c>
      <c r="K26" s="434">
        <f t="shared" si="31"/>
        <v>0</v>
      </c>
      <c r="L26" s="381">
        <v>508208000</v>
      </c>
      <c r="M26" s="434">
        <v>369000</v>
      </c>
      <c r="N26" s="434">
        <f t="shared" si="32"/>
        <v>508577000</v>
      </c>
      <c r="O26" s="381">
        <v>71722000</v>
      </c>
      <c r="P26" s="434">
        <v>72292000</v>
      </c>
      <c r="Q26" s="434">
        <f t="shared" si="33"/>
        <v>-369000</v>
      </c>
      <c r="R26" s="381">
        <v>71923000</v>
      </c>
      <c r="S26" s="434"/>
      <c r="T26" s="434">
        <f t="shared" si="34"/>
        <v>71923000</v>
      </c>
      <c r="V26" s="451">
        <f t="shared" si="5"/>
        <v>580500000</v>
      </c>
      <c r="W26" s="451">
        <f t="shared" si="6"/>
        <v>580500000</v>
      </c>
      <c r="X26" s="451">
        <f t="shared" si="7"/>
        <v>0</v>
      </c>
      <c r="Y26" s="451">
        <f t="shared" si="8"/>
        <v>580500000</v>
      </c>
      <c r="Z26" s="451">
        <f t="shared" si="9"/>
        <v>0</v>
      </c>
      <c r="AA26" s="451">
        <f t="shared" si="10"/>
        <v>580500000</v>
      </c>
    </row>
    <row r="27" spans="1:28" s="669" customFormat="1" ht="15">
      <c r="A27" s="663" t="s">
        <v>352</v>
      </c>
      <c r="B27" s="380" t="s">
        <v>457</v>
      </c>
      <c r="C27" s="631"/>
      <c r="D27" s="434">
        <v>0</v>
      </c>
      <c r="E27" s="434">
        <f t="shared" si="29"/>
        <v>0</v>
      </c>
      <c r="F27" s="631">
        <v>0</v>
      </c>
      <c r="G27" s="434"/>
      <c r="H27" s="434">
        <f t="shared" si="30"/>
        <v>0</v>
      </c>
      <c r="I27" s="381"/>
      <c r="J27" s="434">
        <v>0</v>
      </c>
      <c r="K27" s="434">
        <f t="shared" si="31"/>
        <v>0</v>
      </c>
      <c r="L27" s="381">
        <v>0</v>
      </c>
      <c r="M27" s="434"/>
      <c r="N27" s="434">
        <f t="shared" si="32"/>
        <v>0</v>
      </c>
      <c r="O27" s="381"/>
      <c r="P27" s="434">
        <v>0</v>
      </c>
      <c r="Q27" s="434">
        <f t="shared" si="33"/>
        <v>0</v>
      </c>
      <c r="R27" s="381">
        <v>0</v>
      </c>
      <c r="S27" s="434"/>
      <c r="T27" s="434">
        <f t="shared" si="34"/>
        <v>0</v>
      </c>
      <c r="V27" s="451">
        <f t="shared" si="5"/>
        <v>0</v>
      </c>
      <c r="W27" s="451">
        <f t="shared" si="6"/>
        <v>0</v>
      </c>
      <c r="X27" s="451">
        <f t="shared" si="7"/>
        <v>0</v>
      </c>
      <c r="Y27" s="451">
        <f t="shared" si="8"/>
        <v>0</v>
      </c>
      <c r="Z27" s="451">
        <f t="shared" si="9"/>
        <v>0</v>
      </c>
      <c r="AA27" s="451">
        <f t="shared" si="10"/>
        <v>0</v>
      </c>
    </row>
    <row r="28" spans="1:28" s="669" customFormat="1" ht="15">
      <c r="A28" s="663" t="s">
        <v>353</v>
      </c>
      <c r="B28" s="380" t="s">
        <v>458</v>
      </c>
      <c r="C28" s="631">
        <v>49500000</v>
      </c>
      <c r="D28" s="434">
        <v>49500000</v>
      </c>
      <c r="E28" s="434">
        <f t="shared" si="29"/>
        <v>0</v>
      </c>
      <c r="F28" s="631">
        <v>49500000</v>
      </c>
      <c r="G28" s="434">
        <v>-658999</v>
      </c>
      <c r="H28" s="434">
        <f t="shared" si="30"/>
        <v>48841001</v>
      </c>
      <c r="I28" s="381"/>
      <c r="J28" s="434">
        <v>0</v>
      </c>
      <c r="K28" s="434">
        <f t="shared" si="31"/>
        <v>0</v>
      </c>
      <c r="L28" s="381">
        <v>0</v>
      </c>
      <c r="M28" s="434">
        <v>658999</v>
      </c>
      <c r="N28" s="434">
        <f t="shared" si="32"/>
        <v>658999</v>
      </c>
      <c r="O28" s="381"/>
      <c r="P28" s="434">
        <v>0</v>
      </c>
      <c r="Q28" s="434">
        <f t="shared" si="33"/>
        <v>0</v>
      </c>
      <c r="R28" s="381">
        <v>0</v>
      </c>
      <c r="S28" s="434"/>
      <c r="T28" s="434">
        <f t="shared" si="34"/>
        <v>0</v>
      </c>
      <c r="V28" s="451">
        <f t="shared" si="5"/>
        <v>49500000</v>
      </c>
      <c r="W28" s="451">
        <f t="shared" si="6"/>
        <v>49500000</v>
      </c>
      <c r="X28" s="451">
        <f t="shared" si="7"/>
        <v>0</v>
      </c>
      <c r="Y28" s="451">
        <f t="shared" si="8"/>
        <v>49500000</v>
      </c>
      <c r="Z28" s="451">
        <f t="shared" si="9"/>
        <v>0</v>
      </c>
      <c r="AA28" s="451">
        <f t="shared" si="10"/>
        <v>49500000</v>
      </c>
    </row>
    <row r="29" spans="1:28" s="669" customFormat="1" ht="15">
      <c r="A29" s="663" t="s">
        <v>354</v>
      </c>
      <c r="B29" s="384" t="s">
        <v>459</v>
      </c>
      <c r="C29" s="631">
        <v>850000</v>
      </c>
      <c r="D29" s="434">
        <v>850000</v>
      </c>
      <c r="E29" s="434">
        <f t="shared" si="29"/>
        <v>0</v>
      </c>
      <c r="F29" s="631">
        <v>850000</v>
      </c>
      <c r="G29" s="434"/>
      <c r="H29" s="434">
        <f t="shared" si="30"/>
        <v>850000</v>
      </c>
      <c r="I29" s="381"/>
      <c r="J29" s="434">
        <v>0</v>
      </c>
      <c r="K29" s="434">
        <f t="shared" si="31"/>
        <v>0</v>
      </c>
      <c r="L29" s="381">
        <v>0</v>
      </c>
      <c r="M29" s="434"/>
      <c r="N29" s="434">
        <f t="shared" si="32"/>
        <v>0</v>
      </c>
      <c r="O29" s="381"/>
      <c r="P29" s="434">
        <v>0</v>
      </c>
      <c r="Q29" s="434">
        <f t="shared" si="33"/>
        <v>0</v>
      </c>
      <c r="R29" s="381">
        <v>0</v>
      </c>
      <c r="S29" s="434"/>
      <c r="T29" s="434">
        <f t="shared" si="34"/>
        <v>0</v>
      </c>
      <c r="V29" s="451">
        <f t="shared" si="5"/>
        <v>850000</v>
      </c>
      <c r="W29" s="451">
        <f t="shared" si="6"/>
        <v>850000</v>
      </c>
      <c r="X29" s="451">
        <f t="shared" si="7"/>
        <v>0</v>
      </c>
      <c r="Y29" s="451">
        <f t="shared" si="8"/>
        <v>850000</v>
      </c>
      <c r="Z29" s="451">
        <f t="shared" si="9"/>
        <v>0</v>
      </c>
      <c r="AA29" s="451">
        <f t="shared" si="10"/>
        <v>850000</v>
      </c>
    </row>
    <row r="30" spans="1:28" s="669" customFormat="1" ht="15.75" thickBot="1">
      <c r="A30" s="663" t="s">
        <v>497</v>
      </c>
      <c r="B30" s="384" t="s">
        <v>454</v>
      </c>
      <c r="C30" s="646">
        <v>1000000</v>
      </c>
      <c r="D30" s="440">
        <v>1000000</v>
      </c>
      <c r="E30" s="440">
        <f t="shared" si="29"/>
        <v>0</v>
      </c>
      <c r="F30" s="646">
        <v>1000000</v>
      </c>
      <c r="G30" s="440"/>
      <c r="H30" s="440">
        <f t="shared" si="30"/>
        <v>1000000</v>
      </c>
      <c r="I30" s="387"/>
      <c r="J30" s="440">
        <v>0</v>
      </c>
      <c r="K30" s="440">
        <f t="shared" si="31"/>
        <v>0</v>
      </c>
      <c r="L30" s="387">
        <v>0</v>
      </c>
      <c r="M30" s="440"/>
      <c r="N30" s="440">
        <f t="shared" si="32"/>
        <v>0</v>
      </c>
      <c r="O30" s="387"/>
      <c r="P30" s="440">
        <v>0</v>
      </c>
      <c r="Q30" s="440">
        <f t="shared" si="33"/>
        <v>0</v>
      </c>
      <c r="R30" s="387">
        <v>0</v>
      </c>
      <c r="S30" s="440"/>
      <c r="T30" s="440">
        <f t="shared" si="34"/>
        <v>0</v>
      </c>
      <c r="V30" s="451">
        <f t="shared" si="5"/>
        <v>1000000</v>
      </c>
      <c r="W30" s="451">
        <f t="shared" si="6"/>
        <v>1000000</v>
      </c>
      <c r="X30" s="451">
        <f t="shared" si="7"/>
        <v>0</v>
      </c>
      <c r="Y30" s="451">
        <f t="shared" si="8"/>
        <v>1000000</v>
      </c>
      <c r="Z30" s="451">
        <f t="shared" si="9"/>
        <v>0</v>
      </c>
      <c r="AA30" s="451">
        <f t="shared" si="10"/>
        <v>1000000</v>
      </c>
    </row>
    <row r="31" spans="1:28" s="669" customFormat="1" ht="15.75" thickBot="1">
      <c r="A31" s="412" t="s">
        <v>41</v>
      </c>
      <c r="B31" s="661" t="s">
        <v>42</v>
      </c>
      <c r="C31" s="662">
        <f>SUM(C32:C42)</f>
        <v>117223000</v>
      </c>
      <c r="D31" s="662">
        <f t="shared" ref="D31:T31" si="35">SUM(D32:D42)</f>
        <v>122034000</v>
      </c>
      <c r="E31" s="662">
        <f t="shared" si="35"/>
        <v>0</v>
      </c>
      <c r="F31" s="662">
        <f t="shared" si="35"/>
        <v>122034000</v>
      </c>
      <c r="G31" s="662">
        <f t="shared" si="35"/>
        <v>0</v>
      </c>
      <c r="H31" s="662">
        <f t="shared" si="35"/>
        <v>122034000</v>
      </c>
      <c r="I31" s="662">
        <f t="shared" si="35"/>
        <v>6320000</v>
      </c>
      <c r="J31" s="662">
        <f t="shared" si="35"/>
        <v>7001800</v>
      </c>
      <c r="K31" s="662">
        <f t="shared" si="35"/>
        <v>0</v>
      </c>
      <c r="L31" s="662">
        <f t="shared" si="35"/>
        <v>7001800</v>
      </c>
      <c r="M31" s="662">
        <f t="shared" si="35"/>
        <v>8339000</v>
      </c>
      <c r="N31" s="662">
        <f t="shared" si="35"/>
        <v>15340800</v>
      </c>
      <c r="O31" s="662">
        <f t="shared" si="35"/>
        <v>0</v>
      </c>
      <c r="P31" s="662">
        <f t="shared" si="35"/>
        <v>0</v>
      </c>
      <c r="Q31" s="662">
        <f t="shared" si="35"/>
        <v>0</v>
      </c>
      <c r="R31" s="662">
        <f t="shared" si="35"/>
        <v>0</v>
      </c>
      <c r="S31" s="662">
        <f t="shared" si="35"/>
        <v>0</v>
      </c>
      <c r="T31" s="662">
        <f t="shared" si="35"/>
        <v>0</v>
      </c>
      <c r="V31" s="451">
        <f t="shared" si="5"/>
        <v>123543000</v>
      </c>
      <c r="W31" s="451">
        <f t="shared" si="6"/>
        <v>129035800</v>
      </c>
      <c r="X31" s="451">
        <f t="shared" si="7"/>
        <v>0</v>
      </c>
      <c r="Y31" s="451">
        <f t="shared" si="8"/>
        <v>129035800</v>
      </c>
      <c r="Z31" s="451">
        <f t="shared" si="9"/>
        <v>8339000</v>
      </c>
      <c r="AA31" s="451">
        <f t="shared" si="10"/>
        <v>137374800</v>
      </c>
    </row>
    <row r="32" spans="1:28" s="669" customFormat="1" ht="15">
      <c r="A32" s="663" t="s">
        <v>43</v>
      </c>
      <c r="B32" s="664" t="s">
        <v>44</v>
      </c>
      <c r="C32" s="665"/>
      <c r="D32" s="702">
        <v>0</v>
      </c>
      <c r="E32" s="702">
        <f t="shared" ref="E32:E42" si="36">F32-D32</f>
        <v>0</v>
      </c>
      <c r="F32" s="665">
        <v>0</v>
      </c>
      <c r="G32" s="702"/>
      <c r="H32" s="702">
        <f>SUM(F32:G32)</f>
        <v>0</v>
      </c>
      <c r="I32" s="377"/>
      <c r="J32" s="702">
        <v>0</v>
      </c>
      <c r="K32" s="702">
        <f t="shared" ref="K32:K42" si="37">L32-J32</f>
        <v>0</v>
      </c>
      <c r="L32" s="377">
        <v>0</v>
      </c>
      <c r="M32" s="702"/>
      <c r="N32" s="702">
        <f>SUM(L32:M32)</f>
        <v>0</v>
      </c>
      <c r="O32" s="377"/>
      <c r="P32" s="702">
        <v>0</v>
      </c>
      <c r="Q32" s="702">
        <f t="shared" ref="Q32:Q42" si="38">R32-P32</f>
        <v>0</v>
      </c>
      <c r="R32" s="377">
        <v>0</v>
      </c>
      <c r="S32" s="702"/>
      <c r="T32" s="702">
        <f>SUM(R32:S32)</f>
        <v>0</v>
      </c>
      <c r="V32" s="451">
        <f t="shared" si="5"/>
        <v>0</v>
      </c>
      <c r="W32" s="451">
        <f t="shared" si="6"/>
        <v>0</v>
      </c>
      <c r="X32" s="451">
        <f t="shared" si="7"/>
        <v>0</v>
      </c>
      <c r="Y32" s="451">
        <f t="shared" si="8"/>
        <v>0</v>
      </c>
      <c r="Z32" s="451">
        <f t="shared" si="9"/>
        <v>0</v>
      </c>
      <c r="AA32" s="451">
        <f t="shared" si="10"/>
        <v>0</v>
      </c>
      <c r="AB32" s="678"/>
    </row>
    <row r="33" spans="1:28" s="669" customFormat="1" ht="15">
      <c r="A33" s="667" t="s">
        <v>45</v>
      </c>
      <c r="B33" s="668" t="s">
        <v>46</v>
      </c>
      <c r="C33" s="631"/>
      <c r="D33" s="434">
        <v>0</v>
      </c>
      <c r="E33" s="434">
        <f t="shared" si="36"/>
        <v>53270000</v>
      </c>
      <c r="F33" s="631">
        <v>53270000</v>
      </c>
      <c r="G33" s="434"/>
      <c r="H33" s="702">
        <f t="shared" ref="H33:H42" si="39">SUM(F33:G33)</f>
        <v>53270000</v>
      </c>
      <c r="I33" s="381"/>
      <c r="J33" s="434">
        <v>0</v>
      </c>
      <c r="K33" s="434">
        <f t="shared" si="37"/>
        <v>0</v>
      </c>
      <c r="L33" s="381">
        <v>0</v>
      </c>
      <c r="M33" s="434">
        <v>3066000</v>
      </c>
      <c r="N33" s="434">
        <f t="shared" ref="N33:N42" si="40">SUM(L33:M33)</f>
        <v>3066000</v>
      </c>
      <c r="O33" s="381"/>
      <c r="P33" s="434">
        <v>0</v>
      </c>
      <c r="Q33" s="434">
        <f t="shared" si="38"/>
        <v>0</v>
      </c>
      <c r="R33" s="381">
        <v>0</v>
      </c>
      <c r="S33" s="434"/>
      <c r="T33" s="434">
        <f t="shared" ref="T33:T42" si="41">SUM(R33:S33)</f>
        <v>0</v>
      </c>
      <c r="V33" s="451">
        <f t="shared" si="5"/>
        <v>0</v>
      </c>
      <c r="W33" s="451">
        <f t="shared" si="6"/>
        <v>0</v>
      </c>
      <c r="X33" s="451">
        <f t="shared" si="7"/>
        <v>53270000</v>
      </c>
      <c r="Y33" s="451">
        <f t="shared" si="8"/>
        <v>53270000</v>
      </c>
      <c r="Z33" s="451">
        <f t="shared" si="9"/>
        <v>3066000</v>
      </c>
      <c r="AA33" s="451">
        <f t="shared" si="10"/>
        <v>56336000</v>
      </c>
      <c r="AB33" s="678"/>
    </row>
    <row r="34" spans="1:28" s="669" customFormat="1" ht="15">
      <c r="A34" s="667" t="s">
        <v>47</v>
      </c>
      <c r="B34" s="668" t="s">
        <v>48</v>
      </c>
      <c r="C34" s="631"/>
      <c r="D34" s="434">
        <v>4811000</v>
      </c>
      <c r="E34" s="434">
        <f t="shared" si="36"/>
        <v>2087400</v>
      </c>
      <c r="F34" s="631">
        <v>6898400</v>
      </c>
      <c r="G34" s="434"/>
      <c r="H34" s="702">
        <f t="shared" si="39"/>
        <v>6898400</v>
      </c>
      <c r="I34" s="381"/>
      <c r="J34" s="434">
        <v>0</v>
      </c>
      <c r="K34" s="434">
        <f t="shared" si="37"/>
        <v>0</v>
      </c>
      <c r="L34" s="381">
        <v>0</v>
      </c>
      <c r="M34" s="434"/>
      <c r="N34" s="434">
        <f t="shared" si="40"/>
        <v>0</v>
      </c>
      <c r="O34" s="381"/>
      <c r="P34" s="434">
        <v>0</v>
      </c>
      <c r="Q34" s="434">
        <f t="shared" si="38"/>
        <v>0</v>
      </c>
      <c r="R34" s="381">
        <v>0</v>
      </c>
      <c r="S34" s="434"/>
      <c r="T34" s="434">
        <f t="shared" si="41"/>
        <v>0</v>
      </c>
      <c r="V34" s="451">
        <f t="shared" si="5"/>
        <v>0</v>
      </c>
      <c r="W34" s="451">
        <f t="shared" si="6"/>
        <v>4811000</v>
      </c>
      <c r="X34" s="451">
        <f t="shared" si="7"/>
        <v>2087400</v>
      </c>
      <c r="Y34" s="451">
        <f t="shared" si="8"/>
        <v>6898400</v>
      </c>
      <c r="Z34" s="451">
        <f t="shared" si="9"/>
        <v>0</v>
      </c>
      <c r="AA34" s="451">
        <f t="shared" si="10"/>
        <v>6898400</v>
      </c>
      <c r="AB34" s="678"/>
    </row>
    <row r="35" spans="1:28" s="669" customFormat="1" ht="15">
      <c r="A35" s="667" t="s">
        <v>49</v>
      </c>
      <c r="B35" s="668" t="s">
        <v>50</v>
      </c>
      <c r="C35" s="631">
        <v>54000000</v>
      </c>
      <c r="D35" s="434">
        <v>54000000</v>
      </c>
      <c r="E35" s="434">
        <f t="shared" si="36"/>
        <v>0</v>
      </c>
      <c r="F35" s="631">
        <v>54000000</v>
      </c>
      <c r="G35" s="434"/>
      <c r="H35" s="702">
        <f t="shared" si="39"/>
        <v>54000000</v>
      </c>
      <c r="I35" s="381">
        <v>2000000</v>
      </c>
      <c r="J35" s="434">
        <v>2681800</v>
      </c>
      <c r="K35" s="434">
        <f t="shared" si="37"/>
        <v>0</v>
      </c>
      <c r="L35" s="381">
        <v>2681800</v>
      </c>
      <c r="M35" s="434"/>
      <c r="N35" s="434">
        <f t="shared" si="40"/>
        <v>2681800</v>
      </c>
      <c r="O35" s="381"/>
      <c r="P35" s="434">
        <v>0</v>
      </c>
      <c r="Q35" s="434">
        <f t="shared" si="38"/>
        <v>0</v>
      </c>
      <c r="R35" s="381">
        <v>0</v>
      </c>
      <c r="S35" s="434"/>
      <c r="T35" s="434">
        <f t="shared" si="41"/>
        <v>0</v>
      </c>
      <c r="V35" s="451">
        <f t="shared" si="5"/>
        <v>56000000</v>
      </c>
      <c r="W35" s="451">
        <f t="shared" si="6"/>
        <v>56681800</v>
      </c>
      <c r="X35" s="451">
        <f t="shared" si="7"/>
        <v>0</v>
      </c>
      <c r="Y35" s="451">
        <f t="shared" si="8"/>
        <v>56681800</v>
      </c>
      <c r="Z35" s="451">
        <f t="shared" si="9"/>
        <v>0</v>
      </c>
      <c r="AA35" s="451">
        <f t="shared" si="10"/>
        <v>56681800</v>
      </c>
      <c r="AB35" s="678"/>
    </row>
    <row r="36" spans="1:28" s="669" customFormat="1" ht="15">
      <c r="A36" s="667" t="s">
        <v>51</v>
      </c>
      <c r="B36" s="668" t="s">
        <v>52</v>
      </c>
      <c r="C36" s="631"/>
      <c r="D36" s="434">
        <v>0</v>
      </c>
      <c r="E36" s="434">
        <f t="shared" si="36"/>
        <v>0</v>
      </c>
      <c r="F36" s="631">
        <v>0</v>
      </c>
      <c r="G36" s="434"/>
      <c r="H36" s="702">
        <f t="shared" si="39"/>
        <v>0</v>
      </c>
      <c r="I36" s="381"/>
      <c r="J36" s="434">
        <v>0</v>
      </c>
      <c r="K36" s="434">
        <f t="shared" si="37"/>
        <v>0</v>
      </c>
      <c r="L36" s="381">
        <v>0</v>
      </c>
      <c r="M36" s="434"/>
      <c r="N36" s="434">
        <f t="shared" si="40"/>
        <v>0</v>
      </c>
      <c r="O36" s="381"/>
      <c r="P36" s="434">
        <v>0</v>
      </c>
      <c r="Q36" s="434">
        <f t="shared" si="38"/>
        <v>0</v>
      </c>
      <c r="R36" s="381">
        <v>0</v>
      </c>
      <c r="S36" s="434"/>
      <c r="T36" s="434">
        <f t="shared" si="41"/>
        <v>0</v>
      </c>
      <c r="V36" s="451">
        <f t="shared" si="5"/>
        <v>0</v>
      </c>
      <c r="W36" s="451">
        <f t="shared" si="6"/>
        <v>0</v>
      </c>
      <c r="X36" s="451">
        <f t="shared" si="7"/>
        <v>0</v>
      </c>
      <c r="Y36" s="451">
        <f t="shared" si="8"/>
        <v>0</v>
      </c>
      <c r="Z36" s="451">
        <f t="shared" si="9"/>
        <v>0</v>
      </c>
      <c r="AA36" s="451">
        <f t="shared" si="10"/>
        <v>0</v>
      </c>
      <c r="AB36" s="678"/>
    </row>
    <row r="37" spans="1:28" s="669" customFormat="1" ht="15">
      <c r="A37" s="667" t="s">
        <v>53</v>
      </c>
      <c r="B37" s="668" t="s">
        <v>54</v>
      </c>
      <c r="C37" s="631"/>
      <c r="D37" s="434">
        <v>0</v>
      </c>
      <c r="E37" s="434">
        <f t="shared" si="36"/>
        <v>7865600</v>
      </c>
      <c r="F37" s="631">
        <v>7865600</v>
      </c>
      <c r="G37" s="434"/>
      <c r="H37" s="702">
        <f t="shared" si="39"/>
        <v>7865600</v>
      </c>
      <c r="I37" s="381">
        <v>4320000</v>
      </c>
      <c r="J37" s="434">
        <v>4320000</v>
      </c>
      <c r="K37" s="434">
        <f t="shared" si="37"/>
        <v>0</v>
      </c>
      <c r="L37" s="381">
        <v>4320000</v>
      </c>
      <c r="M37" s="434">
        <v>5273000</v>
      </c>
      <c r="N37" s="434">
        <f t="shared" si="40"/>
        <v>9593000</v>
      </c>
      <c r="O37" s="381"/>
      <c r="P37" s="434">
        <v>0</v>
      </c>
      <c r="Q37" s="434">
        <f t="shared" si="38"/>
        <v>0</v>
      </c>
      <c r="R37" s="381">
        <v>0</v>
      </c>
      <c r="S37" s="434"/>
      <c r="T37" s="434">
        <f t="shared" si="41"/>
        <v>0</v>
      </c>
      <c r="V37" s="451">
        <f t="shared" si="5"/>
        <v>4320000</v>
      </c>
      <c r="W37" s="451">
        <f t="shared" si="6"/>
        <v>4320000</v>
      </c>
      <c r="X37" s="451">
        <f t="shared" si="7"/>
        <v>7865600</v>
      </c>
      <c r="Y37" s="451">
        <f t="shared" si="8"/>
        <v>12185600</v>
      </c>
      <c r="Z37" s="451">
        <f t="shared" si="9"/>
        <v>5273000</v>
      </c>
      <c r="AA37" s="451">
        <f t="shared" si="10"/>
        <v>17458600</v>
      </c>
      <c r="AB37" s="678"/>
    </row>
    <row r="38" spans="1:28" s="669" customFormat="1" ht="15">
      <c r="A38" s="667" t="s">
        <v>55</v>
      </c>
      <c r="B38" s="668" t="s">
        <v>56</v>
      </c>
      <c r="C38" s="631"/>
      <c r="D38" s="434">
        <v>0</v>
      </c>
      <c r="E38" s="434">
        <f t="shared" si="36"/>
        <v>0</v>
      </c>
      <c r="F38" s="631">
        <v>0</v>
      </c>
      <c r="G38" s="434"/>
      <c r="H38" s="702">
        <f t="shared" si="39"/>
        <v>0</v>
      </c>
      <c r="I38" s="381"/>
      <c r="J38" s="434">
        <v>0</v>
      </c>
      <c r="K38" s="434">
        <f t="shared" si="37"/>
        <v>0</v>
      </c>
      <c r="L38" s="381">
        <v>0</v>
      </c>
      <c r="M38" s="434"/>
      <c r="N38" s="434">
        <f t="shared" si="40"/>
        <v>0</v>
      </c>
      <c r="O38" s="381"/>
      <c r="P38" s="434">
        <v>0</v>
      </c>
      <c r="Q38" s="434">
        <f t="shared" si="38"/>
        <v>0</v>
      </c>
      <c r="R38" s="381">
        <v>0</v>
      </c>
      <c r="S38" s="434"/>
      <c r="T38" s="434">
        <f t="shared" si="41"/>
        <v>0</v>
      </c>
      <c r="V38" s="451">
        <f t="shared" si="5"/>
        <v>0</v>
      </c>
      <c r="W38" s="451">
        <f t="shared" si="6"/>
        <v>0</v>
      </c>
      <c r="X38" s="451">
        <f t="shared" si="7"/>
        <v>0</v>
      </c>
      <c r="Y38" s="451">
        <f t="shared" si="8"/>
        <v>0</v>
      </c>
      <c r="Z38" s="451">
        <f t="shared" si="9"/>
        <v>0</v>
      </c>
      <c r="AA38" s="451">
        <f t="shared" si="10"/>
        <v>0</v>
      </c>
      <c r="AB38" s="678"/>
    </row>
    <row r="39" spans="1:28" s="669" customFormat="1" ht="15">
      <c r="A39" s="667" t="s">
        <v>57</v>
      </c>
      <c r="B39" s="668" t="s">
        <v>58</v>
      </c>
      <c r="C39" s="631"/>
      <c r="D39" s="434">
        <v>0</v>
      </c>
      <c r="E39" s="434">
        <f t="shared" si="36"/>
        <v>0</v>
      </c>
      <c r="F39" s="631">
        <v>0</v>
      </c>
      <c r="G39" s="434"/>
      <c r="H39" s="702">
        <f t="shared" si="39"/>
        <v>0</v>
      </c>
      <c r="I39" s="381"/>
      <c r="J39" s="434">
        <v>0</v>
      </c>
      <c r="K39" s="434">
        <f t="shared" si="37"/>
        <v>0</v>
      </c>
      <c r="L39" s="381">
        <v>0</v>
      </c>
      <c r="M39" s="434"/>
      <c r="N39" s="434">
        <f t="shared" si="40"/>
        <v>0</v>
      </c>
      <c r="O39" s="381"/>
      <c r="P39" s="434">
        <v>0</v>
      </c>
      <c r="Q39" s="434">
        <f t="shared" si="38"/>
        <v>0</v>
      </c>
      <c r="R39" s="381">
        <v>0</v>
      </c>
      <c r="S39" s="434"/>
      <c r="T39" s="434">
        <f t="shared" si="41"/>
        <v>0</v>
      </c>
      <c r="V39" s="451">
        <f t="shared" si="5"/>
        <v>0</v>
      </c>
      <c r="W39" s="451">
        <f t="shared" si="6"/>
        <v>0</v>
      </c>
      <c r="X39" s="451">
        <f t="shared" si="7"/>
        <v>0</v>
      </c>
      <c r="Y39" s="451">
        <f t="shared" si="8"/>
        <v>0</v>
      </c>
      <c r="Z39" s="451">
        <f t="shared" si="9"/>
        <v>0</v>
      </c>
      <c r="AA39" s="451">
        <f t="shared" si="10"/>
        <v>0</v>
      </c>
      <c r="AB39" s="678"/>
    </row>
    <row r="40" spans="1:28" s="669" customFormat="1" ht="15">
      <c r="A40" s="667" t="s">
        <v>59</v>
      </c>
      <c r="B40" s="668" t="s">
        <v>60</v>
      </c>
      <c r="C40" s="632"/>
      <c r="D40" s="782">
        <v>0</v>
      </c>
      <c r="E40" s="782">
        <f t="shared" si="36"/>
        <v>0</v>
      </c>
      <c r="F40" s="632">
        <v>0</v>
      </c>
      <c r="G40" s="782"/>
      <c r="H40" s="702">
        <f t="shared" si="39"/>
        <v>0</v>
      </c>
      <c r="I40" s="396"/>
      <c r="J40" s="782">
        <v>0</v>
      </c>
      <c r="K40" s="782">
        <f t="shared" si="37"/>
        <v>0</v>
      </c>
      <c r="L40" s="396">
        <v>0</v>
      </c>
      <c r="M40" s="782"/>
      <c r="N40" s="782">
        <f t="shared" si="40"/>
        <v>0</v>
      </c>
      <c r="O40" s="396"/>
      <c r="P40" s="782">
        <v>0</v>
      </c>
      <c r="Q40" s="782">
        <f t="shared" si="38"/>
        <v>0</v>
      </c>
      <c r="R40" s="396">
        <v>0</v>
      </c>
      <c r="S40" s="782"/>
      <c r="T40" s="782">
        <f t="shared" si="41"/>
        <v>0</v>
      </c>
      <c r="V40" s="451">
        <f t="shared" si="5"/>
        <v>0</v>
      </c>
      <c r="W40" s="451">
        <f t="shared" si="6"/>
        <v>0</v>
      </c>
      <c r="X40" s="451">
        <f t="shared" si="7"/>
        <v>0</v>
      </c>
      <c r="Y40" s="451">
        <f t="shared" si="8"/>
        <v>0</v>
      </c>
      <c r="Z40" s="451">
        <f t="shared" si="9"/>
        <v>0</v>
      </c>
      <c r="AA40" s="451">
        <f t="shared" si="10"/>
        <v>0</v>
      </c>
      <c r="AB40" s="678"/>
    </row>
    <row r="41" spans="1:28" s="669" customFormat="1" ht="15">
      <c r="A41" s="667" t="s">
        <v>61</v>
      </c>
      <c r="B41" s="673" t="s">
        <v>1471</v>
      </c>
      <c r="C41" s="634"/>
      <c r="D41" s="783">
        <v>0</v>
      </c>
      <c r="E41" s="783">
        <f t="shared" si="36"/>
        <v>0</v>
      </c>
      <c r="F41" s="634">
        <v>0</v>
      </c>
      <c r="G41" s="783"/>
      <c r="H41" s="702">
        <f t="shared" si="39"/>
        <v>0</v>
      </c>
      <c r="I41" s="394"/>
      <c r="J41" s="783">
        <v>0</v>
      </c>
      <c r="K41" s="783">
        <f t="shared" si="37"/>
        <v>0</v>
      </c>
      <c r="L41" s="394">
        <v>0</v>
      </c>
      <c r="M41" s="783"/>
      <c r="N41" s="783">
        <f t="shared" si="40"/>
        <v>0</v>
      </c>
      <c r="O41" s="394"/>
      <c r="P41" s="783">
        <v>0</v>
      </c>
      <c r="Q41" s="783">
        <f t="shared" si="38"/>
        <v>0</v>
      </c>
      <c r="R41" s="394">
        <v>0</v>
      </c>
      <c r="S41" s="783"/>
      <c r="T41" s="783">
        <f t="shared" si="41"/>
        <v>0</v>
      </c>
      <c r="V41" s="451">
        <f t="shared" si="5"/>
        <v>0</v>
      </c>
      <c r="W41" s="451">
        <f t="shared" si="6"/>
        <v>0</v>
      </c>
      <c r="X41" s="451">
        <f t="shared" si="7"/>
        <v>0</v>
      </c>
      <c r="Y41" s="451">
        <f t="shared" si="8"/>
        <v>0</v>
      </c>
      <c r="Z41" s="451">
        <f t="shared" si="9"/>
        <v>0</v>
      </c>
      <c r="AA41" s="451">
        <f t="shared" si="10"/>
        <v>0</v>
      </c>
      <c r="AB41" s="678"/>
    </row>
    <row r="42" spans="1:28" s="669" customFormat="1" ht="15.75" thickBot="1">
      <c r="A42" s="667" t="s">
        <v>1625</v>
      </c>
      <c r="B42" s="673" t="s">
        <v>62</v>
      </c>
      <c r="C42" s="634">
        <v>63223000</v>
      </c>
      <c r="D42" s="783">
        <v>63223000</v>
      </c>
      <c r="E42" s="783">
        <f t="shared" si="36"/>
        <v>-63223000</v>
      </c>
      <c r="F42" s="634">
        <v>0</v>
      </c>
      <c r="G42" s="783"/>
      <c r="H42" s="702">
        <f t="shared" si="39"/>
        <v>0</v>
      </c>
      <c r="I42" s="394"/>
      <c r="J42" s="783">
        <v>0</v>
      </c>
      <c r="K42" s="783">
        <f t="shared" si="37"/>
        <v>0</v>
      </c>
      <c r="L42" s="394">
        <v>0</v>
      </c>
      <c r="M42" s="783"/>
      <c r="N42" s="783">
        <f t="shared" si="40"/>
        <v>0</v>
      </c>
      <c r="O42" s="394"/>
      <c r="P42" s="783">
        <v>0</v>
      </c>
      <c r="Q42" s="783">
        <f t="shared" si="38"/>
        <v>0</v>
      </c>
      <c r="R42" s="394">
        <v>0</v>
      </c>
      <c r="S42" s="783"/>
      <c r="T42" s="783">
        <f t="shared" si="41"/>
        <v>0</v>
      </c>
      <c r="V42" s="451">
        <f t="shared" si="5"/>
        <v>63223000</v>
      </c>
      <c r="W42" s="451">
        <f t="shared" si="6"/>
        <v>63223000</v>
      </c>
      <c r="X42" s="451">
        <f t="shared" si="7"/>
        <v>-63223000</v>
      </c>
      <c r="Y42" s="451">
        <f t="shared" si="8"/>
        <v>0</v>
      </c>
      <c r="Z42" s="451">
        <f t="shared" si="9"/>
        <v>0</v>
      </c>
      <c r="AA42" s="451">
        <f t="shared" si="10"/>
        <v>0</v>
      </c>
      <c r="AB42" s="678"/>
    </row>
    <row r="43" spans="1:28" s="669" customFormat="1" ht="15.75" thickBot="1">
      <c r="A43" s="412" t="s">
        <v>63</v>
      </c>
      <c r="B43" s="661" t="s">
        <v>64</v>
      </c>
      <c r="C43" s="662">
        <f t="shared" ref="C43:T43" si="42">SUM(C44:C48)</f>
        <v>0</v>
      </c>
      <c r="D43" s="662">
        <f t="shared" si="42"/>
        <v>0</v>
      </c>
      <c r="E43" s="662">
        <f t="shared" si="42"/>
        <v>0</v>
      </c>
      <c r="F43" s="662">
        <f t="shared" si="42"/>
        <v>0</v>
      </c>
      <c r="G43" s="662">
        <f t="shared" si="42"/>
        <v>0</v>
      </c>
      <c r="H43" s="662">
        <f t="shared" si="42"/>
        <v>0</v>
      </c>
      <c r="I43" s="662">
        <f t="shared" si="42"/>
        <v>16000000</v>
      </c>
      <c r="J43" s="662">
        <f t="shared" si="42"/>
        <v>38419000</v>
      </c>
      <c r="K43" s="662">
        <f t="shared" si="42"/>
        <v>0</v>
      </c>
      <c r="L43" s="662">
        <f t="shared" si="42"/>
        <v>38419000</v>
      </c>
      <c r="M43" s="662">
        <f t="shared" si="42"/>
        <v>19789000</v>
      </c>
      <c r="N43" s="662">
        <f t="shared" si="42"/>
        <v>58208000</v>
      </c>
      <c r="O43" s="662">
        <f t="shared" si="42"/>
        <v>0</v>
      </c>
      <c r="P43" s="662">
        <f t="shared" si="42"/>
        <v>0</v>
      </c>
      <c r="Q43" s="662">
        <f t="shared" si="42"/>
        <v>0</v>
      </c>
      <c r="R43" s="662">
        <f t="shared" si="42"/>
        <v>0</v>
      </c>
      <c r="S43" s="662">
        <f t="shared" si="42"/>
        <v>0</v>
      </c>
      <c r="T43" s="662">
        <f t="shared" si="42"/>
        <v>0</v>
      </c>
      <c r="V43" s="451">
        <f t="shared" si="5"/>
        <v>16000000</v>
      </c>
      <c r="W43" s="451">
        <f t="shared" si="6"/>
        <v>38419000</v>
      </c>
      <c r="X43" s="451">
        <f t="shared" si="7"/>
        <v>0</v>
      </c>
      <c r="Y43" s="451">
        <f t="shared" si="8"/>
        <v>38419000</v>
      </c>
      <c r="Z43" s="451">
        <f t="shared" si="9"/>
        <v>19789000</v>
      </c>
      <c r="AA43" s="451">
        <f t="shared" si="10"/>
        <v>58208000</v>
      </c>
    </row>
    <row r="44" spans="1:28" s="669" customFormat="1" ht="15">
      <c r="A44" s="663" t="s">
        <v>65</v>
      </c>
      <c r="B44" s="664" t="s">
        <v>66</v>
      </c>
      <c r="C44" s="683"/>
      <c r="D44" s="785">
        <v>0</v>
      </c>
      <c r="E44" s="785">
        <f t="shared" ref="E44:E48" si="43">F44-D44</f>
        <v>0</v>
      </c>
      <c r="F44" s="683">
        <v>0</v>
      </c>
      <c r="G44" s="785"/>
      <c r="H44" s="785">
        <f t="shared" ref="H44:H48" si="44">SUM(F44:G44)</f>
        <v>0</v>
      </c>
      <c r="I44" s="395"/>
      <c r="J44" s="785">
        <v>0</v>
      </c>
      <c r="K44" s="785">
        <f t="shared" ref="K44:K48" si="45">L44-J44</f>
        <v>0</v>
      </c>
      <c r="L44" s="395">
        <v>0</v>
      </c>
      <c r="M44" s="785"/>
      <c r="N44" s="785">
        <f t="shared" ref="N44:N48" si="46">SUM(L44:M44)</f>
        <v>0</v>
      </c>
      <c r="O44" s="395"/>
      <c r="P44" s="785">
        <v>0</v>
      </c>
      <c r="Q44" s="785">
        <f t="shared" ref="Q44:Q48" si="47">R44-P44</f>
        <v>0</v>
      </c>
      <c r="R44" s="395">
        <v>0</v>
      </c>
      <c r="S44" s="785"/>
      <c r="T44" s="785">
        <f t="shared" ref="T44:T48" si="48">SUM(R44:S44)</f>
        <v>0</v>
      </c>
      <c r="V44" s="451">
        <f t="shared" si="5"/>
        <v>0</v>
      </c>
      <c r="W44" s="451">
        <f t="shared" si="6"/>
        <v>0</v>
      </c>
      <c r="X44" s="451">
        <f t="shared" si="7"/>
        <v>0</v>
      </c>
      <c r="Y44" s="451">
        <f t="shared" si="8"/>
        <v>0</v>
      </c>
      <c r="Z44" s="451">
        <f t="shared" si="9"/>
        <v>0</v>
      </c>
      <c r="AA44" s="451">
        <f t="shared" si="10"/>
        <v>0</v>
      </c>
    </row>
    <row r="45" spans="1:28" s="669" customFormat="1" ht="15">
      <c r="A45" s="667" t="s">
        <v>67</v>
      </c>
      <c r="B45" s="668" t="s">
        <v>68</v>
      </c>
      <c r="C45" s="632"/>
      <c r="D45" s="782">
        <v>0</v>
      </c>
      <c r="E45" s="782">
        <f t="shared" si="43"/>
        <v>0</v>
      </c>
      <c r="F45" s="632">
        <v>0</v>
      </c>
      <c r="G45" s="782"/>
      <c r="H45" s="782">
        <f t="shared" si="44"/>
        <v>0</v>
      </c>
      <c r="I45" s="396">
        <v>16000000</v>
      </c>
      <c r="J45" s="782">
        <v>38419000</v>
      </c>
      <c r="K45" s="782">
        <f t="shared" si="45"/>
        <v>0</v>
      </c>
      <c r="L45" s="396">
        <v>38419000</v>
      </c>
      <c r="M45" s="782">
        <v>19789000</v>
      </c>
      <c r="N45" s="782">
        <f t="shared" si="46"/>
        <v>58208000</v>
      </c>
      <c r="O45" s="396"/>
      <c r="P45" s="782">
        <v>0</v>
      </c>
      <c r="Q45" s="782">
        <f t="shared" si="47"/>
        <v>0</v>
      </c>
      <c r="R45" s="396">
        <v>0</v>
      </c>
      <c r="S45" s="782"/>
      <c r="T45" s="782">
        <f t="shared" si="48"/>
        <v>0</v>
      </c>
      <c r="V45" s="451">
        <f t="shared" si="5"/>
        <v>16000000</v>
      </c>
      <c r="W45" s="451">
        <f t="shared" si="6"/>
        <v>38419000</v>
      </c>
      <c r="X45" s="451">
        <f t="shared" si="7"/>
        <v>0</v>
      </c>
      <c r="Y45" s="451">
        <f t="shared" si="8"/>
        <v>38419000</v>
      </c>
      <c r="Z45" s="451">
        <f t="shared" si="9"/>
        <v>19789000</v>
      </c>
      <c r="AA45" s="451">
        <f t="shared" si="10"/>
        <v>58208000</v>
      </c>
    </row>
    <row r="46" spans="1:28" s="669" customFormat="1" ht="15">
      <c r="A46" s="667" t="s">
        <v>69</v>
      </c>
      <c r="B46" s="668" t="s">
        <v>70</v>
      </c>
      <c r="C46" s="632"/>
      <c r="D46" s="782">
        <v>0</v>
      </c>
      <c r="E46" s="782">
        <f t="shared" si="43"/>
        <v>0</v>
      </c>
      <c r="F46" s="632">
        <v>0</v>
      </c>
      <c r="G46" s="782"/>
      <c r="H46" s="782">
        <f t="shared" si="44"/>
        <v>0</v>
      </c>
      <c r="I46" s="396"/>
      <c r="J46" s="782">
        <v>0</v>
      </c>
      <c r="K46" s="782">
        <f t="shared" si="45"/>
        <v>0</v>
      </c>
      <c r="L46" s="396">
        <v>0</v>
      </c>
      <c r="M46" s="782"/>
      <c r="N46" s="782">
        <f t="shared" si="46"/>
        <v>0</v>
      </c>
      <c r="O46" s="396"/>
      <c r="P46" s="782">
        <v>0</v>
      </c>
      <c r="Q46" s="782">
        <f t="shared" si="47"/>
        <v>0</v>
      </c>
      <c r="R46" s="396">
        <v>0</v>
      </c>
      <c r="S46" s="782"/>
      <c r="T46" s="782">
        <f t="shared" si="48"/>
        <v>0</v>
      </c>
      <c r="V46" s="451">
        <f t="shared" si="5"/>
        <v>0</v>
      </c>
      <c r="W46" s="451">
        <f t="shared" si="6"/>
        <v>0</v>
      </c>
      <c r="X46" s="451">
        <f t="shared" si="7"/>
        <v>0</v>
      </c>
      <c r="Y46" s="451">
        <f t="shared" si="8"/>
        <v>0</v>
      </c>
      <c r="Z46" s="451">
        <f t="shared" si="9"/>
        <v>0</v>
      </c>
      <c r="AA46" s="451">
        <f t="shared" si="10"/>
        <v>0</v>
      </c>
    </row>
    <row r="47" spans="1:28" s="669" customFormat="1" ht="15">
      <c r="A47" s="667" t="s">
        <v>71</v>
      </c>
      <c r="B47" s="668" t="s">
        <v>72</v>
      </c>
      <c r="C47" s="632"/>
      <c r="D47" s="782">
        <v>0</v>
      </c>
      <c r="E47" s="782">
        <f t="shared" si="43"/>
        <v>0</v>
      </c>
      <c r="F47" s="632">
        <v>0</v>
      </c>
      <c r="G47" s="782"/>
      <c r="H47" s="782">
        <f t="shared" si="44"/>
        <v>0</v>
      </c>
      <c r="I47" s="396"/>
      <c r="J47" s="782">
        <v>0</v>
      </c>
      <c r="K47" s="782">
        <f t="shared" si="45"/>
        <v>0</v>
      </c>
      <c r="L47" s="396">
        <v>0</v>
      </c>
      <c r="M47" s="782"/>
      <c r="N47" s="782">
        <f t="shared" si="46"/>
        <v>0</v>
      </c>
      <c r="O47" s="396"/>
      <c r="P47" s="782">
        <v>0</v>
      </c>
      <c r="Q47" s="782">
        <f t="shared" si="47"/>
        <v>0</v>
      </c>
      <c r="R47" s="396">
        <v>0</v>
      </c>
      <c r="S47" s="782"/>
      <c r="T47" s="782">
        <f t="shared" si="48"/>
        <v>0</v>
      </c>
      <c r="V47" s="451">
        <f t="shared" si="5"/>
        <v>0</v>
      </c>
      <c r="W47" s="451">
        <f t="shared" si="6"/>
        <v>0</v>
      </c>
      <c r="X47" s="451">
        <f t="shared" si="7"/>
        <v>0</v>
      </c>
      <c r="Y47" s="451">
        <f t="shared" si="8"/>
        <v>0</v>
      </c>
      <c r="Z47" s="451">
        <f t="shared" si="9"/>
        <v>0</v>
      </c>
      <c r="AA47" s="451">
        <f t="shared" si="10"/>
        <v>0</v>
      </c>
    </row>
    <row r="48" spans="1:28" s="669" customFormat="1" ht="15.75" thickBot="1">
      <c r="A48" s="672" t="s">
        <v>73</v>
      </c>
      <c r="B48" s="673" t="s">
        <v>74</v>
      </c>
      <c r="C48" s="634"/>
      <c r="D48" s="783">
        <v>0</v>
      </c>
      <c r="E48" s="783">
        <f t="shared" si="43"/>
        <v>0</v>
      </c>
      <c r="F48" s="634">
        <v>0</v>
      </c>
      <c r="G48" s="783"/>
      <c r="H48" s="783">
        <f t="shared" si="44"/>
        <v>0</v>
      </c>
      <c r="I48" s="394"/>
      <c r="J48" s="783">
        <v>0</v>
      </c>
      <c r="K48" s="783">
        <f t="shared" si="45"/>
        <v>0</v>
      </c>
      <c r="L48" s="394">
        <v>0</v>
      </c>
      <c r="M48" s="783"/>
      <c r="N48" s="783">
        <f t="shared" si="46"/>
        <v>0</v>
      </c>
      <c r="O48" s="394"/>
      <c r="P48" s="783">
        <v>0</v>
      </c>
      <c r="Q48" s="783">
        <f t="shared" si="47"/>
        <v>0</v>
      </c>
      <c r="R48" s="394">
        <v>0</v>
      </c>
      <c r="S48" s="783"/>
      <c r="T48" s="783">
        <f t="shared" si="48"/>
        <v>0</v>
      </c>
      <c r="V48" s="451">
        <f t="shared" si="5"/>
        <v>0</v>
      </c>
      <c r="W48" s="451">
        <f t="shared" si="6"/>
        <v>0</v>
      </c>
      <c r="X48" s="451">
        <f t="shared" si="7"/>
        <v>0</v>
      </c>
      <c r="Y48" s="451">
        <f t="shared" si="8"/>
        <v>0</v>
      </c>
      <c r="Z48" s="451">
        <f t="shared" si="9"/>
        <v>0</v>
      </c>
      <c r="AA48" s="451">
        <f t="shared" si="10"/>
        <v>0</v>
      </c>
    </row>
    <row r="49" spans="1:27" s="669" customFormat="1" ht="15.75" thickBot="1">
      <c r="A49" s="412" t="s">
        <v>75</v>
      </c>
      <c r="B49" s="661" t="s">
        <v>76</v>
      </c>
      <c r="C49" s="662">
        <f t="shared" ref="C49:T49" si="49">SUM(C50:C52)</f>
        <v>0</v>
      </c>
      <c r="D49" s="662">
        <f t="shared" si="49"/>
        <v>0</v>
      </c>
      <c r="E49" s="662">
        <f t="shared" si="49"/>
        <v>0</v>
      </c>
      <c r="F49" s="662">
        <f t="shared" si="49"/>
        <v>0</v>
      </c>
      <c r="G49" s="662">
        <f t="shared" si="49"/>
        <v>0</v>
      </c>
      <c r="H49" s="662">
        <f t="shared" si="49"/>
        <v>0</v>
      </c>
      <c r="I49" s="662">
        <f t="shared" si="49"/>
        <v>0</v>
      </c>
      <c r="J49" s="662">
        <f t="shared" si="49"/>
        <v>0</v>
      </c>
      <c r="K49" s="662">
        <f t="shared" si="49"/>
        <v>0</v>
      </c>
      <c r="L49" s="662">
        <f t="shared" si="49"/>
        <v>0</v>
      </c>
      <c r="M49" s="662">
        <f t="shared" si="49"/>
        <v>0</v>
      </c>
      <c r="N49" s="662">
        <f t="shared" si="49"/>
        <v>0</v>
      </c>
      <c r="O49" s="662">
        <f t="shared" si="49"/>
        <v>0</v>
      </c>
      <c r="P49" s="662">
        <f t="shared" si="49"/>
        <v>0</v>
      </c>
      <c r="Q49" s="662">
        <f t="shared" si="49"/>
        <v>0</v>
      </c>
      <c r="R49" s="662">
        <f t="shared" si="49"/>
        <v>0</v>
      </c>
      <c r="S49" s="662">
        <f t="shared" si="49"/>
        <v>0</v>
      </c>
      <c r="T49" s="662">
        <f t="shared" si="49"/>
        <v>0</v>
      </c>
      <c r="V49" s="451">
        <f t="shared" si="5"/>
        <v>0</v>
      </c>
      <c r="W49" s="451">
        <f t="shared" si="6"/>
        <v>0</v>
      </c>
      <c r="X49" s="451">
        <f t="shared" si="7"/>
        <v>0</v>
      </c>
      <c r="Y49" s="451">
        <f t="shared" si="8"/>
        <v>0</v>
      </c>
      <c r="Z49" s="451">
        <f t="shared" si="9"/>
        <v>0</v>
      </c>
      <c r="AA49" s="451">
        <f t="shared" si="10"/>
        <v>0</v>
      </c>
    </row>
    <row r="50" spans="1:27" s="669" customFormat="1" ht="15">
      <c r="A50" s="663" t="s">
        <v>464</v>
      </c>
      <c r="B50" s="664" t="s">
        <v>461</v>
      </c>
      <c r="C50" s="665"/>
      <c r="D50" s="702">
        <v>0</v>
      </c>
      <c r="E50" s="702">
        <f t="shared" ref="E50:E54" si="50">F50-D50</f>
        <v>0</v>
      </c>
      <c r="F50" s="665">
        <v>0</v>
      </c>
      <c r="G50" s="702"/>
      <c r="H50" s="702">
        <f t="shared" ref="H50:H54" si="51">SUM(F50:G50)</f>
        <v>0</v>
      </c>
      <c r="I50" s="377"/>
      <c r="J50" s="702">
        <v>0</v>
      </c>
      <c r="K50" s="702">
        <f t="shared" ref="K50:K54" si="52">L50-J50</f>
        <v>0</v>
      </c>
      <c r="L50" s="377">
        <v>0</v>
      </c>
      <c r="M50" s="702"/>
      <c r="N50" s="702">
        <f t="shared" ref="N50:N54" si="53">SUM(L50:M50)</f>
        <v>0</v>
      </c>
      <c r="O50" s="377"/>
      <c r="P50" s="702">
        <v>0</v>
      </c>
      <c r="Q50" s="702">
        <f t="shared" ref="Q50:Q54" si="54">R50-P50</f>
        <v>0</v>
      </c>
      <c r="R50" s="377">
        <v>0</v>
      </c>
      <c r="S50" s="702"/>
      <c r="T50" s="702">
        <f t="shared" ref="T50:T54" si="55">SUM(R50:S50)</f>
        <v>0</v>
      </c>
      <c r="V50" s="451">
        <f t="shared" si="5"/>
        <v>0</v>
      </c>
      <c r="W50" s="451">
        <f t="shared" si="6"/>
        <v>0</v>
      </c>
      <c r="X50" s="451">
        <f t="shared" si="7"/>
        <v>0</v>
      </c>
      <c r="Y50" s="451">
        <f t="shared" si="8"/>
        <v>0</v>
      </c>
      <c r="Z50" s="451">
        <f t="shared" si="9"/>
        <v>0</v>
      </c>
      <c r="AA50" s="451">
        <f t="shared" si="10"/>
        <v>0</v>
      </c>
    </row>
    <row r="51" spans="1:27" s="669" customFormat="1" ht="22.5">
      <c r="A51" s="663" t="s">
        <v>465</v>
      </c>
      <c r="B51" s="668" t="s">
        <v>462</v>
      </c>
      <c r="C51" s="631"/>
      <c r="D51" s="434">
        <v>0</v>
      </c>
      <c r="E51" s="434">
        <f t="shared" si="50"/>
        <v>0</v>
      </c>
      <c r="F51" s="631">
        <v>0</v>
      </c>
      <c r="G51" s="434"/>
      <c r="H51" s="434">
        <f t="shared" si="51"/>
        <v>0</v>
      </c>
      <c r="I51" s="381"/>
      <c r="J51" s="434">
        <v>0</v>
      </c>
      <c r="K51" s="434">
        <f t="shared" si="52"/>
        <v>0</v>
      </c>
      <c r="L51" s="381">
        <v>0</v>
      </c>
      <c r="M51" s="434"/>
      <c r="N51" s="434">
        <f t="shared" si="53"/>
        <v>0</v>
      </c>
      <c r="O51" s="381"/>
      <c r="P51" s="434">
        <v>0</v>
      </c>
      <c r="Q51" s="434">
        <f t="shared" si="54"/>
        <v>0</v>
      </c>
      <c r="R51" s="381">
        <v>0</v>
      </c>
      <c r="S51" s="434"/>
      <c r="T51" s="434">
        <f t="shared" si="55"/>
        <v>0</v>
      </c>
      <c r="V51" s="451">
        <f t="shared" si="5"/>
        <v>0</v>
      </c>
      <c r="W51" s="451">
        <f t="shared" si="6"/>
        <v>0</v>
      </c>
      <c r="X51" s="451">
        <f t="shared" si="7"/>
        <v>0</v>
      </c>
      <c r="Y51" s="451">
        <f t="shared" si="8"/>
        <v>0</v>
      </c>
      <c r="Z51" s="451">
        <f t="shared" si="9"/>
        <v>0</v>
      </c>
      <c r="AA51" s="451">
        <f t="shared" si="10"/>
        <v>0</v>
      </c>
    </row>
    <row r="52" spans="1:27" s="669" customFormat="1" ht="22.5">
      <c r="A52" s="663" t="s">
        <v>466</v>
      </c>
      <c r="B52" s="668" t="s">
        <v>490</v>
      </c>
      <c r="C52" s="631"/>
      <c r="D52" s="434">
        <v>0</v>
      </c>
      <c r="E52" s="434">
        <f t="shared" si="50"/>
        <v>0</v>
      </c>
      <c r="F52" s="631">
        <v>0</v>
      </c>
      <c r="G52" s="434"/>
      <c r="H52" s="434">
        <f t="shared" si="51"/>
        <v>0</v>
      </c>
      <c r="I52" s="381"/>
      <c r="J52" s="434">
        <v>0</v>
      </c>
      <c r="K52" s="434">
        <f t="shared" si="52"/>
        <v>0</v>
      </c>
      <c r="L52" s="381">
        <v>0</v>
      </c>
      <c r="M52" s="434"/>
      <c r="N52" s="434">
        <f t="shared" si="53"/>
        <v>0</v>
      </c>
      <c r="O52" s="381"/>
      <c r="P52" s="434">
        <v>0</v>
      </c>
      <c r="Q52" s="434">
        <f t="shared" si="54"/>
        <v>0</v>
      </c>
      <c r="R52" s="381">
        <v>0</v>
      </c>
      <c r="S52" s="434"/>
      <c r="T52" s="434">
        <f t="shared" si="55"/>
        <v>0</v>
      </c>
      <c r="V52" s="451">
        <f t="shared" si="5"/>
        <v>0</v>
      </c>
      <c r="W52" s="451">
        <f t="shared" si="6"/>
        <v>0</v>
      </c>
      <c r="X52" s="451">
        <f t="shared" si="7"/>
        <v>0</v>
      </c>
      <c r="Y52" s="451">
        <f t="shared" si="8"/>
        <v>0</v>
      </c>
      <c r="Z52" s="451">
        <f t="shared" si="9"/>
        <v>0</v>
      </c>
      <c r="AA52" s="451">
        <f t="shared" si="10"/>
        <v>0</v>
      </c>
    </row>
    <row r="53" spans="1:27" s="669" customFormat="1" ht="15">
      <c r="A53" s="663" t="s">
        <v>467</v>
      </c>
      <c r="B53" s="673" t="s">
        <v>469</v>
      </c>
      <c r="C53" s="646"/>
      <c r="D53" s="440">
        <v>0</v>
      </c>
      <c r="E53" s="440">
        <f t="shared" si="50"/>
        <v>0</v>
      </c>
      <c r="F53" s="646">
        <v>0</v>
      </c>
      <c r="G53" s="440"/>
      <c r="H53" s="440">
        <f t="shared" si="51"/>
        <v>0</v>
      </c>
      <c r="I53" s="387"/>
      <c r="J53" s="440">
        <v>0</v>
      </c>
      <c r="K53" s="440">
        <f t="shared" si="52"/>
        <v>0</v>
      </c>
      <c r="L53" s="387">
        <v>0</v>
      </c>
      <c r="M53" s="440"/>
      <c r="N53" s="440">
        <f t="shared" si="53"/>
        <v>0</v>
      </c>
      <c r="O53" s="387"/>
      <c r="P53" s="440">
        <v>0</v>
      </c>
      <c r="Q53" s="440">
        <f t="shared" si="54"/>
        <v>0</v>
      </c>
      <c r="R53" s="387">
        <v>0</v>
      </c>
      <c r="S53" s="440"/>
      <c r="T53" s="440">
        <f t="shared" si="55"/>
        <v>0</v>
      </c>
      <c r="V53" s="451">
        <f t="shared" si="5"/>
        <v>0</v>
      </c>
      <c r="W53" s="451">
        <f t="shared" si="6"/>
        <v>0</v>
      </c>
      <c r="X53" s="451">
        <f t="shared" si="7"/>
        <v>0</v>
      </c>
      <c r="Y53" s="451">
        <f t="shared" si="8"/>
        <v>0</v>
      </c>
      <c r="Z53" s="451">
        <f t="shared" si="9"/>
        <v>0</v>
      </c>
      <c r="AA53" s="451">
        <f t="shared" si="10"/>
        <v>0</v>
      </c>
    </row>
    <row r="54" spans="1:27" s="669" customFormat="1" ht="15.75" thickBot="1">
      <c r="A54" s="663" t="s">
        <v>468</v>
      </c>
      <c r="B54" s="673" t="s">
        <v>470</v>
      </c>
      <c r="C54" s="646"/>
      <c r="D54" s="440">
        <v>0</v>
      </c>
      <c r="E54" s="440">
        <f t="shared" si="50"/>
        <v>0</v>
      </c>
      <c r="F54" s="646">
        <v>0</v>
      </c>
      <c r="G54" s="440"/>
      <c r="H54" s="440">
        <f t="shared" si="51"/>
        <v>0</v>
      </c>
      <c r="I54" s="387"/>
      <c r="J54" s="440">
        <v>0</v>
      </c>
      <c r="K54" s="440">
        <f t="shared" si="52"/>
        <v>0</v>
      </c>
      <c r="L54" s="387">
        <v>0</v>
      </c>
      <c r="M54" s="440"/>
      <c r="N54" s="440">
        <f t="shared" si="53"/>
        <v>0</v>
      </c>
      <c r="O54" s="387"/>
      <c r="P54" s="440">
        <v>0</v>
      </c>
      <c r="Q54" s="440">
        <f t="shared" si="54"/>
        <v>0</v>
      </c>
      <c r="R54" s="387">
        <v>0</v>
      </c>
      <c r="S54" s="440"/>
      <c r="T54" s="440">
        <f t="shared" si="55"/>
        <v>0</v>
      </c>
      <c r="V54" s="451">
        <f t="shared" si="5"/>
        <v>0</v>
      </c>
      <c r="W54" s="451">
        <f t="shared" si="6"/>
        <v>0</v>
      </c>
      <c r="X54" s="451">
        <f t="shared" si="7"/>
        <v>0</v>
      </c>
      <c r="Y54" s="451">
        <f t="shared" si="8"/>
        <v>0</v>
      </c>
      <c r="Z54" s="451">
        <f t="shared" si="9"/>
        <v>0</v>
      </c>
      <c r="AA54" s="451">
        <f t="shared" si="10"/>
        <v>0</v>
      </c>
    </row>
    <row r="55" spans="1:27" s="669" customFormat="1" ht="15.75" thickBot="1">
      <c r="A55" s="412" t="s">
        <v>81</v>
      </c>
      <c r="B55" s="676" t="s">
        <v>82</v>
      </c>
      <c r="C55" s="662">
        <f t="shared" ref="C55:T55" si="56">SUM(C56:C58)</f>
        <v>0</v>
      </c>
      <c r="D55" s="662">
        <f t="shared" si="56"/>
        <v>0</v>
      </c>
      <c r="E55" s="662">
        <f t="shared" si="56"/>
        <v>0</v>
      </c>
      <c r="F55" s="662">
        <f t="shared" si="56"/>
        <v>0</v>
      </c>
      <c r="G55" s="662">
        <f t="shared" si="56"/>
        <v>0</v>
      </c>
      <c r="H55" s="662">
        <f t="shared" si="56"/>
        <v>0</v>
      </c>
      <c r="I55" s="662">
        <f t="shared" si="56"/>
        <v>0</v>
      </c>
      <c r="J55" s="662">
        <f t="shared" si="56"/>
        <v>0</v>
      </c>
      <c r="K55" s="662">
        <f t="shared" si="56"/>
        <v>0</v>
      </c>
      <c r="L55" s="662">
        <f t="shared" si="56"/>
        <v>0</v>
      </c>
      <c r="M55" s="662">
        <f t="shared" si="56"/>
        <v>0</v>
      </c>
      <c r="N55" s="662">
        <f t="shared" si="56"/>
        <v>0</v>
      </c>
      <c r="O55" s="662">
        <f t="shared" si="56"/>
        <v>0</v>
      </c>
      <c r="P55" s="662">
        <f t="shared" si="56"/>
        <v>0</v>
      </c>
      <c r="Q55" s="662">
        <f t="shared" si="56"/>
        <v>0</v>
      </c>
      <c r="R55" s="662">
        <f t="shared" si="56"/>
        <v>0</v>
      </c>
      <c r="S55" s="662">
        <f t="shared" si="56"/>
        <v>0</v>
      </c>
      <c r="T55" s="662">
        <f t="shared" si="56"/>
        <v>0</v>
      </c>
      <c r="V55" s="451">
        <f t="shared" si="5"/>
        <v>0</v>
      </c>
      <c r="W55" s="451">
        <f t="shared" si="6"/>
        <v>0</v>
      </c>
      <c r="X55" s="451">
        <f t="shared" si="7"/>
        <v>0</v>
      </c>
      <c r="Y55" s="451">
        <f t="shared" si="8"/>
        <v>0</v>
      </c>
      <c r="Z55" s="451">
        <f t="shared" si="9"/>
        <v>0</v>
      </c>
      <c r="AA55" s="451">
        <f t="shared" si="10"/>
        <v>0</v>
      </c>
    </row>
    <row r="56" spans="1:27" s="669" customFormat="1" ht="15">
      <c r="A56" s="663" t="s">
        <v>476</v>
      </c>
      <c r="B56" s="664" t="s">
        <v>471</v>
      </c>
      <c r="C56" s="632"/>
      <c r="D56" s="782">
        <v>0</v>
      </c>
      <c r="E56" s="782">
        <f t="shared" ref="E56:E60" si="57">F56-D56</f>
        <v>0</v>
      </c>
      <c r="F56" s="632">
        <v>0</v>
      </c>
      <c r="G56" s="782"/>
      <c r="H56" s="782">
        <f t="shared" ref="H56:H60" si="58">SUM(F56:G56)</f>
        <v>0</v>
      </c>
      <c r="I56" s="396"/>
      <c r="J56" s="782">
        <v>0</v>
      </c>
      <c r="K56" s="782">
        <f t="shared" ref="K56:K60" si="59">L56-J56</f>
        <v>0</v>
      </c>
      <c r="L56" s="396">
        <v>0</v>
      </c>
      <c r="M56" s="782"/>
      <c r="N56" s="782">
        <f t="shared" ref="N56:N60" si="60">SUM(L56:M56)</f>
        <v>0</v>
      </c>
      <c r="O56" s="396"/>
      <c r="P56" s="782">
        <v>0</v>
      </c>
      <c r="Q56" s="782">
        <f t="shared" ref="Q56:Q60" si="61">R56-P56</f>
        <v>0</v>
      </c>
      <c r="R56" s="396">
        <v>0</v>
      </c>
      <c r="S56" s="782"/>
      <c r="T56" s="782">
        <f t="shared" ref="T56:T60" si="62">SUM(R56:S56)</f>
        <v>0</v>
      </c>
      <c r="V56" s="451">
        <f t="shared" si="5"/>
        <v>0</v>
      </c>
      <c r="W56" s="451">
        <f t="shared" si="6"/>
        <v>0</v>
      </c>
      <c r="X56" s="451">
        <f t="shared" si="7"/>
        <v>0</v>
      </c>
      <c r="Y56" s="451">
        <f t="shared" si="8"/>
        <v>0</v>
      </c>
      <c r="Z56" s="451">
        <f t="shared" si="9"/>
        <v>0</v>
      </c>
      <c r="AA56" s="451">
        <f t="shared" si="10"/>
        <v>0</v>
      </c>
    </row>
    <row r="57" spans="1:27" s="669" customFormat="1" ht="22.5">
      <c r="A57" s="663" t="s">
        <v>477</v>
      </c>
      <c r="B57" s="668" t="s">
        <v>472</v>
      </c>
      <c r="C57" s="632"/>
      <c r="D57" s="782">
        <v>0</v>
      </c>
      <c r="E57" s="782">
        <f t="shared" si="57"/>
        <v>0</v>
      </c>
      <c r="F57" s="632">
        <v>0</v>
      </c>
      <c r="G57" s="782"/>
      <c r="H57" s="782">
        <f t="shared" si="58"/>
        <v>0</v>
      </c>
      <c r="I57" s="396"/>
      <c r="J57" s="782">
        <v>0</v>
      </c>
      <c r="K57" s="782">
        <f t="shared" si="59"/>
        <v>0</v>
      </c>
      <c r="L57" s="396">
        <v>0</v>
      </c>
      <c r="M57" s="782"/>
      <c r="N57" s="782">
        <f t="shared" si="60"/>
        <v>0</v>
      </c>
      <c r="O57" s="396"/>
      <c r="P57" s="782">
        <v>0</v>
      </c>
      <c r="Q57" s="782">
        <f t="shared" si="61"/>
        <v>0</v>
      </c>
      <c r="R57" s="396">
        <v>0</v>
      </c>
      <c r="S57" s="782"/>
      <c r="T57" s="782">
        <f t="shared" si="62"/>
        <v>0</v>
      </c>
      <c r="V57" s="451">
        <f t="shared" si="5"/>
        <v>0</v>
      </c>
      <c r="W57" s="451">
        <f t="shared" si="6"/>
        <v>0</v>
      </c>
      <c r="X57" s="451">
        <f t="shared" si="7"/>
        <v>0</v>
      </c>
      <c r="Y57" s="451">
        <f t="shared" si="8"/>
        <v>0</v>
      </c>
      <c r="Z57" s="451">
        <f t="shared" si="9"/>
        <v>0</v>
      </c>
      <c r="AA57" s="451">
        <f t="shared" si="10"/>
        <v>0</v>
      </c>
    </row>
    <row r="58" spans="1:27" s="669" customFormat="1" ht="22.5">
      <c r="A58" s="663" t="s">
        <v>478</v>
      </c>
      <c r="B58" s="668" t="s">
        <v>491</v>
      </c>
      <c r="C58" s="632"/>
      <c r="D58" s="782">
        <v>0</v>
      </c>
      <c r="E58" s="782">
        <f t="shared" si="57"/>
        <v>0</v>
      </c>
      <c r="F58" s="632">
        <v>0</v>
      </c>
      <c r="G58" s="782"/>
      <c r="H58" s="782">
        <f t="shared" si="58"/>
        <v>0</v>
      </c>
      <c r="I58" s="396"/>
      <c r="J58" s="782">
        <v>0</v>
      </c>
      <c r="K58" s="782">
        <f t="shared" si="59"/>
        <v>0</v>
      </c>
      <c r="L58" s="396">
        <v>0</v>
      </c>
      <c r="M58" s="782"/>
      <c r="N58" s="782">
        <f t="shared" si="60"/>
        <v>0</v>
      </c>
      <c r="O58" s="396"/>
      <c r="P58" s="782">
        <v>0</v>
      </c>
      <c r="Q58" s="782">
        <f t="shared" si="61"/>
        <v>0</v>
      </c>
      <c r="R58" s="396">
        <v>0</v>
      </c>
      <c r="S58" s="782"/>
      <c r="T58" s="782">
        <f t="shared" si="62"/>
        <v>0</v>
      </c>
      <c r="V58" s="451">
        <f t="shared" si="5"/>
        <v>0</v>
      </c>
      <c r="W58" s="451">
        <f t="shared" si="6"/>
        <v>0</v>
      </c>
      <c r="X58" s="451">
        <f t="shared" si="7"/>
        <v>0</v>
      </c>
      <c r="Y58" s="451">
        <f t="shared" si="8"/>
        <v>0</v>
      </c>
      <c r="Z58" s="451">
        <f t="shared" si="9"/>
        <v>0</v>
      </c>
      <c r="AA58" s="451">
        <f t="shared" si="10"/>
        <v>0</v>
      </c>
    </row>
    <row r="59" spans="1:27" s="669" customFormat="1" ht="15">
      <c r="A59" s="663" t="s">
        <v>479</v>
      </c>
      <c r="B59" s="673" t="s">
        <v>473</v>
      </c>
      <c r="C59" s="632"/>
      <c r="D59" s="782">
        <v>0</v>
      </c>
      <c r="E59" s="782">
        <f t="shared" si="57"/>
        <v>0</v>
      </c>
      <c r="F59" s="632">
        <v>0</v>
      </c>
      <c r="G59" s="782"/>
      <c r="H59" s="782">
        <f t="shared" si="58"/>
        <v>0</v>
      </c>
      <c r="I59" s="396"/>
      <c r="J59" s="782">
        <v>0</v>
      </c>
      <c r="K59" s="782">
        <f t="shared" si="59"/>
        <v>0</v>
      </c>
      <c r="L59" s="396">
        <v>0</v>
      </c>
      <c r="M59" s="782"/>
      <c r="N59" s="782">
        <f t="shared" si="60"/>
        <v>0</v>
      </c>
      <c r="O59" s="396"/>
      <c r="P59" s="782">
        <v>0</v>
      </c>
      <c r="Q59" s="782">
        <f t="shared" si="61"/>
        <v>0</v>
      </c>
      <c r="R59" s="396">
        <v>0</v>
      </c>
      <c r="S59" s="782"/>
      <c r="T59" s="782">
        <f t="shared" si="62"/>
        <v>0</v>
      </c>
      <c r="V59" s="451">
        <f t="shared" si="5"/>
        <v>0</v>
      </c>
      <c r="W59" s="451">
        <f t="shared" si="6"/>
        <v>0</v>
      </c>
      <c r="X59" s="451">
        <f t="shared" si="7"/>
        <v>0</v>
      </c>
      <c r="Y59" s="451">
        <f t="shared" si="8"/>
        <v>0</v>
      </c>
      <c r="Z59" s="451">
        <f t="shared" si="9"/>
        <v>0</v>
      </c>
      <c r="AA59" s="451">
        <f t="shared" si="10"/>
        <v>0</v>
      </c>
    </row>
    <row r="60" spans="1:27" s="669" customFormat="1" ht="15.75" thickBot="1">
      <c r="A60" s="663" t="s">
        <v>480</v>
      </c>
      <c r="B60" s="673" t="s">
        <v>475</v>
      </c>
      <c r="C60" s="632"/>
      <c r="D60" s="782">
        <v>0</v>
      </c>
      <c r="E60" s="782">
        <f t="shared" si="57"/>
        <v>0</v>
      </c>
      <c r="F60" s="632">
        <v>0</v>
      </c>
      <c r="G60" s="782"/>
      <c r="H60" s="782">
        <f t="shared" si="58"/>
        <v>0</v>
      </c>
      <c r="I60" s="396"/>
      <c r="J60" s="782">
        <v>0</v>
      </c>
      <c r="K60" s="782">
        <f t="shared" si="59"/>
        <v>0</v>
      </c>
      <c r="L60" s="396">
        <v>0</v>
      </c>
      <c r="M60" s="782"/>
      <c r="N60" s="782">
        <f t="shared" si="60"/>
        <v>0</v>
      </c>
      <c r="O60" s="396"/>
      <c r="P60" s="782">
        <v>0</v>
      </c>
      <c r="Q60" s="782">
        <f t="shared" si="61"/>
        <v>0</v>
      </c>
      <c r="R60" s="396">
        <v>0</v>
      </c>
      <c r="S60" s="782"/>
      <c r="T60" s="782">
        <f t="shared" si="62"/>
        <v>0</v>
      </c>
      <c r="V60" s="451">
        <f t="shared" si="5"/>
        <v>0</v>
      </c>
      <c r="W60" s="451">
        <f t="shared" si="6"/>
        <v>0</v>
      </c>
      <c r="X60" s="451">
        <f t="shared" si="7"/>
        <v>0</v>
      </c>
      <c r="Y60" s="451">
        <f t="shared" si="8"/>
        <v>0</v>
      </c>
      <c r="Z60" s="451">
        <f t="shared" si="9"/>
        <v>0</v>
      </c>
      <c r="AA60" s="451">
        <f t="shared" si="10"/>
        <v>0</v>
      </c>
    </row>
    <row r="61" spans="1:27" s="669" customFormat="1" ht="15.75" thickBot="1">
      <c r="A61" s="412" t="s">
        <v>83</v>
      </c>
      <c r="B61" s="661" t="s">
        <v>84</v>
      </c>
      <c r="C61" s="680">
        <f t="shared" ref="C61" si="63">+C4+C11+C17+C23+C31+C43+C49+C55</f>
        <v>1141437776</v>
      </c>
      <c r="D61" s="680">
        <f t="shared" ref="D61:T61" si="64">+D4+D11+D17+D23+D31+D43+D49+D55</f>
        <v>1188570294</v>
      </c>
      <c r="E61" s="680">
        <f t="shared" si="64"/>
        <v>19717033</v>
      </c>
      <c r="F61" s="680">
        <f t="shared" si="64"/>
        <v>1208287327</v>
      </c>
      <c r="G61" s="680">
        <f t="shared" si="64"/>
        <v>-25436708</v>
      </c>
      <c r="H61" s="680">
        <f t="shared" si="64"/>
        <v>1182850619</v>
      </c>
      <c r="I61" s="680">
        <f t="shared" si="64"/>
        <v>1759473984</v>
      </c>
      <c r="J61" s="680">
        <f t="shared" si="64"/>
        <v>1838172508</v>
      </c>
      <c r="K61" s="680">
        <f t="shared" si="64"/>
        <v>1571605757</v>
      </c>
      <c r="L61" s="680">
        <f t="shared" si="64"/>
        <v>3409778265</v>
      </c>
      <c r="M61" s="680">
        <f t="shared" si="64"/>
        <v>55585708</v>
      </c>
      <c r="N61" s="680">
        <f t="shared" si="64"/>
        <v>3465363973</v>
      </c>
      <c r="O61" s="680">
        <f t="shared" si="64"/>
        <v>71722000</v>
      </c>
      <c r="P61" s="680">
        <f t="shared" si="64"/>
        <v>83339991</v>
      </c>
      <c r="Q61" s="680">
        <f t="shared" si="64"/>
        <v>-300749</v>
      </c>
      <c r="R61" s="680">
        <f t="shared" si="64"/>
        <v>83039242</v>
      </c>
      <c r="S61" s="680">
        <f t="shared" si="64"/>
        <v>0</v>
      </c>
      <c r="T61" s="680">
        <f t="shared" si="64"/>
        <v>83039242</v>
      </c>
      <c r="V61" s="451">
        <f t="shared" si="5"/>
        <v>2972633760</v>
      </c>
      <c r="W61" s="451">
        <f t="shared" si="6"/>
        <v>3110082793</v>
      </c>
      <c r="X61" s="451">
        <f t="shared" si="7"/>
        <v>1591022041</v>
      </c>
      <c r="Y61" s="451">
        <f t="shared" si="8"/>
        <v>4701104834</v>
      </c>
      <c r="Z61" s="451">
        <f t="shared" si="9"/>
        <v>30149000</v>
      </c>
      <c r="AA61" s="451">
        <f t="shared" si="10"/>
        <v>4731253834</v>
      </c>
    </row>
    <row r="62" spans="1:27" s="669" customFormat="1" ht="15.75" thickBot="1">
      <c r="A62" s="684" t="s">
        <v>1626</v>
      </c>
      <c r="B62" s="676" t="s">
        <v>86</v>
      </c>
      <c r="C62" s="662">
        <f t="shared" ref="C62" si="65">SUM(C63:C65)</f>
        <v>0</v>
      </c>
      <c r="D62" s="662">
        <f t="shared" ref="D62:T62" si="66">SUM(D63:D65)</f>
        <v>0</v>
      </c>
      <c r="E62" s="662">
        <f t="shared" si="66"/>
        <v>0</v>
      </c>
      <c r="F62" s="662">
        <f t="shared" si="66"/>
        <v>0</v>
      </c>
      <c r="G62" s="662">
        <f t="shared" si="66"/>
        <v>0</v>
      </c>
      <c r="H62" s="662">
        <f t="shared" si="66"/>
        <v>0</v>
      </c>
      <c r="I62" s="662">
        <f t="shared" si="66"/>
        <v>183000000</v>
      </c>
      <c r="J62" s="662">
        <f t="shared" si="66"/>
        <v>183000000</v>
      </c>
      <c r="K62" s="662">
        <f t="shared" si="66"/>
        <v>0</v>
      </c>
      <c r="L62" s="662">
        <f t="shared" si="66"/>
        <v>183000000</v>
      </c>
      <c r="M62" s="662">
        <f t="shared" si="66"/>
        <v>0</v>
      </c>
      <c r="N62" s="662">
        <f t="shared" si="66"/>
        <v>183000000</v>
      </c>
      <c r="O62" s="662">
        <f t="shared" si="66"/>
        <v>0</v>
      </c>
      <c r="P62" s="662">
        <f t="shared" si="66"/>
        <v>0</v>
      </c>
      <c r="Q62" s="662">
        <f t="shared" si="66"/>
        <v>0</v>
      </c>
      <c r="R62" s="662">
        <f t="shared" si="66"/>
        <v>0</v>
      </c>
      <c r="S62" s="662">
        <f t="shared" si="66"/>
        <v>0</v>
      </c>
      <c r="T62" s="662">
        <f t="shared" si="66"/>
        <v>0</v>
      </c>
      <c r="V62" s="451">
        <f t="shared" si="5"/>
        <v>183000000</v>
      </c>
      <c r="W62" s="451">
        <f t="shared" si="6"/>
        <v>183000000</v>
      </c>
      <c r="X62" s="451">
        <f t="shared" si="7"/>
        <v>0</v>
      </c>
      <c r="Y62" s="451">
        <f t="shared" si="8"/>
        <v>183000000</v>
      </c>
      <c r="Z62" s="451">
        <f t="shared" si="9"/>
        <v>0</v>
      </c>
      <c r="AA62" s="451">
        <f t="shared" si="10"/>
        <v>183000000</v>
      </c>
    </row>
    <row r="63" spans="1:27" s="669" customFormat="1" ht="15">
      <c r="A63" s="663" t="s">
        <v>87</v>
      </c>
      <c r="B63" s="664" t="s">
        <v>88</v>
      </c>
      <c r="C63" s="632"/>
      <c r="D63" s="782">
        <v>0</v>
      </c>
      <c r="E63" s="782">
        <f t="shared" ref="E63:E65" si="67">F63-D63</f>
        <v>0</v>
      </c>
      <c r="F63" s="632">
        <v>0</v>
      </c>
      <c r="G63" s="782"/>
      <c r="H63" s="782">
        <f t="shared" ref="H63:H65" si="68">SUM(F63:G63)</f>
        <v>0</v>
      </c>
      <c r="I63" s="396">
        <v>183000000</v>
      </c>
      <c r="J63" s="782">
        <v>183000000</v>
      </c>
      <c r="K63" s="782">
        <f t="shared" ref="K63:K65" si="69">L63-J63</f>
        <v>0</v>
      </c>
      <c r="L63" s="396">
        <v>183000000</v>
      </c>
      <c r="M63" s="782"/>
      <c r="N63" s="782">
        <f t="shared" ref="N63:N65" si="70">SUM(L63:M63)</f>
        <v>183000000</v>
      </c>
      <c r="O63" s="396"/>
      <c r="P63" s="782">
        <v>0</v>
      </c>
      <c r="Q63" s="782">
        <f t="shared" ref="Q63:Q65" si="71">R63-P63</f>
        <v>0</v>
      </c>
      <c r="R63" s="396">
        <v>0</v>
      </c>
      <c r="S63" s="782"/>
      <c r="T63" s="782">
        <f t="shared" ref="T63:T65" si="72">SUM(R63:S63)</f>
        <v>0</v>
      </c>
      <c r="V63" s="451">
        <f t="shared" si="5"/>
        <v>183000000</v>
      </c>
      <c r="W63" s="451">
        <f t="shared" si="6"/>
        <v>183000000</v>
      </c>
      <c r="X63" s="451">
        <f t="shared" si="7"/>
        <v>0</v>
      </c>
      <c r="Y63" s="451">
        <f t="shared" si="8"/>
        <v>183000000</v>
      </c>
      <c r="Z63" s="451">
        <f t="shared" si="9"/>
        <v>0</v>
      </c>
      <c r="AA63" s="451">
        <f t="shared" si="10"/>
        <v>183000000</v>
      </c>
    </row>
    <row r="64" spans="1:27" s="669" customFormat="1" ht="15">
      <c r="A64" s="667" t="s">
        <v>89</v>
      </c>
      <c r="B64" s="668" t="s">
        <v>90</v>
      </c>
      <c r="C64" s="632"/>
      <c r="D64" s="782">
        <v>0</v>
      </c>
      <c r="E64" s="782">
        <f t="shared" si="67"/>
        <v>0</v>
      </c>
      <c r="F64" s="632">
        <v>0</v>
      </c>
      <c r="G64" s="782"/>
      <c r="H64" s="782">
        <f t="shared" si="68"/>
        <v>0</v>
      </c>
      <c r="I64" s="396"/>
      <c r="J64" s="782">
        <v>0</v>
      </c>
      <c r="K64" s="782">
        <f t="shared" si="69"/>
        <v>0</v>
      </c>
      <c r="L64" s="396">
        <v>0</v>
      </c>
      <c r="M64" s="782"/>
      <c r="N64" s="782">
        <f t="shared" si="70"/>
        <v>0</v>
      </c>
      <c r="O64" s="396"/>
      <c r="P64" s="782">
        <v>0</v>
      </c>
      <c r="Q64" s="782">
        <f t="shared" si="71"/>
        <v>0</v>
      </c>
      <c r="R64" s="396">
        <v>0</v>
      </c>
      <c r="S64" s="782"/>
      <c r="T64" s="782">
        <f t="shared" si="72"/>
        <v>0</v>
      </c>
      <c r="V64" s="451">
        <f t="shared" si="5"/>
        <v>0</v>
      </c>
      <c r="W64" s="451">
        <f t="shared" si="6"/>
        <v>0</v>
      </c>
      <c r="X64" s="451">
        <f t="shared" si="7"/>
        <v>0</v>
      </c>
      <c r="Y64" s="451">
        <f t="shared" si="8"/>
        <v>0</v>
      </c>
      <c r="Z64" s="451">
        <f t="shared" si="9"/>
        <v>0</v>
      </c>
      <c r="AA64" s="451">
        <f t="shared" si="10"/>
        <v>0</v>
      </c>
    </row>
    <row r="65" spans="1:28" s="669" customFormat="1" ht="15.75" thickBot="1">
      <c r="A65" s="672" t="s">
        <v>91</v>
      </c>
      <c r="B65" s="685" t="s">
        <v>92</v>
      </c>
      <c r="C65" s="632"/>
      <c r="D65" s="782">
        <v>0</v>
      </c>
      <c r="E65" s="782">
        <f t="shared" si="67"/>
        <v>0</v>
      </c>
      <c r="F65" s="632">
        <v>0</v>
      </c>
      <c r="G65" s="782"/>
      <c r="H65" s="782">
        <f t="shared" si="68"/>
        <v>0</v>
      </c>
      <c r="I65" s="396"/>
      <c r="J65" s="782">
        <v>0</v>
      </c>
      <c r="K65" s="782">
        <f t="shared" si="69"/>
        <v>0</v>
      </c>
      <c r="L65" s="396">
        <v>0</v>
      </c>
      <c r="M65" s="782"/>
      <c r="N65" s="782">
        <f t="shared" si="70"/>
        <v>0</v>
      </c>
      <c r="O65" s="396"/>
      <c r="P65" s="782">
        <v>0</v>
      </c>
      <c r="Q65" s="782">
        <f t="shared" si="71"/>
        <v>0</v>
      </c>
      <c r="R65" s="396">
        <v>0</v>
      </c>
      <c r="S65" s="782"/>
      <c r="T65" s="782">
        <f t="shared" si="72"/>
        <v>0</v>
      </c>
      <c r="V65" s="451">
        <f t="shared" si="5"/>
        <v>0</v>
      </c>
      <c r="W65" s="451">
        <f t="shared" si="6"/>
        <v>0</v>
      </c>
      <c r="X65" s="451">
        <f t="shared" si="7"/>
        <v>0</v>
      </c>
      <c r="Y65" s="451">
        <f t="shared" si="8"/>
        <v>0</v>
      </c>
      <c r="Z65" s="451">
        <f t="shared" si="9"/>
        <v>0</v>
      </c>
      <c r="AA65" s="451">
        <f t="shared" si="10"/>
        <v>0</v>
      </c>
    </row>
    <row r="66" spans="1:28" s="669" customFormat="1" ht="15.75" thickBot="1">
      <c r="A66" s="684" t="s">
        <v>93</v>
      </c>
      <c r="B66" s="676" t="s">
        <v>94</v>
      </c>
      <c r="C66" s="662">
        <f t="shared" ref="C66:T66" si="73">SUM(C67:C70)</f>
        <v>0</v>
      </c>
      <c r="D66" s="662">
        <f t="shared" si="73"/>
        <v>0</v>
      </c>
      <c r="E66" s="662">
        <f t="shared" si="73"/>
        <v>0</v>
      </c>
      <c r="F66" s="662">
        <f t="shared" si="73"/>
        <v>0</v>
      </c>
      <c r="G66" s="662">
        <f t="shared" si="73"/>
        <v>0</v>
      </c>
      <c r="H66" s="662">
        <f t="shared" si="73"/>
        <v>0</v>
      </c>
      <c r="I66" s="662">
        <f t="shared" si="73"/>
        <v>0</v>
      </c>
      <c r="J66" s="662">
        <f t="shared" si="73"/>
        <v>0</v>
      </c>
      <c r="K66" s="662">
        <f t="shared" si="73"/>
        <v>0</v>
      </c>
      <c r="L66" s="662">
        <f t="shared" si="73"/>
        <v>0</v>
      </c>
      <c r="M66" s="662">
        <f t="shared" si="73"/>
        <v>0</v>
      </c>
      <c r="N66" s="662">
        <f t="shared" si="73"/>
        <v>0</v>
      </c>
      <c r="O66" s="662">
        <f t="shared" si="73"/>
        <v>0</v>
      </c>
      <c r="P66" s="662">
        <f t="shared" si="73"/>
        <v>0</v>
      </c>
      <c r="Q66" s="662">
        <f t="shared" si="73"/>
        <v>0</v>
      </c>
      <c r="R66" s="662">
        <f t="shared" si="73"/>
        <v>0</v>
      </c>
      <c r="S66" s="662">
        <f t="shared" si="73"/>
        <v>0</v>
      </c>
      <c r="T66" s="662">
        <f t="shared" si="73"/>
        <v>0</v>
      </c>
      <c r="V66" s="451">
        <f t="shared" si="5"/>
        <v>0</v>
      </c>
      <c r="W66" s="451">
        <f t="shared" si="6"/>
        <v>0</v>
      </c>
      <c r="X66" s="451">
        <f t="shared" si="7"/>
        <v>0</v>
      </c>
      <c r="Y66" s="451">
        <f t="shared" si="8"/>
        <v>0</v>
      </c>
      <c r="Z66" s="451">
        <f t="shared" si="9"/>
        <v>0</v>
      </c>
      <c r="AA66" s="451">
        <f t="shared" si="10"/>
        <v>0</v>
      </c>
    </row>
    <row r="67" spans="1:28" s="669" customFormat="1" ht="15">
      <c r="A67" s="663" t="s">
        <v>95</v>
      </c>
      <c r="B67" s="664" t="s">
        <v>96</v>
      </c>
      <c r="C67" s="632"/>
      <c r="D67" s="782">
        <v>0</v>
      </c>
      <c r="E67" s="782">
        <f t="shared" ref="E67:E70" si="74">F67-D67</f>
        <v>0</v>
      </c>
      <c r="F67" s="632">
        <v>0</v>
      </c>
      <c r="G67" s="782"/>
      <c r="H67" s="782">
        <f t="shared" ref="H67:H70" si="75">SUM(F67:G67)</f>
        <v>0</v>
      </c>
      <c r="I67" s="396"/>
      <c r="J67" s="782">
        <v>0</v>
      </c>
      <c r="K67" s="782">
        <f t="shared" ref="K67:K70" si="76">L67-J67</f>
        <v>0</v>
      </c>
      <c r="L67" s="396">
        <v>0</v>
      </c>
      <c r="M67" s="782"/>
      <c r="N67" s="782">
        <f t="shared" ref="N67:N70" si="77">SUM(L67:M67)</f>
        <v>0</v>
      </c>
      <c r="O67" s="396"/>
      <c r="P67" s="782">
        <v>0</v>
      </c>
      <c r="Q67" s="782">
        <f t="shared" ref="Q67:Q70" si="78">R67-P67</f>
        <v>0</v>
      </c>
      <c r="R67" s="396">
        <v>0</v>
      </c>
      <c r="S67" s="782"/>
      <c r="T67" s="782">
        <f t="shared" ref="T67:T70" si="79">SUM(R67:S67)</f>
        <v>0</v>
      </c>
      <c r="V67" s="451">
        <f t="shared" si="5"/>
        <v>0</v>
      </c>
      <c r="W67" s="451">
        <f t="shared" si="6"/>
        <v>0</v>
      </c>
      <c r="X67" s="451">
        <f t="shared" si="7"/>
        <v>0</v>
      </c>
      <c r="Y67" s="451">
        <f t="shared" si="8"/>
        <v>0</v>
      </c>
      <c r="Z67" s="451">
        <f t="shared" si="9"/>
        <v>0</v>
      </c>
      <c r="AA67" s="451">
        <f t="shared" si="10"/>
        <v>0</v>
      </c>
    </row>
    <row r="68" spans="1:28" s="669" customFormat="1" ht="15">
      <c r="A68" s="667" t="s">
        <v>97</v>
      </c>
      <c r="B68" s="668" t="s">
        <v>98</v>
      </c>
      <c r="C68" s="632"/>
      <c r="D68" s="782">
        <v>0</v>
      </c>
      <c r="E68" s="782">
        <f t="shared" si="74"/>
        <v>0</v>
      </c>
      <c r="F68" s="632">
        <v>0</v>
      </c>
      <c r="G68" s="782"/>
      <c r="H68" s="782">
        <f t="shared" si="75"/>
        <v>0</v>
      </c>
      <c r="I68" s="396"/>
      <c r="J68" s="782">
        <v>0</v>
      </c>
      <c r="K68" s="782">
        <f t="shared" si="76"/>
        <v>0</v>
      </c>
      <c r="L68" s="396">
        <v>0</v>
      </c>
      <c r="M68" s="782"/>
      <c r="N68" s="782">
        <f t="shared" si="77"/>
        <v>0</v>
      </c>
      <c r="O68" s="396"/>
      <c r="P68" s="782">
        <v>0</v>
      </c>
      <c r="Q68" s="782">
        <f t="shared" si="78"/>
        <v>0</v>
      </c>
      <c r="R68" s="396">
        <v>0</v>
      </c>
      <c r="S68" s="782"/>
      <c r="T68" s="782">
        <f t="shared" si="79"/>
        <v>0</v>
      </c>
      <c r="V68" s="451">
        <f t="shared" si="5"/>
        <v>0</v>
      </c>
      <c r="W68" s="451">
        <f t="shared" si="6"/>
        <v>0</v>
      </c>
      <c r="X68" s="451">
        <f t="shared" si="7"/>
        <v>0</v>
      </c>
      <c r="Y68" s="451">
        <f t="shared" si="8"/>
        <v>0</v>
      </c>
      <c r="Z68" s="451">
        <f t="shared" si="9"/>
        <v>0</v>
      </c>
      <c r="AA68" s="451">
        <f t="shared" si="10"/>
        <v>0</v>
      </c>
    </row>
    <row r="69" spans="1:28" s="669" customFormat="1" ht="15">
      <c r="A69" s="667" t="s">
        <v>99</v>
      </c>
      <c r="B69" s="668" t="s">
        <v>100</v>
      </c>
      <c r="C69" s="632"/>
      <c r="D69" s="782">
        <v>0</v>
      </c>
      <c r="E69" s="782">
        <f t="shared" si="74"/>
        <v>0</v>
      </c>
      <c r="F69" s="632">
        <v>0</v>
      </c>
      <c r="G69" s="782"/>
      <c r="H69" s="782">
        <f t="shared" si="75"/>
        <v>0</v>
      </c>
      <c r="I69" s="396"/>
      <c r="J69" s="782">
        <v>0</v>
      </c>
      <c r="K69" s="782">
        <f t="shared" si="76"/>
        <v>0</v>
      </c>
      <c r="L69" s="396">
        <v>0</v>
      </c>
      <c r="M69" s="782"/>
      <c r="N69" s="782">
        <f t="shared" si="77"/>
        <v>0</v>
      </c>
      <c r="O69" s="396"/>
      <c r="P69" s="782">
        <v>0</v>
      </c>
      <c r="Q69" s="782">
        <f t="shared" si="78"/>
        <v>0</v>
      </c>
      <c r="R69" s="396">
        <v>0</v>
      </c>
      <c r="S69" s="782"/>
      <c r="T69" s="782">
        <f t="shared" si="79"/>
        <v>0</v>
      </c>
      <c r="V69" s="451">
        <f t="shared" ref="V69:V131" si="80">SUM(C69,I69,O69)</f>
        <v>0</v>
      </c>
      <c r="W69" s="451">
        <f t="shared" ref="W69:W131" si="81">SUM(D69,J69,P69)</f>
        <v>0</v>
      </c>
      <c r="X69" s="451">
        <f t="shared" ref="X69:X131" si="82">SUM(E69,K69,Q69)</f>
        <v>0</v>
      </c>
      <c r="Y69" s="451">
        <f t="shared" ref="Y69:Y131" si="83">SUM(F69,L69,R69)</f>
        <v>0</v>
      </c>
      <c r="Z69" s="451">
        <f t="shared" ref="Z69:Z131" si="84">SUM(G69,M69,S69)</f>
        <v>0</v>
      </c>
      <c r="AA69" s="451">
        <f t="shared" ref="AA69:AA131" si="85">SUM(H69,N69,T69)</f>
        <v>0</v>
      </c>
    </row>
    <row r="70" spans="1:28" s="669" customFormat="1" ht="15.75" thickBot="1">
      <c r="A70" s="672" t="s">
        <v>101</v>
      </c>
      <c r="B70" s="673" t="s">
        <v>102</v>
      </c>
      <c r="C70" s="632"/>
      <c r="D70" s="782">
        <v>0</v>
      </c>
      <c r="E70" s="782">
        <f t="shared" si="74"/>
        <v>0</v>
      </c>
      <c r="F70" s="632">
        <v>0</v>
      </c>
      <c r="G70" s="782"/>
      <c r="H70" s="782">
        <f t="shared" si="75"/>
        <v>0</v>
      </c>
      <c r="I70" s="396"/>
      <c r="J70" s="782">
        <v>0</v>
      </c>
      <c r="K70" s="782">
        <f t="shared" si="76"/>
        <v>0</v>
      </c>
      <c r="L70" s="396">
        <v>0</v>
      </c>
      <c r="M70" s="782"/>
      <c r="N70" s="782">
        <f t="shared" si="77"/>
        <v>0</v>
      </c>
      <c r="O70" s="396"/>
      <c r="P70" s="782">
        <v>0</v>
      </c>
      <c r="Q70" s="782">
        <f t="shared" si="78"/>
        <v>0</v>
      </c>
      <c r="R70" s="396">
        <v>0</v>
      </c>
      <c r="S70" s="782"/>
      <c r="T70" s="782">
        <f t="shared" si="79"/>
        <v>0</v>
      </c>
      <c r="V70" s="451">
        <f t="shared" si="80"/>
        <v>0</v>
      </c>
      <c r="W70" s="451">
        <f t="shared" si="81"/>
        <v>0</v>
      </c>
      <c r="X70" s="451">
        <f t="shared" si="82"/>
        <v>0</v>
      </c>
      <c r="Y70" s="451">
        <f t="shared" si="83"/>
        <v>0</v>
      </c>
      <c r="Z70" s="451">
        <f t="shared" si="84"/>
        <v>0</v>
      </c>
      <c r="AA70" s="451">
        <f t="shared" si="85"/>
        <v>0</v>
      </c>
    </row>
    <row r="71" spans="1:28" s="669" customFormat="1" ht="15.75" thickBot="1">
      <c r="A71" s="684" t="s">
        <v>103</v>
      </c>
      <c r="B71" s="676" t="s">
        <v>104</v>
      </c>
      <c r="C71" s="662">
        <f t="shared" ref="C71:T71" si="86">SUM(C72:C73)</f>
        <v>315077444</v>
      </c>
      <c r="D71" s="662">
        <f t="shared" si="86"/>
        <v>315077444</v>
      </c>
      <c r="E71" s="662">
        <f t="shared" si="86"/>
        <v>0</v>
      </c>
      <c r="F71" s="662">
        <f t="shared" si="86"/>
        <v>315077444</v>
      </c>
      <c r="G71" s="662">
        <f t="shared" si="86"/>
        <v>0</v>
      </c>
      <c r="H71" s="662">
        <f t="shared" si="86"/>
        <v>315077444</v>
      </c>
      <c r="I71" s="662">
        <f t="shared" si="86"/>
        <v>1024554187</v>
      </c>
      <c r="J71" s="662">
        <f t="shared" si="86"/>
        <v>1024554187</v>
      </c>
      <c r="K71" s="662">
        <f t="shared" si="86"/>
        <v>0</v>
      </c>
      <c r="L71" s="662">
        <f t="shared" si="86"/>
        <v>1024554187</v>
      </c>
      <c r="M71" s="662">
        <f t="shared" si="86"/>
        <v>0</v>
      </c>
      <c r="N71" s="662">
        <f t="shared" si="86"/>
        <v>1024554187</v>
      </c>
      <c r="O71" s="662">
        <f t="shared" si="86"/>
        <v>0</v>
      </c>
      <c r="P71" s="662">
        <f t="shared" si="86"/>
        <v>0</v>
      </c>
      <c r="Q71" s="662">
        <f t="shared" si="86"/>
        <v>0</v>
      </c>
      <c r="R71" s="662">
        <f t="shared" si="86"/>
        <v>0</v>
      </c>
      <c r="S71" s="662">
        <f t="shared" si="86"/>
        <v>0</v>
      </c>
      <c r="T71" s="662">
        <f t="shared" si="86"/>
        <v>0</v>
      </c>
      <c r="V71" s="451">
        <f t="shared" si="80"/>
        <v>1339631631</v>
      </c>
      <c r="W71" s="451">
        <f t="shared" si="81"/>
        <v>1339631631</v>
      </c>
      <c r="X71" s="451">
        <f t="shared" si="82"/>
        <v>0</v>
      </c>
      <c r="Y71" s="451">
        <f t="shared" si="83"/>
        <v>1339631631</v>
      </c>
      <c r="Z71" s="451">
        <f t="shared" si="84"/>
        <v>0</v>
      </c>
      <c r="AA71" s="451">
        <f t="shared" si="85"/>
        <v>1339631631</v>
      </c>
    </row>
    <row r="72" spans="1:28" s="669" customFormat="1" ht="15">
      <c r="A72" s="663" t="s">
        <v>105</v>
      </c>
      <c r="B72" s="664" t="s">
        <v>106</v>
      </c>
      <c r="C72" s="632">
        <v>315077444</v>
      </c>
      <c r="D72" s="782">
        <v>315077444</v>
      </c>
      <c r="E72" s="782">
        <f t="shared" ref="E72:E73" si="87">F72-D72</f>
        <v>0</v>
      </c>
      <c r="F72" s="632">
        <v>315077444</v>
      </c>
      <c r="G72" s="782"/>
      <c r="H72" s="782">
        <f t="shared" ref="H72:H73" si="88">SUM(F72:G72)</f>
        <v>315077444</v>
      </c>
      <c r="I72" s="396">
        <v>1024554187</v>
      </c>
      <c r="J72" s="782">
        <v>1024554187</v>
      </c>
      <c r="K72" s="782">
        <f t="shared" ref="K72:K73" si="89">L72-J72</f>
        <v>0</v>
      </c>
      <c r="L72" s="396">
        <v>1024554187</v>
      </c>
      <c r="M72" s="782"/>
      <c r="N72" s="782">
        <f t="shared" ref="N72:N73" si="90">SUM(L72:M72)</f>
        <v>1024554187</v>
      </c>
      <c r="O72" s="396"/>
      <c r="P72" s="782">
        <v>0</v>
      </c>
      <c r="Q72" s="782">
        <f t="shared" ref="Q72:Q73" si="91">R72-P72</f>
        <v>0</v>
      </c>
      <c r="R72" s="396">
        <v>0</v>
      </c>
      <c r="S72" s="782"/>
      <c r="T72" s="782">
        <f t="shared" ref="T72:T73" si="92">SUM(R72:S72)</f>
        <v>0</v>
      </c>
      <c r="V72" s="451">
        <f t="shared" si="80"/>
        <v>1339631631</v>
      </c>
      <c r="W72" s="451">
        <f t="shared" si="81"/>
        <v>1339631631</v>
      </c>
      <c r="X72" s="451">
        <f t="shared" si="82"/>
        <v>0</v>
      </c>
      <c r="Y72" s="451">
        <f t="shared" si="83"/>
        <v>1339631631</v>
      </c>
      <c r="Z72" s="451">
        <f t="shared" si="84"/>
        <v>0</v>
      </c>
      <c r="AA72" s="451">
        <f t="shared" si="85"/>
        <v>1339631631</v>
      </c>
      <c r="AB72" s="678"/>
    </row>
    <row r="73" spans="1:28" s="669" customFormat="1" ht="15.75" thickBot="1">
      <c r="A73" s="672" t="s">
        <v>107</v>
      </c>
      <c r="B73" s="673" t="s">
        <v>108</v>
      </c>
      <c r="C73" s="632"/>
      <c r="D73" s="782">
        <v>0</v>
      </c>
      <c r="E73" s="782">
        <f t="shared" si="87"/>
        <v>0</v>
      </c>
      <c r="F73" s="632">
        <v>0</v>
      </c>
      <c r="G73" s="782"/>
      <c r="H73" s="782">
        <f t="shared" si="88"/>
        <v>0</v>
      </c>
      <c r="I73" s="396"/>
      <c r="J73" s="782">
        <v>0</v>
      </c>
      <c r="K73" s="782">
        <f t="shared" si="89"/>
        <v>0</v>
      </c>
      <c r="L73" s="396">
        <v>0</v>
      </c>
      <c r="M73" s="782"/>
      <c r="N73" s="782">
        <f t="shared" si="90"/>
        <v>0</v>
      </c>
      <c r="O73" s="396"/>
      <c r="P73" s="782">
        <v>0</v>
      </c>
      <c r="Q73" s="782">
        <f t="shared" si="91"/>
        <v>0</v>
      </c>
      <c r="R73" s="396">
        <v>0</v>
      </c>
      <c r="S73" s="782"/>
      <c r="T73" s="782">
        <f t="shared" si="92"/>
        <v>0</v>
      </c>
      <c r="V73" s="451">
        <f t="shared" si="80"/>
        <v>0</v>
      </c>
      <c r="W73" s="451">
        <f t="shared" si="81"/>
        <v>0</v>
      </c>
      <c r="X73" s="451">
        <f t="shared" si="82"/>
        <v>0</v>
      </c>
      <c r="Y73" s="451">
        <f t="shared" si="83"/>
        <v>0</v>
      </c>
      <c r="Z73" s="451">
        <f t="shared" si="84"/>
        <v>0</v>
      </c>
      <c r="AA73" s="451">
        <f t="shared" si="85"/>
        <v>0</v>
      </c>
    </row>
    <row r="74" spans="1:28" s="666" customFormat="1" ht="15.75" thickBot="1">
      <c r="A74" s="684" t="s">
        <v>109</v>
      </c>
      <c r="B74" s="676" t="s">
        <v>110</v>
      </c>
      <c r="C74" s="662">
        <f t="shared" ref="C74:T74" si="93">SUM(C75:C77)</f>
        <v>0</v>
      </c>
      <c r="D74" s="662">
        <f t="shared" si="93"/>
        <v>0</v>
      </c>
      <c r="E74" s="662">
        <f t="shared" si="93"/>
        <v>467651</v>
      </c>
      <c r="F74" s="662">
        <f t="shared" si="93"/>
        <v>467651</v>
      </c>
      <c r="G74" s="662">
        <f t="shared" si="93"/>
        <v>0</v>
      </c>
      <c r="H74" s="662">
        <f t="shared" si="93"/>
        <v>467651</v>
      </c>
      <c r="I74" s="662">
        <f t="shared" si="93"/>
        <v>0</v>
      </c>
      <c r="J74" s="662">
        <f t="shared" si="93"/>
        <v>0</v>
      </c>
      <c r="K74" s="662">
        <f t="shared" si="93"/>
        <v>0</v>
      </c>
      <c r="L74" s="662">
        <f t="shared" si="93"/>
        <v>0</v>
      </c>
      <c r="M74" s="662">
        <f t="shared" si="93"/>
        <v>0</v>
      </c>
      <c r="N74" s="662">
        <f t="shared" si="93"/>
        <v>0</v>
      </c>
      <c r="O74" s="662">
        <f t="shared" si="93"/>
        <v>0</v>
      </c>
      <c r="P74" s="662">
        <f t="shared" si="93"/>
        <v>0</v>
      </c>
      <c r="Q74" s="662">
        <f t="shared" si="93"/>
        <v>0</v>
      </c>
      <c r="R74" s="662">
        <f t="shared" si="93"/>
        <v>0</v>
      </c>
      <c r="S74" s="662">
        <f t="shared" si="93"/>
        <v>0</v>
      </c>
      <c r="T74" s="662">
        <f t="shared" si="93"/>
        <v>0</v>
      </c>
      <c r="V74" s="451">
        <f t="shared" si="80"/>
        <v>0</v>
      </c>
      <c r="W74" s="451">
        <f t="shared" si="81"/>
        <v>0</v>
      </c>
      <c r="X74" s="451">
        <f t="shared" si="82"/>
        <v>467651</v>
      </c>
      <c r="Y74" s="451">
        <f t="shared" si="83"/>
        <v>467651</v>
      </c>
      <c r="Z74" s="451">
        <f t="shared" si="84"/>
        <v>0</v>
      </c>
      <c r="AA74" s="451">
        <f t="shared" si="85"/>
        <v>467651</v>
      </c>
    </row>
    <row r="75" spans="1:28" s="669" customFormat="1" ht="15">
      <c r="A75" s="663" t="s">
        <v>483</v>
      </c>
      <c r="B75" s="664" t="s">
        <v>111</v>
      </c>
      <c r="C75" s="632"/>
      <c r="D75" s="782">
        <v>0</v>
      </c>
      <c r="E75" s="782">
        <f t="shared" ref="E75:E77" si="94">F75-D75</f>
        <v>467651</v>
      </c>
      <c r="F75" s="632">
        <v>467651</v>
      </c>
      <c r="G75" s="782"/>
      <c r="H75" s="782">
        <f t="shared" ref="H75:H77" si="95">SUM(F75:G75)</f>
        <v>467651</v>
      </c>
      <c r="I75" s="396"/>
      <c r="J75" s="782">
        <v>0</v>
      </c>
      <c r="K75" s="782">
        <f t="shared" ref="K75:K77" si="96">L75-J75</f>
        <v>0</v>
      </c>
      <c r="L75" s="396">
        <v>0</v>
      </c>
      <c r="M75" s="782"/>
      <c r="N75" s="782">
        <f t="shared" ref="N75:N77" si="97">SUM(L75:M75)</f>
        <v>0</v>
      </c>
      <c r="O75" s="396"/>
      <c r="P75" s="782">
        <v>0</v>
      </c>
      <c r="Q75" s="782">
        <f t="shared" ref="Q75:Q77" si="98">R75-P75</f>
        <v>0</v>
      </c>
      <c r="R75" s="396">
        <v>0</v>
      </c>
      <c r="S75" s="782"/>
      <c r="T75" s="782">
        <f t="shared" ref="T75:T77" si="99">SUM(R75:S75)</f>
        <v>0</v>
      </c>
      <c r="V75" s="451">
        <f t="shared" si="80"/>
        <v>0</v>
      </c>
      <c r="W75" s="451">
        <f t="shared" si="81"/>
        <v>0</v>
      </c>
      <c r="X75" s="451">
        <f t="shared" si="82"/>
        <v>467651</v>
      </c>
      <c r="Y75" s="451">
        <f t="shared" si="83"/>
        <v>467651</v>
      </c>
      <c r="Z75" s="451">
        <f t="shared" si="84"/>
        <v>0</v>
      </c>
      <c r="AA75" s="451">
        <f t="shared" si="85"/>
        <v>467651</v>
      </c>
    </row>
    <row r="76" spans="1:28" s="669" customFormat="1" ht="15">
      <c r="A76" s="663" t="s">
        <v>484</v>
      </c>
      <c r="B76" s="668" t="s">
        <v>112</v>
      </c>
      <c r="C76" s="632"/>
      <c r="D76" s="782">
        <v>0</v>
      </c>
      <c r="E76" s="782">
        <f t="shared" si="94"/>
        <v>0</v>
      </c>
      <c r="F76" s="632">
        <v>0</v>
      </c>
      <c r="G76" s="782"/>
      <c r="H76" s="782">
        <f t="shared" si="95"/>
        <v>0</v>
      </c>
      <c r="I76" s="396"/>
      <c r="J76" s="782">
        <v>0</v>
      </c>
      <c r="K76" s="782">
        <f t="shared" si="96"/>
        <v>0</v>
      </c>
      <c r="L76" s="396">
        <v>0</v>
      </c>
      <c r="M76" s="782"/>
      <c r="N76" s="782">
        <f t="shared" si="97"/>
        <v>0</v>
      </c>
      <c r="O76" s="396"/>
      <c r="P76" s="782">
        <v>0</v>
      </c>
      <c r="Q76" s="782">
        <f t="shared" si="98"/>
        <v>0</v>
      </c>
      <c r="R76" s="396">
        <v>0</v>
      </c>
      <c r="S76" s="782"/>
      <c r="T76" s="782">
        <f t="shared" si="99"/>
        <v>0</v>
      </c>
      <c r="V76" s="451">
        <f t="shared" si="80"/>
        <v>0</v>
      </c>
      <c r="W76" s="451">
        <f t="shared" si="81"/>
        <v>0</v>
      </c>
      <c r="X76" s="451">
        <f t="shared" si="82"/>
        <v>0</v>
      </c>
      <c r="Y76" s="451">
        <f t="shared" si="83"/>
        <v>0</v>
      </c>
      <c r="Z76" s="451">
        <f t="shared" si="84"/>
        <v>0</v>
      </c>
      <c r="AA76" s="451">
        <f t="shared" si="85"/>
        <v>0</v>
      </c>
    </row>
    <row r="77" spans="1:28" s="669" customFormat="1" ht="15.75" thickBot="1">
      <c r="A77" s="663" t="s">
        <v>485</v>
      </c>
      <c r="B77" s="673" t="s">
        <v>646</v>
      </c>
      <c r="C77" s="632"/>
      <c r="D77" s="782">
        <v>0</v>
      </c>
      <c r="E77" s="782">
        <f t="shared" si="94"/>
        <v>0</v>
      </c>
      <c r="F77" s="632">
        <v>0</v>
      </c>
      <c r="G77" s="782"/>
      <c r="H77" s="782">
        <f t="shared" si="95"/>
        <v>0</v>
      </c>
      <c r="I77" s="396"/>
      <c r="J77" s="782">
        <v>0</v>
      </c>
      <c r="K77" s="782">
        <f t="shared" si="96"/>
        <v>0</v>
      </c>
      <c r="L77" s="396">
        <v>0</v>
      </c>
      <c r="M77" s="782"/>
      <c r="N77" s="782">
        <f t="shared" si="97"/>
        <v>0</v>
      </c>
      <c r="O77" s="396"/>
      <c r="P77" s="782">
        <v>0</v>
      </c>
      <c r="Q77" s="782">
        <f t="shared" si="98"/>
        <v>0</v>
      </c>
      <c r="R77" s="396">
        <v>0</v>
      </c>
      <c r="S77" s="782"/>
      <c r="T77" s="782">
        <f t="shared" si="99"/>
        <v>0</v>
      </c>
      <c r="V77" s="451">
        <f t="shared" si="80"/>
        <v>0</v>
      </c>
      <c r="W77" s="451">
        <f t="shared" si="81"/>
        <v>0</v>
      </c>
      <c r="X77" s="451">
        <f t="shared" si="82"/>
        <v>0</v>
      </c>
      <c r="Y77" s="451">
        <f t="shared" si="83"/>
        <v>0</v>
      </c>
      <c r="Z77" s="451">
        <f t="shared" si="84"/>
        <v>0</v>
      </c>
      <c r="AA77" s="451">
        <f t="shared" si="85"/>
        <v>0</v>
      </c>
    </row>
    <row r="78" spans="1:28" s="669" customFormat="1" ht="15.75" thickBot="1">
      <c r="A78" s="684" t="s">
        <v>113</v>
      </c>
      <c r="B78" s="676" t="s">
        <v>114</v>
      </c>
      <c r="C78" s="662">
        <f t="shared" ref="C78:T78" si="100">SUM(C79:C82)</f>
        <v>0</v>
      </c>
      <c r="D78" s="662">
        <f t="shared" si="100"/>
        <v>0</v>
      </c>
      <c r="E78" s="662">
        <f t="shared" si="100"/>
        <v>0</v>
      </c>
      <c r="F78" s="662">
        <f t="shared" si="100"/>
        <v>0</v>
      </c>
      <c r="G78" s="662">
        <f t="shared" si="100"/>
        <v>0</v>
      </c>
      <c r="H78" s="662">
        <f t="shared" si="100"/>
        <v>0</v>
      </c>
      <c r="I78" s="662">
        <f t="shared" si="100"/>
        <v>0</v>
      </c>
      <c r="J78" s="662">
        <f t="shared" si="100"/>
        <v>0</v>
      </c>
      <c r="K78" s="662">
        <f t="shared" si="100"/>
        <v>0</v>
      </c>
      <c r="L78" s="662">
        <f t="shared" si="100"/>
        <v>0</v>
      </c>
      <c r="M78" s="662">
        <f t="shared" si="100"/>
        <v>0</v>
      </c>
      <c r="N78" s="662">
        <f t="shared" si="100"/>
        <v>0</v>
      </c>
      <c r="O78" s="662">
        <f t="shared" si="100"/>
        <v>0</v>
      </c>
      <c r="P78" s="662">
        <f t="shared" si="100"/>
        <v>0</v>
      </c>
      <c r="Q78" s="662">
        <f t="shared" si="100"/>
        <v>0</v>
      </c>
      <c r="R78" s="662">
        <f t="shared" si="100"/>
        <v>0</v>
      </c>
      <c r="S78" s="662">
        <f t="shared" si="100"/>
        <v>0</v>
      </c>
      <c r="T78" s="662">
        <f t="shared" si="100"/>
        <v>0</v>
      </c>
      <c r="V78" s="451">
        <f t="shared" si="80"/>
        <v>0</v>
      </c>
      <c r="W78" s="451">
        <f t="shared" si="81"/>
        <v>0</v>
      </c>
      <c r="X78" s="451">
        <f t="shared" si="82"/>
        <v>0</v>
      </c>
      <c r="Y78" s="451">
        <f t="shared" si="83"/>
        <v>0</v>
      </c>
      <c r="Z78" s="451">
        <f t="shared" si="84"/>
        <v>0</v>
      </c>
      <c r="AA78" s="451">
        <f t="shared" si="85"/>
        <v>0</v>
      </c>
    </row>
    <row r="79" spans="1:28" s="669" customFormat="1" ht="15">
      <c r="A79" s="686" t="s">
        <v>1627</v>
      </c>
      <c r="B79" s="664" t="s">
        <v>647</v>
      </c>
      <c r="C79" s="632"/>
      <c r="D79" s="782">
        <v>0</v>
      </c>
      <c r="E79" s="782">
        <f t="shared" ref="E79:E82" si="101">F79-D79</f>
        <v>0</v>
      </c>
      <c r="F79" s="632">
        <v>0</v>
      </c>
      <c r="G79" s="782"/>
      <c r="H79" s="782">
        <f t="shared" ref="H79:H82" si="102">SUM(F79:G79)</f>
        <v>0</v>
      </c>
      <c r="I79" s="396"/>
      <c r="J79" s="782">
        <v>0</v>
      </c>
      <c r="K79" s="782">
        <f t="shared" ref="K79:K82" si="103">L79-J79</f>
        <v>0</v>
      </c>
      <c r="L79" s="396">
        <v>0</v>
      </c>
      <c r="M79" s="782"/>
      <c r="N79" s="782">
        <f t="shared" ref="N79:N82" si="104">SUM(L79:M79)</f>
        <v>0</v>
      </c>
      <c r="O79" s="396"/>
      <c r="P79" s="782">
        <v>0</v>
      </c>
      <c r="Q79" s="782">
        <f t="shared" ref="Q79:Q82" si="105">R79-P79</f>
        <v>0</v>
      </c>
      <c r="R79" s="396">
        <v>0</v>
      </c>
      <c r="S79" s="782"/>
      <c r="T79" s="782">
        <f t="shared" ref="T79:T82" si="106">SUM(R79:S79)</f>
        <v>0</v>
      </c>
      <c r="V79" s="451">
        <f t="shared" si="80"/>
        <v>0</v>
      </c>
      <c r="W79" s="451">
        <f t="shared" si="81"/>
        <v>0</v>
      </c>
      <c r="X79" s="451">
        <f t="shared" si="82"/>
        <v>0</v>
      </c>
      <c r="Y79" s="451">
        <f t="shared" si="83"/>
        <v>0</v>
      </c>
      <c r="Z79" s="451">
        <f t="shared" si="84"/>
        <v>0</v>
      </c>
      <c r="AA79" s="451">
        <f t="shared" si="85"/>
        <v>0</v>
      </c>
    </row>
    <row r="80" spans="1:28" s="669" customFormat="1" ht="15">
      <c r="A80" s="687" t="s">
        <v>1628</v>
      </c>
      <c r="B80" s="668" t="s">
        <v>648</v>
      </c>
      <c r="C80" s="632"/>
      <c r="D80" s="782">
        <v>0</v>
      </c>
      <c r="E80" s="782">
        <f t="shared" si="101"/>
        <v>0</v>
      </c>
      <c r="F80" s="632">
        <v>0</v>
      </c>
      <c r="G80" s="782"/>
      <c r="H80" s="782">
        <f t="shared" si="102"/>
        <v>0</v>
      </c>
      <c r="I80" s="396"/>
      <c r="J80" s="782">
        <v>0</v>
      </c>
      <c r="K80" s="782">
        <f t="shared" si="103"/>
        <v>0</v>
      </c>
      <c r="L80" s="396">
        <v>0</v>
      </c>
      <c r="M80" s="782"/>
      <c r="N80" s="782">
        <f t="shared" si="104"/>
        <v>0</v>
      </c>
      <c r="O80" s="396"/>
      <c r="P80" s="782">
        <v>0</v>
      </c>
      <c r="Q80" s="782">
        <f t="shared" si="105"/>
        <v>0</v>
      </c>
      <c r="R80" s="396">
        <v>0</v>
      </c>
      <c r="S80" s="782"/>
      <c r="T80" s="782">
        <f t="shared" si="106"/>
        <v>0</v>
      </c>
      <c r="V80" s="451">
        <f t="shared" si="80"/>
        <v>0</v>
      </c>
      <c r="W80" s="451">
        <f t="shared" si="81"/>
        <v>0</v>
      </c>
      <c r="X80" s="451">
        <f t="shared" si="82"/>
        <v>0</v>
      </c>
      <c r="Y80" s="451">
        <f t="shared" si="83"/>
        <v>0</v>
      </c>
      <c r="Z80" s="451">
        <f t="shared" si="84"/>
        <v>0</v>
      </c>
      <c r="AA80" s="451">
        <f t="shared" si="85"/>
        <v>0</v>
      </c>
    </row>
    <row r="81" spans="1:30" s="669" customFormat="1" ht="15">
      <c r="A81" s="687" t="s">
        <v>488</v>
      </c>
      <c r="B81" s="668" t="s">
        <v>649</v>
      </c>
      <c r="C81" s="632"/>
      <c r="D81" s="782">
        <v>0</v>
      </c>
      <c r="E81" s="782">
        <f t="shared" si="101"/>
        <v>0</v>
      </c>
      <c r="F81" s="632">
        <v>0</v>
      </c>
      <c r="G81" s="782"/>
      <c r="H81" s="782">
        <f t="shared" si="102"/>
        <v>0</v>
      </c>
      <c r="I81" s="396"/>
      <c r="J81" s="782">
        <v>0</v>
      </c>
      <c r="K81" s="782">
        <f t="shared" si="103"/>
        <v>0</v>
      </c>
      <c r="L81" s="396">
        <v>0</v>
      </c>
      <c r="M81" s="782"/>
      <c r="N81" s="782">
        <f t="shared" si="104"/>
        <v>0</v>
      </c>
      <c r="O81" s="396"/>
      <c r="P81" s="782">
        <v>0</v>
      </c>
      <c r="Q81" s="782">
        <f t="shared" si="105"/>
        <v>0</v>
      </c>
      <c r="R81" s="396">
        <v>0</v>
      </c>
      <c r="S81" s="782"/>
      <c r="T81" s="782">
        <f t="shared" si="106"/>
        <v>0</v>
      </c>
      <c r="V81" s="451">
        <f t="shared" si="80"/>
        <v>0</v>
      </c>
      <c r="W81" s="451">
        <f t="shared" si="81"/>
        <v>0</v>
      </c>
      <c r="X81" s="451">
        <f t="shared" si="82"/>
        <v>0</v>
      </c>
      <c r="Y81" s="451">
        <f t="shared" si="83"/>
        <v>0</v>
      </c>
      <c r="Z81" s="451">
        <f t="shared" si="84"/>
        <v>0</v>
      </c>
      <c r="AA81" s="451">
        <f t="shared" si="85"/>
        <v>0</v>
      </c>
    </row>
    <row r="82" spans="1:30" s="669" customFormat="1" ht="15.75" thickBot="1">
      <c r="A82" s="687" t="s">
        <v>489</v>
      </c>
      <c r="B82" s="673" t="s">
        <v>650</v>
      </c>
      <c r="C82" s="632"/>
      <c r="D82" s="782">
        <v>0</v>
      </c>
      <c r="E82" s="782">
        <f t="shared" si="101"/>
        <v>0</v>
      </c>
      <c r="F82" s="632">
        <v>0</v>
      </c>
      <c r="G82" s="782"/>
      <c r="H82" s="782">
        <f t="shared" si="102"/>
        <v>0</v>
      </c>
      <c r="I82" s="396"/>
      <c r="J82" s="782">
        <v>0</v>
      </c>
      <c r="K82" s="782">
        <f t="shared" si="103"/>
        <v>0</v>
      </c>
      <c r="L82" s="396">
        <v>0</v>
      </c>
      <c r="M82" s="782"/>
      <c r="N82" s="782">
        <f t="shared" si="104"/>
        <v>0</v>
      </c>
      <c r="O82" s="396"/>
      <c r="P82" s="782">
        <v>0</v>
      </c>
      <c r="Q82" s="782">
        <f t="shared" si="105"/>
        <v>0</v>
      </c>
      <c r="R82" s="396">
        <v>0</v>
      </c>
      <c r="S82" s="782"/>
      <c r="T82" s="782">
        <f t="shared" si="106"/>
        <v>0</v>
      </c>
      <c r="V82" s="451">
        <f t="shared" si="80"/>
        <v>0</v>
      </c>
      <c r="W82" s="451">
        <f t="shared" si="81"/>
        <v>0</v>
      </c>
      <c r="X82" s="451">
        <f t="shared" si="82"/>
        <v>0</v>
      </c>
      <c r="Y82" s="451">
        <f t="shared" si="83"/>
        <v>0</v>
      </c>
      <c r="Z82" s="451">
        <f t="shared" si="84"/>
        <v>0</v>
      </c>
      <c r="AA82" s="451">
        <f t="shared" si="85"/>
        <v>0</v>
      </c>
    </row>
    <row r="83" spans="1:30" s="666" customFormat="1" ht="15.75" thickBot="1">
      <c r="A83" s="684" t="s">
        <v>115</v>
      </c>
      <c r="B83" s="676" t="s">
        <v>116</v>
      </c>
      <c r="C83" s="688"/>
      <c r="D83" s="791"/>
      <c r="E83" s="791"/>
      <c r="F83" s="688"/>
      <c r="G83" s="791"/>
      <c r="H83" s="791"/>
      <c r="I83" s="403"/>
      <c r="J83" s="791"/>
      <c r="K83" s="791"/>
      <c r="L83" s="403"/>
      <c r="M83" s="791"/>
      <c r="N83" s="791"/>
      <c r="O83" s="403"/>
      <c r="P83" s="791"/>
      <c r="Q83" s="791"/>
      <c r="R83" s="403"/>
      <c r="S83" s="791"/>
      <c r="T83" s="791"/>
      <c r="V83" s="451">
        <f t="shared" si="80"/>
        <v>0</v>
      </c>
      <c r="W83" s="451">
        <f t="shared" si="81"/>
        <v>0</v>
      </c>
      <c r="X83" s="451">
        <f t="shared" si="82"/>
        <v>0</v>
      </c>
      <c r="Y83" s="451">
        <f t="shared" si="83"/>
        <v>0</v>
      </c>
      <c r="Z83" s="451">
        <f t="shared" si="84"/>
        <v>0</v>
      </c>
      <c r="AA83" s="451">
        <f t="shared" si="85"/>
        <v>0</v>
      </c>
    </row>
    <row r="84" spans="1:30" s="666" customFormat="1" ht="15.75" thickBot="1">
      <c r="A84" s="684" t="s">
        <v>1629</v>
      </c>
      <c r="B84" s="689" t="s">
        <v>117</v>
      </c>
      <c r="C84" s="680">
        <f t="shared" ref="C84" si="107">+C62+C66+C71+C74+C78+C83</f>
        <v>315077444</v>
      </c>
      <c r="D84" s="680">
        <f t="shared" ref="D84:T84" si="108">+D62+D66+D71+D74+D78+D83</f>
        <v>315077444</v>
      </c>
      <c r="E84" s="680">
        <f t="shared" si="108"/>
        <v>467651</v>
      </c>
      <c r="F84" s="680">
        <f t="shared" si="108"/>
        <v>315545095</v>
      </c>
      <c r="G84" s="680">
        <f t="shared" si="108"/>
        <v>0</v>
      </c>
      <c r="H84" s="680">
        <f t="shared" si="108"/>
        <v>315545095</v>
      </c>
      <c r="I84" s="680">
        <f t="shared" si="108"/>
        <v>1207554187</v>
      </c>
      <c r="J84" s="680">
        <f t="shared" si="108"/>
        <v>1207554187</v>
      </c>
      <c r="K84" s="680">
        <f t="shared" si="108"/>
        <v>0</v>
      </c>
      <c r="L84" s="680">
        <f t="shared" si="108"/>
        <v>1207554187</v>
      </c>
      <c r="M84" s="680">
        <f t="shared" si="108"/>
        <v>0</v>
      </c>
      <c r="N84" s="680">
        <f t="shared" si="108"/>
        <v>1207554187</v>
      </c>
      <c r="O84" s="680">
        <f t="shared" si="108"/>
        <v>0</v>
      </c>
      <c r="P84" s="680">
        <f t="shared" si="108"/>
        <v>0</v>
      </c>
      <c r="Q84" s="680">
        <f t="shared" si="108"/>
        <v>0</v>
      </c>
      <c r="R84" s="680">
        <f t="shared" si="108"/>
        <v>0</v>
      </c>
      <c r="S84" s="680">
        <f t="shared" si="108"/>
        <v>0</v>
      </c>
      <c r="T84" s="680">
        <f t="shared" si="108"/>
        <v>0</v>
      </c>
      <c r="V84" s="451">
        <f t="shared" si="80"/>
        <v>1522631631</v>
      </c>
      <c r="W84" s="451">
        <f t="shared" si="81"/>
        <v>1522631631</v>
      </c>
      <c r="X84" s="451">
        <f t="shared" si="82"/>
        <v>467651</v>
      </c>
      <c r="Y84" s="451">
        <f t="shared" si="83"/>
        <v>1523099282</v>
      </c>
      <c r="Z84" s="451">
        <f t="shared" si="84"/>
        <v>0</v>
      </c>
      <c r="AA84" s="451">
        <f t="shared" si="85"/>
        <v>1523099282</v>
      </c>
    </row>
    <row r="85" spans="1:30" s="666" customFormat="1" ht="15.75" thickBot="1">
      <c r="A85" s="690" t="s">
        <v>1630</v>
      </c>
      <c r="B85" s="691" t="s">
        <v>1631</v>
      </c>
      <c r="C85" s="680">
        <f t="shared" ref="C85" si="109">+C61+C84</f>
        <v>1456515220</v>
      </c>
      <c r="D85" s="680">
        <f t="shared" ref="D85:T85" si="110">+D61+D84</f>
        <v>1503647738</v>
      </c>
      <c r="E85" s="680">
        <f t="shared" si="110"/>
        <v>20184684</v>
      </c>
      <c r="F85" s="680">
        <f t="shared" si="110"/>
        <v>1523832422</v>
      </c>
      <c r="G85" s="680">
        <f t="shared" si="110"/>
        <v>-25436708</v>
      </c>
      <c r="H85" s="680">
        <f t="shared" si="110"/>
        <v>1498395714</v>
      </c>
      <c r="I85" s="680">
        <f t="shared" si="110"/>
        <v>2967028171</v>
      </c>
      <c r="J85" s="680">
        <f t="shared" si="110"/>
        <v>3045726695</v>
      </c>
      <c r="K85" s="680">
        <f t="shared" si="110"/>
        <v>1571605757</v>
      </c>
      <c r="L85" s="680">
        <f t="shared" si="110"/>
        <v>4617332452</v>
      </c>
      <c r="M85" s="680">
        <f t="shared" si="110"/>
        <v>55585708</v>
      </c>
      <c r="N85" s="680">
        <f t="shared" si="110"/>
        <v>4672918160</v>
      </c>
      <c r="O85" s="680">
        <f t="shared" si="110"/>
        <v>71722000</v>
      </c>
      <c r="P85" s="680">
        <f t="shared" si="110"/>
        <v>83339991</v>
      </c>
      <c r="Q85" s="680">
        <f t="shared" si="110"/>
        <v>-300749</v>
      </c>
      <c r="R85" s="680">
        <f t="shared" si="110"/>
        <v>83039242</v>
      </c>
      <c r="S85" s="680">
        <f t="shared" si="110"/>
        <v>0</v>
      </c>
      <c r="T85" s="680">
        <f t="shared" si="110"/>
        <v>83039242</v>
      </c>
      <c r="V85" s="451">
        <f t="shared" si="80"/>
        <v>4495265391</v>
      </c>
      <c r="W85" s="451">
        <f t="shared" si="81"/>
        <v>4632714424</v>
      </c>
      <c r="X85" s="451">
        <f t="shared" si="82"/>
        <v>1591489692</v>
      </c>
      <c r="Y85" s="451">
        <f t="shared" si="83"/>
        <v>6224204116</v>
      </c>
      <c r="Z85" s="451">
        <f t="shared" si="84"/>
        <v>30149000</v>
      </c>
      <c r="AA85" s="451">
        <f t="shared" si="85"/>
        <v>6254353116</v>
      </c>
    </row>
    <row r="86" spans="1:30" s="694" customFormat="1" ht="15.75">
      <c r="A86" s="692"/>
      <c r="B86" s="693"/>
      <c r="C86" s="693"/>
      <c r="D86" s="693"/>
      <c r="E86" s="693"/>
      <c r="F86" s="693"/>
      <c r="G86" s="693"/>
      <c r="H86" s="693"/>
      <c r="I86" s="693"/>
      <c r="J86" s="693"/>
      <c r="K86" s="693"/>
      <c r="L86" s="693"/>
      <c r="M86" s="693"/>
      <c r="N86" s="693"/>
      <c r="O86" s="693"/>
      <c r="P86" s="693"/>
      <c r="Q86" s="693"/>
      <c r="R86" s="693"/>
      <c r="S86" s="693"/>
      <c r="T86" s="693"/>
      <c r="V86" s="451">
        <f t="shared" si="80"/>
        <v>0</v>
      </c>
      <c r="W86" s="451">
        <f t="shared" si="81"/>
        <v>0</v>
      </c>
      <c r="X86" s="451">
        <f t="shared" si="82"/>
        <v>0</v>
      </c>
      <c r="Y86" s="451">
        <f t="shared" si="83"/>
        <v>0</v>
      </c>
      <c r="Z86" s="451">
        <f t="shared" si="84"/>
        <v>0</v>
      </c>
      <c r="AA86" s="451">
        <f t="shared" si="85"/>
        <v>0</v>
      </c>
    </row>
    <row r="87" spans="1:30" ht="13.5" thickBot="1">
      <c r="A87" s="695"/>
      <c r="B87" s="696"/>
      <c r="C87" s="696"/>
      <c r="D87" s="696"/>
      <c r="E87" s="696"/>
      <c r="F87" s="696"/>
      <c r="G87" s="696"/>
      <c r="H87" s="696"/>
      <c r="I87" s="696"/>
      <c r="J87" s="696"/>
      <c r="K87" s="696"/>
      <c r="L87" s="696"/>
      <c r="M87" s="696"/>
      <c r="N87" s="696"/>
      <c r="O87" s="696"/>
      <c r="P87" s="696"/>
      <c r="Q87" s="696"/>
      <c r="R87" s="696"/>
      <c r="S87" s="696"/>
      <c r="T87" s="696"/>
      <c r="V87" s="451">
        <f t="shared" si="80"/>
        <v>0</v>
      </c>
      <c r="W87" s="451">
        <f t="shared" si="81"/>
        <v>0</v>
      </c>
      <c r="X87" s="451">
        <f t="shared" si="82"/>
        <v>0</v>
      </c>
      <c r="Y87" s="451">
        <f t="shared" si="83"/>
        <v>0</v>
      </c>
      <c r="Z87" s="451">
        <f t="shared" si="84"/>
        <v>0</v>
      </c>
      <c r="AA87" s="451">
        <f t="shared" si="85"/>
        <v>0</v>
      </c>
    </row>
    <row r="88" spans="1:30" s="574" customFormat="1" ht="16.5" thickBot="1">
      <c r="A88" s="602"/>
      <c r="B88" s="603" t="s">
        <v>154</v>
      </c>
      <c r="C88" s="697" t="s">
        <v>1585</v>
      </c>
      <c r="D88" s="698"/>
      <c r="E88" s="698"/>
      <c r="F88" s="697" t="s">
        <v>1585</v>
      </c>
      <c r="G88" s="698"/>
      <c r="H88" s="698"/>
      <c r="I88" s="698" t="s">
        <v>1586</v>
      </c>
      <c r="J88" s="698"/>
      <c r="K88" s="698"/>
      <c r="L88" s="698" t="s">
        <v>1586</v>
      </c>
      <c r="M88" s="698"/>
      <c r="N88" s="698"/>
      <c r="O88" s="625" t="s">
        <v>1621</v>
      </c>
      <c r="P88" s="698"/>
      <c r="Q88" s="698"/>
      <c r="R88" s="625" t="s">
        <v>1621</v>
      </c>
      <c r="S88" s="698"/>
      <c r="T88" s="698"/>
      <c r="V88" s="451">
        <f t="shared" si="80"/>
        <v>0</v>
      </c>
      <c r="W88" s="451">
        <f t="shared" si="81"/>
        <v>0</v>
      </c>
      <c r="X88" s="451">
        <f t="shared" si="82"/>
        <v>0</v>
      </c>
      <c r="Y88" s="451">
        <f t="shared" si="83"/>
        <v>0</v>
      </c>
      <c r="Z88" s="451">
        <f t="shared" si="84"/>
        <v>0</v>
      </c>
      <c r="AA88" s="451">
        <f t="shared" si="85"/>
        <v>0</v>
      </c>
    </row>
    <row r="89" spans="1:30" s="604" customFormat="1" ht="13.5" thickBot="1">
      <c r="A89" s="584" t="s">
        <v>4</v>
      </c>
      <c r="B89" s="638" t="s">
        <v>1613</v>
      </c>
      <c r="C89" s="627">
        <f t="shared" ref="C89:T89" si="111">SUM(C90:C94)</f>
        <v>517615698</v>
      </c>
      <c r="D89" s="627">
        <f t="shared" si="111"/>
        <v>495721341</v>
      </c>
      <c r="E89" s="627">
        <f t="shared" si="111"/>
        <v>30848944</v>
      </c>
      <c r="F89" s="627">
        <f t="shared" si="111"/>
        <v>526570285</v>
      </c>
      <c r="G89" s="627">
        <f t="shared" si="111"/>
        <v>6028000</v>
      </c>
      <c r="H89" s="627">
        <f t="shared" si="111"/>
        <v>532598285</v>
      </c>
      <c r="I89" s="627">
        <f t="shared" si="111"/>
        <v>352381462</v>
      </c>
      <c r="J89" s="627">
        <f t="shared" si="111"/>
        <v>488611111</v>
      </c>
      <c r="K89" s="627">
        <f t="shared" si="111"/>
        <v>2326015</v>
      </c>
      <c r="L89" s="627">
        <f t="shared" si="111"/>
        <v>490937126</v>
      </c>
      <c r="M89" s="627">
        <f t="shared" si="111"/>
        <v>6711132</v>
      </c>
      <c r="N89" s="627">
        <f t="shared" si="111"/>
        <v>497648258</v>
      </c>
      <c r="O89" s="627">
        <f t="shared" si="111"/>
        <v>0</v>
      </c>
      <c r="P89" s="627">
        <f t="shared" si="111"/>
        <v>0</v>
      </c>
      <c r="Q89" s="627">
        <f t="shared" si="111"/>
        <v>0</v>
      </c>
      <c r="R89" s="627">
        <f t="shared" si="111"/>
        <v>0</v>
      </c>
      <c r="S89" s="627">
        <f t="shared" si="111"/>
        <v>0</v>
      </c>
      <c r="T89" s="627">
        <f t="shared" si="111"/>
        <v>0</v>
      </c>
      <c r="V89" s="451">
        <f t="shared" si="80"/>
        <v>869997160</v>
      </c>
      <c r="W89" s="451">
        <f t="shared" si="81"/>
        <v>984332452</v>
      </c>
      <c r="X89" s="451">
        <f t="shared" si="82"/>
        <v>33174959</v>
      </c>
      <c r="Y89" s="451">
        <f t="shared" si="83"/>
        <v>1017507411</v>
      </c>
      <c r="Z89" s="451">
        <f t="shared" si="84"/>
        <v>12739132</v>
      </c>
      <c r="AA89" s="451">
        <f t="shared" si="85"/>
        <v>1030246543</v>
      </c>
      <c r="AB89" s="699"/>
      <c r="AD89" s="699">
        <f t="shared" ref="AD89:AD131" si="112">SUM(C89:O89)</f>
        <v>3947997657</v>
      </c>
    </row>
    <row r="90" spans="1:30">
      <c r="A90" s="581" t="s">
        <v>6</v>
      </c>
      <c r="B90" s="650" t="s">
        <v>123</v>
      </c>
      <c r="C90" s="640">
        <v>67168000</v>
      </c>
      <c r="D90" s="700">
        <v>83842713</v>
      </c>
      <c r="E90" s="700">
        <f t="shared" ref="E90:E94" si="113">F90-D90</f>
        <v>85200</v>
      </c>
      <c r="F90" s="640">
        <v>83927913</v>
      </c>
      <c r="G90" s="700"/>
      <c r="H90" s="700">
        <f t="shared" ref="H90:H94" si="114">SUM(F90:G90)</f>
        <v>83927913</v>
      </c>
      <c r="I90" s="700">
        <v>18735000</v>
      </c>
      <c r="J90" s="700">
        <v>18991000</v>
      </c>
      <c r="K90" s="700">
        <f t="shared" ref="K90:K94" si="115">L90-J90</f>
        <v>3894392</v>
      </c>
      <c r="L90" s="700">
        <v>22885392</v>
      </c>
      <c r="M90" s="700"/>
      <c r="N90" s="700">
        <f t="shared" ref="N90:N94" si="116">SUM(L90:M90)</f>
        <v>22885392</v>
      </c>
      <c r="O90" s="505">
        <v>0</v>
      </c>
      <c r="P90" s="700">
        <v>0</v>
      </c>
      <c r="Q90" s="700">
        <f t="shared" ref="Q90:Q94" si="117">R90-P90</f>
        <v>0</v>
      </c>
      <c r="R90" s="505">
        <v>0</v>
      </c>
      <c r="S90" s="700"/>
      <c r="T90" s="700">
        <f t="shared" ref="T90:T94" si="118">SUM(R90:S90)</f>
        <v>0</v>
      </c>
      <c r="V90" s="451">
        <f t="shared" si="80"/>
        <v>85903000</v>
      </c>
      <c r="W90" s="451">
        <f t="shared" si="81"/>
        <v>102833713</v>
      </c>
      <c r="X90" s="451">
        <f t="shared" si="82"/>
        <v>3979592</v>
      </c>
      <c r="Y90" s="451">
        <f t="shared" si="83"/>
        <v>106813305</v>
      </c>
      <c r="Z90" s="451">
        <f t="shared" si="84"/>
        <v>0</v>
      </c>
      <c r="AA90" s="451">
        <f t="shared" si="85"/>
        <v>106813305</v>
      </c>
      <c r="AB90" s="451"/>
      <c r="AC90" s="451">
        <f>SUM(V90:X90)</f>
        <v>192716305</v>
      </c>
      <c r="AD90" s="699">
        <f t="shared" si="112"/>
        <v>406342915</v>
      </c>
    </row>
    <row r="91" spans="1:30">
      <c r="A91" s="581" t="s">
        <v>8</v>
      </c>
      <c r="B91" s="637" t="s">
        <v>124</v>
      </c>
      <c r="C91" s="651">
        <v>12812000</v>
      </c>
      <c r="D91" s="701">
        <v>14160393</v>
      </c>
      <c r="E91" s="701">
        <f t="shared" si="113"/>
        <v>15336</v>
      </c>
      <c r="F91" s="651">
        <v>14175729</v>
      </c>
      <c r="G91" s="701"/>
      <c r="H91" s="701">
        <f t="shared" si="114"/>
        <v>14175729</v>
      </c>
      <c r="I91" s="701">
        <v>3625000</v>
      </c>
      <c r="J91" s="701">
        <v>3670063</v>
      </c>
      <c r="K91" s="701">
        <f t="shared" si="115"/>
        <v>628012</v>
      </c>
      <c r="L91" s="701">
        <v>4298075</v>
      </c>
      <c r="M91" s="701">
        <v>0</v>
      </c>
      <c r="N91" s="701">
        <f t="shared" si="116"/>
        <v>4298075</v>
      </c>
      <c r="O91" s="493">
        <v>0</v>
      </c>
      <c r="P91" s="701">
        <v>0</v>
      </c>
      <c r="Q91" s="701">
        <f t="shared" si="117"/>
        <v>0</v>
      </c>
      <c r="R91" s="493">
        <v>0</v>
      </c>
      <c r="S91" s="701"/>
      <c r="T91" s="701">
        <f t="shared" si="118"/>
        <v>0</v>
      </c>
      <c r="V91" s="451">
        <f t="shared" si="80"/>
        <v>16437000</v>
      </c>
      <c r="W91" s="451">
        <f t="shared" si="81"/>
        <v>17830456</v>
      </c>
      <c r="X91" s="451">
        <f t="shared" si="82"/>
        <v>643348</v>
      </c>
      <c r="Y91" s="451">
        <f t="shared" si="83"/>
        <v>18473804</v>
      </c>
      <c r="Z91" s="451">
        <f t="shared" si="84"/>
        <v>0</v>
      </c>
      <c r="AA91" s="451">
        <f t="shared" si="85"/>
        <v>18473804</v>
      </c>
      <c r="AB91" s="451"/>
      <c r="AD91" s="699">
        <f t="shared" si="112"/>
        <v>71858412</v>
      </c>
    </row>
    <row r="92" spans="1:30">
      <c r="A92" s="581" t="s">
        <v>10</v>
      </c>
      <c r="B92" s="637" t="s">
        <v>125</v>
      </c>
      <c r="C92" s="651">
        <v>274548698</v>
      </c>
      <c r="D92" s="701">
        <v>273259698</v>
      </c>
      <c r="E92" s="701">
        <f t="shared" si="113"/>
        <v>18064700</v>
      </c>
      <c r="F92" s="651">
        <v>291324398</v>
      </c>
      <c r="G92" s="701">
        <v>1472000</v>
      </c>
      <c r="H92" s="701">
        <f t="shared" si="114"/>
        <v>292796398</v>
      </c>
      <c r="I92" s="701">
        <v>114696462</v>
      </c>
      <c r="J92" s="701">
        <v>123457603</v>
      </c>
      <c r="K92" s="701">
        <f t="shared" si="115"/>
        <v>1654711</v>
      </c>
      <c r="L92" s="701">
        <v>125112314</v>
      </c>
      <c r="M92" s="701">
        <v>-7957000</v>
      </c>
      <c r="N92" s="701">
        <f t="shared" si="116"/>
        <v>117155314</v>
      </c>
      <c r="O92" s="493"/>
      <c r="P92" s="701">
        <v>0</v>
      </c>
      <c r="Q92" s="701">
        <f t="shared" si="117"/>
        <v>0</v>
      </c>
      <c r="R92" s="493">
        <v>0</v>
      </c>
      <c r="S92" s="701"/>
      <c r="T92" s="701">
        <f t="shared" si="118"/>
        <v>0</v>
      </c>
      <c r="V92" s="451">
        <f t="shared" si="80"/>
        <v>389245160</v>
      </c>
      <c r="W92" s="451">
        <f t="shared" si="81"/>
        <v>396717301</v>
      </c>
      <c r="X92" s="451">
        <f t="shared" si="82"/>
        <v>19719411</v>
      </c>
      <c r="Y92" s="451">
        <f t="shared" si="83"/>
        <v>416436712</v>
      </c>
      <c r="Z92" s="451">
        <f t="shared" si="84"/>
        <v>-6485000</v>
      </c>
      <c r="AA92" s="451">
        <f t="shared" si="85"/>
        <v>409951712</v>
      </c>
      <c r="AB92" s="451"/>
      <c r="AD92" s="699">
        <f t="shared" si="112"/>
        <v>1625585296</v>
      </c>
    </row>
    <row r="93" spans="1:30">
      <c r="A93" s="581" t="s">
        <v>11</v>
      </c>
      <c r="B93" s="637" t="s">
        <v>126</v>
      </c>
      <c r="C93" s="651">
        <v>368000</v>
      </c>
      <c r="D93" s="701">
        <v>368000</v>
      </c>
      <c r="E93" s="701">
        <f t="shared" si="113"/>
        <v>80000</v>
      </c>
      <c r="F93" s="651">
        <v>448000</v>
      </c>
      <c r="G93" s="701"/>
      <c r="H93" s="701">
        <f t="shared" si="114"/>
        <v>448000</v>
      </c>
      <c r="I93" s="701">
        <v>19044000</v>
      </c>
      <c r="J93" s="701">
        <v>16656000</v>
      </c>
      <c r="K93" s="701">
        <f t="shared" si="115"/>
        <v>-851100</v>
      </c>
      <c r="L93" s="701">
        <v>15804900</v>
      </c>
      <c r="M93" s="701"/>
      <c r="N93" s="701">
        <f t="shared" si="116"/>
        <v>15804900</v>
      </c>
      <c r="O93" s="493"/>
      <c r="P93" s="701">
        <v>0</v>
      </c>
      <c r="Q93" s="701">
        <f t="shared" si="117"/>
        <v>0</v>
      </c>
      <c r="R93" s="493">
        <v>0</v>
      </c>
      <c r="S93" s="701"/>
      <c r="T93" s="701">
        <f t="shared" si="118"/>
        <v>0</v>
      </c>
      <c r="V93" s="451">
        <f t="shared" si="80"/>
        <v>19412000</v>
      </c>
      <c r="W93" s="451">
        <f t="shared" si="81"/>
        <v>17024000</v>
      </c>
      <c r="X93" s="451">
        <f t="shared" si="82"/>
        <v>-771100</v>
      </c>
      <c r="Y93" s="451">
        <f t="shared" si="83"/>
        <v>16252900</v>
      </c>
      <c r="Z93" s="451">
        <f t="shared" si="84"/>
        <v>0</v>
      </c>
      <c r="AA93" s="451">
        <f t="shared" si="85"/>
        <v>16252900</v>
      </c>
      <c r="AB93" s="451"/>
      <c r="AD93" s="699">
        <f t="shared" si="112"/>
        <v>68170700</v>
      </c>
    </row>
    <row r="94" spans="1:30" ht="13.5" thickBot="1">
      <c r="A94" s="581" t="s">
        <v>13</v>
      </c>
      <c r="B94" s="637" t="s">
        <v>128</v>
      </c>
      <c r="C94" s="651">
        <v>162719000</v>
      </c>
      <c r="D94" s="701">
        <v>124090537</v>
      </c>
      <c r="E94" s="701">
        <f t="shared" si="113"/>
        <v>12603708</v>
      </c>
      <c r="F94" s="651">
        <v>136694245</v>
      </c>
      <c r="G94" s="701">
        <v>4556000</v>
      </c>
      <c r="H94" s="701">
        <f t="shared" si="114"/>
        <v>141250245</v>
      </c>
      <c r="I94" s="701">
        <v>196281000</v>
      </c>
      <c r="J94" s="701">
        <v>325836445</v>
      </c>
      <c r="K94" s="701">
        <f t="shared" si="115"/>
        <v>-3000000</v>
      </c>
      <c r="L94" s="701">
        <v>322836445</v>
      </c>
      <c r="M94" s="701">
        <v>14668132</v>
      </c>
      <c r="N94" s="701">
        <f t="shared" si="116"/>
        <v>337504577</v>
      </c>
      <c r="O94" s="493"/>
      <c r="P94" s="701">
        <v>0</v>
      </c>
      <c r="Q94" s="701">
        <f t="shared" si="117"/>
        <v>0</v>
      </c>
      <c r="R94" s="493">
        <v>0</v>
      </c>
      <c r="S94" s="701"/>
      <c r="T94" s="701">
        <f t="shared" si="118"/>
        <v>0</v>
      </c>
      <c r="V94" s="451">
        <f t="shared" si="80"/>
        <v>359000000</v>
      </c>
      <c r="W94" s="451">
        <f t="shared" si="81"/>
        <v>449926982</v>
      </c>
      <c r="X94" s="451">
        <f t="shared" si="82"/>
        <v>9603708</v>
      </c>
      <c r="Y94" s="451">
        <f t="shared" si="83"/>
        <v>459530690</v>
      </c>
      <c r="Z94" s="451">
        <f t="shared" si="84"/>
        <v>19224132</v>
      </c>
      <c r="AA94" s="451">
        <f t="shared" si="85"/>
        <v>478754822</v>
      </c>
      <c r="AB94" s="451"/>
      <c r="AD94" s="699">
        <f t="shared" si="112"/>
        <v>1776040334</v>
      </c>
    </row>
    <row r="95" spans="1:30" s="655" customFormat="1" ht="15.75" thickBot="1">
      <c r="A95" s="412">
        <v>2</v>
      </c>
      <c r="B95" s="638" t="s">
        <v>651</v>
      </c>
      <c r="C95" s="662">
        <f>SUM(C96:C98)</f>
        <v>13245000</v>
      </c>
      <c r="D95" s="662">
        <f t="shared" ref="D95:T95" si="119">SUM(D96:D98)</f>
        <v>60875000</v>
      </c>
      <c r="E95" s="662">
        <f t="shared" si="119"/>
        <v>-6741292</v>
      </c>
      <c r="F95" s="662">
        <f t="shared" si="119"/>
        <v>54133708</v>
      </c>
      <c r="G95" s="662">
        <f t="shared" si="119"/>
        <v>-38532708</v>
      </c>
      <c r="H95" s="662">
        <f t="shared" si="119"/>
        <v>15601000</v>
      </c>
      <c r="I95" s="662">
        <f t="shared" si="119"/>
        <v>113202928</v>
      </c>
      <c r="J95" s="662">
        <f t="shared" si="119"/>
        <v>52549368</v>
      </c>
      <c r="K95" s="662">
        <f t="shared" si="119"/>
        <v>1550667</v>
      </c>
      <c r="L95" s="662">
        <f t="shared" si="119"/>
        <v>54100035</v>
      </c>
      <c r="M95" s="662">
        <f t="shared" si="119"/>
        <v>-17742424</v>
      </c>
      <c r="N95" s="662">
        <f t="shared" si="119"/>
        <v>36357611</v>
      </c>
      <c r="O95" s="662">
        <f t="shared" si="119"/>
        <v>0</v>
      </c>
      <c r="P95" s="662">
        <f t="shared" si="119"/>
        <v>0</v>
      </c>
      <c r="Q95" s="662">
        <f t="shared" si="119"/>
        <v>0</v>
      </c>
      <c r="R95" s="662">
        <f t="shared" si="119"/>
        <v>0</v>
      </c>
      <c r="S95" s="662">
        <f t="shared" si="119"/>
        <v>0</v>
      </c>
      <c r="T95" s="662">
        <f t="shared" si="119"/>
        <v>0</v>
      </c>
      <c r="V95" s="451">
        <f t="shared" si="80"/>
        <v>126447928</v>
      </c>
      <c r="W95" s="451">
        <f t="shared" si="81"/>
        <v>113424368</v>
      </c>
      <c r="X95" s="451">
        <f t="shared" si="82"/>
        <v>-5190625</v>
      </c>
      <c r="Y95" s="451">
        <f t="shared" si="83"/>
        <v>108233743</v>
      </c>
      <c r="Z95" s="451">
        <f t="shared" si="84"/>
        <v>-56275132</v>
      </c>
      <c r="AA95" s="451">
        <f t="shared" si="85"/>
        <v>51958611</v>
      </c>
      <c r="AB95" s="699"/>
      <c r="AD95" s="699">
        <f t="shared" si="112"/>
        <v>338598893</v>
      </c>
    </row>
    <row r="96" spans="1:30" s="655" customFormat="1" ht="15">
      <c r="A96" s="663" t="s">
        <v>346</v>
      </c>
      <c r="B96" s="650" t="s">
        <v>134</v>
      </c>
      <c r="C96" s="665">
        <v>5000000</v>
      </c>
      <c r="D96" s="702">
        <v>45274000</v>
      </c>
      <c r="E96" s="702">
        <f t="shared" ref="E96:E98" si="120">F96-D96</f>
        <v>-6741292</v>
      </c>
      <c r="F96" s="665">
        <v>38532708</v>
      </c>
      <c r="G96" s="702">
        <v>-38532708</v>
      </c>
      <c r="H96" s="702">
        <f t="shared" ref="H96:H98" si="121">SUM(F96:G96)</f>
        <v>0</v>
      </c>
      <c r="I96" s="702"/>
      <c r="J96" s="702">
        <v>7078139</v>
      </c>
      <c r="K96" s="702">
        <f t="shared" ref="K96:K98" si="122">L96-J96</f>
        <v>5327000</v>
      </c>
      <c r="L96" s="702">
        <v>12405139</v>
      </c>
      <c r="M96" s="702">
        <v>-12405139</v>
      </c>
      <c r="N96" s="702">
        <f t="shared" ref="N96:N98" si="123">SUM(L96:M96)</f>
        <v>0</v>
      </c>
      <c r="O96" s="377"/>
      <c r="P96" s="702">
        <v>0</v>
      </c>
      <c r="Q96" s="702">
        <f t="shared" ref="Q96:Q98" si="124">R96-P96</f>
        <v>0</v>
      </c>
      <c r="R96" s="377">
        <v>0</v>
      </c>
      <c r="S96" s="702"/>
      <c r="T96" s="702">
        <f t="shared" ref="T96:T98" si="125">SUM(R96:S96)</f>
        <v>0</v>
      </c>
      <c r="V96" s="451">
        <f t="shared" si="80"/>
        <v>5000000</v>
      </c>
      <c r="W96" s="451">
        <f t="shared" si="81"/>
        <v>52352139</v>
      </c>
      <c r="X96" s="451">
        <f t="shared" si="82"/>
        <v>-1414292</v>
      </c>
      <c r="Y96" s="451">
        <f t="shared" si="83"/>
        <v>50937847</v>
      </c>
      <c r="Z96" s="451">
        <f t="shared" si="84"/>
        <v>-50937847</v>
      </c>
      <c r="AA96" s="451">
        <f t="shared" si="85"/>
        <v>0</v>
      </c>
      <c r="AB96" s="699"/>
      <c r="AD96" s="699">
        <f t="shared" si="112"/>
        <v>55937847</v>
      </c>
    </row>
    <row r="97" spans="1:30" s="655" customFormat="1" ht="15">
      <c r="A97" s="663" t="s">
        <v>347</v>
      </c>
      <c r="B97" s="429" t="s">
        <v>493</v>
      </c>
      <c r="C97" s="703">
        <v>8245000</v>
      </c>
      <c r="D97" s="438">
        <v>15601000</v>
      </c>
      <c r="E97" s="438">
        <f t="shared" si="120"/>
        <v>0</v>
      </c>
      <c r="F97" s="703">
        <v>15601000</v>
      </c>
      <c r="G97" s="438"/>
      <c r="H97" s="438">
        <f t="shared" si="121"/>
        <v>15601000</v>
      </c>
      <c r="I97" s="438">
        <v>103202928</v>
      </c>
      <c r="J97" s="438">
        <v>37241229</v>
      </c>
      <c r="K97" s="438">
        <f t="shared" si="122"/>
        <v>-5176333</v>
      </c>
      <c r="L97" s="438">
        <v>32064896</v>
      </c>
      <c r="M97" s="438"/>
      <c r="N97" s="438">
        <f t="shared" si="123"/>
        <v>32064896</v>
      </c>
      <c r="O97" s="430"/>
      <c r="P97" s="438">
        <v>0</v>
      </c>
      <c r="Q97" s="438">
        <f t="shared" si="124"/>
        <v>0</v>
      </c>
      <c r="R97" s="430">
        <v>0</v>
      </c>
      <c r="S97" s="438"/>
      <c r="T97" s="438">
        <f t="shared" si="125"/>
        <v>0</v>
      </c>
      <c r="V97" s="451">
        <f t="shared" si="80"/>
        <v>111447928</v>
      </c>
      <c r="W97" s="451">
        <f t="shared" si="81"/>
        <v>52842229</v>
      </c>
      <c r="X97" s="451">
        <f t="shared" si="82"/>
        <v>-5176333</v>
      </c>
      <c r="Y97" s="451">
        <f t="shared" si="83"/>
        <v>47665896</v>
      </c>
      <c r="Z97" s="451">
        <f t="shared" si="84"/>
        <v>0</v>
      </c>
      <c r="AA97" s="451">
        <f t="shared" si="85"/>
        <v>47665896</v>
      </c>
      <c r="AB97" s="699"/>
      <c r="AD97" s="699">
        <f t="shared" si="112"/>
        <v>254445616</v>
      </c>
    </row>
    <row r="98" spans="1:30" s="655" customFormat="1" ht="15.75" thickBot="1">
      <c r="A98" s="663" t="s">
        <v>348</v>
      </c>
      <c r="B98" s="704" t="s">
        <v>492</v>
      </c>
      <c r="C98" s="646"/>
      <c r="D98" s="440">
        <v>0</v>
      </c>
      <c r="E98" s="440">
        <f t="shared" si="120"/>
        <v>0</v>
      </c>
      <c r="F98" s="646">
        <v>0</v>
      </c>
      <c r="G98" s="440"/>
      <c r="H98" s="440">
        <f t="shared" si="121"/>
        <v>0</v>
      </c>
      <c r="I98" s="440">
        <v>10000000</v>
      </c>
      <c r="J98" s="440">
        <v>8230000</v>
      </c>
      <c r="K98" s="440">
        <f t="shared" si="122"/>
        <v>1400000</v>
      </c>
      <c r="L98" s="440">
        <v>9630000</v>
      </c>
      <c r="M98" s="440">
        <v>-5337285</v>
      </c>
      <c r="N98" s="440">
        <f t="shared" si="123"/>
        <v>4292715</v>
      </c>
      <c r="O98" s="387"/>
      <c r="P98" s="440">
        <v>0</v>
      </c>
      <c r="Q98" s="440">
        <f t="shared" si="124"/>
        <v>0</v>
      </c>
      <c r="R98" s="387">
        <v>0</v>
      </c>
      <c r="S98" s="440"/>
      <c r="T98" s="440">
        <f t="shared" si="125"/>
        <v>0</v>
      </c>
      <c r="V98" s="451">
        <f t="shared" si="80"/>
        <v>10000000</v>
      </c>
      <c r="W98" s="451">
        <f t="shared" si="81"/>
        <v>8230000</v>
      </c>
      <c r="X98" s="451">
        <f t="shared" si="82"/>
        <v>1400000</v>
      </c>
      <c r="Y98" s="451">
        <f t="shared" si="83"/>
        <v>9630000</v>
      </c>
      <c r="Z98" s="451">
        <f t="shared" si="84"/>
        <v>-5337285</v>
      </c>
      <c r="AA98" s="451">
        <f t="shared" si="85"/>
        <v>4292715</v>
      </c>
      <c r="AB98" s="699"/>
      <c r="AD98" s="699">
        <f t="shared" si="112"/>
        <v>28215430</v>
      </c>
    </row>
    <row r="99" spans="1:30" ht="13.5" thickBot="1">
      <c r="A99" s="584">
        <v>3</v>
      </c>
      <c r="B99" s="638" t="s">
        <v>1632</v>
      </c>
      <c r="C99" s="627">
        <f>SUM(C102,C100,C104)</f>
        <v>93680000</v>
      </c>
      <c r="D99" s="627">
        <f t="shared" ref="D99:T99" si="126">SUM(D102,D100,D104)</f>
        <v>96680000</v>
      </c>
      <c r="E99" s="627">
        <f t="shared" si="126"/>
        <v>-7000000</v>
      </c>
      <c r="F99" s="627">
        <f t="shared" si="126"/>
        <v>89680000</v>
      </c>
      <c r="G99" s="627">
        <f t="shared" si="126"/>
        <v>3866000</v>
      </c>
      <c r="H99" s="627">
        <f t="shared" si="126"/>
        <v>93546000</v>
      </c>
      <c r="I99" s="627">
        <f t="shared" si="126"/>
        <v>2463684781</v>
      </c>
      <c r="J99" s="627">
        <f t="shared" si="126"/>
        <v>2465246388</v>
      </c>
      <c r="K99" s="627">
        <f t="shared" si="126"/>
        <v>1567242780</v>
      </c>
      <c r="L99" s="627">
        <f t="shared" si="126"/>
        <v>4032489168</v>
      </c>
      <c r="M99" s="627">
        <f t="shared" si="126"/>
        <v>66617000</v>
      </c>
      <c r="N99" s="627">
        <f t="shared" si="126"/>
        <v>4099106168</v>
      </c>
      <c r="O99" s="627">
        <f t="shared" si="126"/>
        <v>0</v>
      </c>
      <c r="P99" s="627">
        <f t="shared" si="126"/>
        <v>0</v>
      </c>
      <c r="Q99" s="627">
        <f t="shared" si="126"/>
        <v>0</v>
      </c>
      <c r="R99" s="627">
        <f t="shared" si="126"/>
        <v>0</v>
      </c>
      <c r="S99" s="627">
        <f t="shared" si="126"/>
        <v>0</v>
      </c>
      <c r="T99" s="627">
        <f t="shared" si="126"/>
        <v>0</v>
      </c>
      <c r="V99" s="451">
        <f t="shared" si="80"/>
        <v>2557364781</v>
      </c>
      <c r="W99" s="451">
        <f t="shared" si="81"/>
        <v>2561926388</v>
      </c>
      <c r="X99" s="451">
        <f t="shared" si="82"/>
        <v>1560242780</v>
      </c>
      <c r="Y99" s="451">
        <f t="shared" si="83"/>
        <v>4122169168</v>
      </c>
      <c r="Z99" s="451">
        <f t="shared" si="84"/>
        <v>70483000</v>
      </c>
      <c r="AA99" s="451">
        <f t="shared" si="85"/>
        <v>4192652168</v>
      </c>
      <c r="AB99" s="451"/>
      <c r="AD99" s="699">
        <f t="shared" si="112"/>
        <v>15064838285</v>
      </c>
    </row>
    <row r="100" spans="1:30" s="604" customFormat="1">
      <c r="A100" s="581" t="s">
        <v>623</v>
      </c>
      <c r="B100" s="705" t="s">
        <v>129</v>
      </c>
      <c r="C100" s="640"/>
      <c r="D100" s="700">
        <v>0</v>
      </c>
      <c r="E100" s="700">
        <f t="shared" ref="E100:E104" si="127">F100-D100</f>
        <v>0</v>
      </c>
      <c r="F100" s="640">
        <v>0</v>
      </c>
      <c r="G100" s="700"/>
      <c r="H100" s="700">
        <f t="shared" ref="H100:H104" si="128">SUM(F100:G100)</f>
        <v>0</v>
      </c>
      <c r="I100" s="700">
        <v>2293110088</v>
      </c>
      <c r="J100" s="700">
        <v>2294880088</v>
      </c>
      <c r="K100" s="700">
        <f t="shared" ref="K100:K104" si="129">L100-J100</f>
        <v>39032760</v>
      </c>
      <c r="L100" s="700">
        <v>2333912848</v>
      </c>
      <c r="M100" s="700">
        <v>66617000</v>
      </c>
      <c r="N100" s="700">
        <f t="shared" ref="N100:N104" si="130">SUM(L100:M100)</f>
        <v>2400529848</v>
      </c>
      <c r="O100" s="505"/>
      <c r="P100" s="700">
        <v>0</v>
      </c>
      <c r="Q100" s="700">
        <f t="shared" ref="Q100:Q104" si="131">R100-P100</f>
        <v>0</v>
      </c>
      <c r="R100" s="505">
        <v>0</v>
      </c>
      <c r="S100" s="700"/>
      <c r="T100" s="700">
        <f t="shared" ref="T100:T104" si="132">SUM(R100:S100)</f>
        <v>0</v>
      </c>
      <c r="V100" s="451">
        <f t="shared" si="80"/>
        <v>2293110088</v>
      </c>
      <c r="W100" s="451">
        <f t="shared" si="81"/>
        <v>2294880088</v>
      </c>
      <c r="X100" s="451">
        <f t="shared" si="82"/>
        <v>39032760</v>
      </c>
      <c r="Y100" s="451">
        <f t="shared" si="83"/>
        <v>2333912848</v>
      </c>
      <c r="Z100" s="451">
        <f t="shared" si="84"/>
        <v>66617000</v>
      </c>
      <c r="AA100" s="451">
        <f t="shared" si="85"/>
        <v>2400529848</v>
      </c>
      <c r="AB100" s="451"/>
      <c r="AD100" s="699">
        <f t="shared" si="112"/>
        <v>9428082632</v>
      </c>
    </row>
    <row r="101" spans="1:30" s="604" customFormat="1">
      <c r="A101" s="581" t="s">
        <v>624</v>
      </c>
      <c r="B101" s="706" t="s">
        <v>130</v>
      </c>
      <c r="C101" s="640"/>
      <c r="D101" s="700">
        <v>0</v>
      </c>
      <c r="E101" s="700">
        <f t="shared" si="127"/>
        <v>0</v>
      </c>
      <c r="F101" s="640">
        <v>0</v>
      </c>
      <c r="G101" s="700"/>
      <c r="H101" s="700">
        <f t="shared" si="128"/>
        <v>0</v>
      </c>
      <c r="I101" s="700"/>
      <c r="J101" s="700">
        <v>0</v>
      </c>
      <c r="K101" s="700">
        <f t="shared" si="129"/>
        <v>0</v>
      </c>
      <c r="L101" s="700">
        <v>0</v>
      </c>
      <c r="M101" s="700"/>
      <c r="N101" s="700">
        <f t="shared" si="130"/>
        <v>0</v>
      </c>
      <c r="O101" s="505"/>
      <c r="P101" s="700">
        <v>0</v>
      </c>
      <c r="Q101" s="700">
        <f t="shared" si="131"/>
        <v>0</v>
      </c>
      <c r="R101" s="505">
        <v>0</v>
      </c>
      <c r="S101" s="700"/>
      <c r="T101" s="700">
        <f t="shared" si="132"/>
        <v>0</v>
      </c>
      <c r="V101" s="451">
        <f t="shared" si="80"/>
        <v>0</v>
      </c>
      <c r="W101" s="451">
        <f t="shared" si="81"/>
        <v>0</v>
      </c>
      <c r="X101" s="451">
        <f t="shared" si="82"/>
        <v>0</v>
      </c>
      <c r="Y101" s="451">
        <f t="shared" si="83"/>
        <v>0</v>
      </c>
      <c r="Z101" s="451">
        <f t="shared" si="84"/>
        <v>0</v>
      </c>
      <c r="AA101" s="451">
        <f t="shared" si="85"/>
        <v>0</v>
      </c>
      <c r="AB101" s="451"/>
      <c r="AD101" s="699">
        <f t="shared" si="112"/>
        <v>0</v>
      </c>
    </row>
    <row r="102" spans="1:30">
      <c r="A102" s="581" t="s">
        <v>625</v>
      </c>
      <c r="B102" s="707" t="s">
        <v>131</v>
      </c>
      <c r="C102" s="651">
        <v>93680000</v>
      </c>
      <c r="D102" s="701">
        <v>93680000</v>
      </c>
      <c r="E102" s="701">
        <f t="shared" si="127"/>
        <v>-4000000</v>
      </c>
      <c r="F102" s="651">
        <v>89680000</v>
      </c>
      <c r="G102" s="701">
        <v>3866000</v>
      </c>
      <c r="H102" s="701">
        <f t="shared" si="128"/>
        <v>93546000</v>
      </c>
      <c r="I102" s="701">
        <v>169974693</v>
      </c>
      <c r="J102" s="701">
        <v>169766300</v>
      </c>
      <c r="K102" s="701">
        <f t="shared" si="129"/>
        <v>1521210020</v>
      </c>
      <c r="L102" s="701">
        <v>1690976320</v>
      </c>
      <c r="M102" s="701"/>
      <c r="N102" s="701">
        <f t="shared" si="130"/>
        <v>1690976320</v>
      </c>
      <c r="O102" s="493"/>
      <c r="P102" s="701">
        <v>0</v>
      </c>
      <c r="Q102" s="701">
        <f t="shared" si="131"/>
        <v>0</v>
      </c>
      <c r="R102" s="493">
        <v>0</v>
      </c>
      <c r="S102" s="701"/>
      <c r="T102" s="701">
        <f t="shared" si="132"/>
        <v>0</v>
      </c>
      <c r="V102" s="451">
        <f t="shared" si="80"/>
        <v>263654693</v>
      </c>
      <c r="W102" s="451">
        <f t="shared" si="81"/>
        <v>263446300</v>
      </c>
      <c r="X102" s="451">
        <f t="shared" si="82"/>
        <v>1517210020</v>
      </c>
      <c r="Y102" s="451">
        <f t="shared" si="83"/>
        <v>1780656320</v>
      </c>
      <c r="Z102" s="451">
        <f t="shared" si="84"/>
        <v>3866000</v>
      </c>
      <c r="AA102" s="451">
        <f t="shared" si="85"/>
        <v>1784522320</v>
      </c>
      <c r="AB102" s="451"/>
      <c r="AD102" s="699">
        <f t="shared" si="112"/>
        <v>5613355653</v>
      </c>
    </row>
    <row r="103" spans="1:30">
      <c r="A103" s="581" t="s">
        <v>652</v>
      </c>
      <c r="B103" s="707" t="s">
        <v>132</v>
      </c>
      <c r="C103" s="651"/>
      <c r="D103" s="701">
        <v>0</v>
      </c>
      <c r="E103" s="701">
        <f t="shared" si="127"/>
        <v>0</v>
      </c>
      <c r="F103" s="651">
        <v>0</v>
      </c>
      <c r="G103" s="701"/>
      <c r="H103" s="701">
        <f t="shared" si="128"/>
        <v>0</v>
      </c>
      <c r="I103" s="701"/>
      <c r="J103" s="701">
        <v>0</v>
      </c>
      <c r="K103" s="701">
        <f t="shared" si="129"/>
        <v>0</v>
      </c>
      <c r="L103" s="701">
        <v>0</v>
      </c>
      <c r="M103" s="701"/>
      <c r="N103" s="701">
        <f t="shared" si="130"/>
        <v>0</v>
      </c>
      <c r="O103" s="493"/>
      <c r="P103" s="701">
        <v>0</v>
      </c>
      <c r="Q103" s="701">
        <f t="shared" si="131"/>
        <v>0</v>
      </c>
      <c r="R103" s="493">
        <v>0</v>
      </c>
      <c r="S103" s="701"/>
      <c r="T103" s="701">
        <f t="shared" si="132"/>
        <v>0</v>
      </c>
      <c r="V103" s="451">
        <f t="shared" si="80"/>
        <v>0</v>
      </c>
      <c r="W103" s="451">
        <f t="shared" si="81"/>
        <v>0</v>
      </c>
      <c r="X103" s="451">
        <f t="shared" si="82"/>
        <v>0</v>
      </c>
      <c r="Y103" s="451">
        <f t="shared" si="83"/>
        <v>0</v>
      </c>
      <c r="Z103" s="451">
        <f t="shared" si="84"/>
        <v>0</v>
      </c>
      <c r="AA103" s="451">
        <f t="shared" si="85"/>
        <v>0</v>
      </c>
      <c r="AB103" s="451"/>
      <c r="AD103" s="699">
        <f t="shared" si="112"/>
        <v>0</v>
      </c>
    </row>
    <row r="104" spans="1:30" ht="13.5" thickBot="1">
      <c r="A104" s="581" t="s">
        <v>653</v>
      </c>
      <c r="B104" s="708" t="s">
        <v>133</v>
      </c>
      <c r="C104" s="651"/>
      <c r="D104" s="701">
        <v>3000000</v>
      </c>
      <c r="E104" s="701">
        <f t="shared" si="127"/>
        <v>-3000000</v>
      </c>
      <c r="F104" s="651">
        <v>0</v>
      </c>
      <c r="G104" s="701"/>
      <c r="H104" s="701">
        <f t="shared" si="128"/>
        <v>0</v>
      </c>
      <c r="I104" s="701">
        <v>600000</v>
      </c>
      <c r="J104" s="701">
        <v>600000</v>
      </c>
      <c r="K104" s="701">
        <f t="shared" si="129"/>
        <v>7000000</v>
      </c>
      <c r="L104" s="701">
        <v>7600000</v>
      </c>
      <c r="M104" s="701"/>
      <c r="N104" s="701">
        <f t="shared" si="130"/>
        <v>7600000</v>
      </c>
      <c r="O104" s="493"/>
      <c r="P104" s="701">
        <v>0</v>
      </c>
      <c r="Q104" s="701">
        <f t="shared" si="131"/>
        <v>0</v>
      </c>
      <c r="R104" s="493">
        <v>0</v>
      </c>
      <c r="S104" s="701"/>
      <c r="T104" s="701">
        <f t="shared" si="132"/>
        <v>0</v>
      </c>
      <c r="V104" s="451">
        <f t="shared" si="80"/>
        <v>600000</v>
      </c>
      <c r="W104" s="451">
        <f t="shared" si="81"/>
        <v>3600000</v>
      </c>
      <c r="X104" s="451">
        <f t="shared" si="82"/>
        <v>4000000</v>
      </c>
      <c r="Y104" s="451">
        <f t="shared" si="83"/>
        <v>7600000</v>
      </c>
      <c r="Z104" s="451">
        <f t="shared" si="84"/>
        <v>0</v>
      </c>
      <c r="AA104" s="451">
        <f t="shared" si="85"/>
        <v>7600000</v>
      </c>
      <c r="AB104" s="451"/>
      <c r="AD104" s="699">
        <f t="shared" si="112"/>
        <v>23400000</v>
      </c>
    </row>
    <row r="105" spans="1:30" s="655" customFormat="1" ht="15.75" thickBot="1">
      <c r="A105" s="412" t="s">
        <v>135</v>
      </c>
      <c r="B105" s="638" t="s">
        <v>136</v>
      </c>
      <c r="C105" s="662">
        <f t="shared" ref="C105:T105" si="133">SUM(C99,C89,C95)</f>
        <v>624540698</v>
      </c>
      <c r="D105" s="662">
        <f t="shared" si="133"/>
        <v>653276341</v>
      </c>
      <c r="E105" s="662">
        <f t="shared" si="133"/>
        <v>17107652</v>
      </c>
      <c r="F105" s="662">
        <f t="shared" si="133"/>
        <v>670383993</v>
      </c>
      <c r="G105" s="662">
        <f t="shared" si="133"/>
        <v>-28638708</v>
      </c>
      <c r="H105" s="662">
        <f t="shared" si="133"/>
        <v>641745285</v>
      </c>
      <c r="I105" s="662">
        <f t="shared" si="133"/>
        <v>2929269171</v>
      </c>
      <c r="J105" s="662">
        <f t="shared" si="133"/>
        <v>3006406867</v>
      </c>
      <c r="K105" s="662">
        <f t="shared" si="133"/>
        <v>1571119462</v>
      </c>
      <c r="L105" s="662">
        <f t="shared" si="133"/>
        <v>4577526329</v>
      </c>
      <c r="M105" s="662">
        <f t="shared" si="133"/>
        <v>55585708</v>
      </c>
      <c r="N105" s="662">
        <f t="shared" si="133"/>
        <v>4633112037</v>
      </c>
      <c r="O105" s="662">
        <f t="shared" si="133"/>
        <v>0</v>
      </c>
      <c r="P105" s="662">
        <f t="shared" si="133"/>
        <v>0</v>
      </c>
      <c r="Q105" s="662">
        <f t="shared" si="133"/>
        <v>0</v>
      </c>
      <c r="R105" s="662">
        <f t="shared" si="133"/>
        <v>0</v>
      </c>
      <c r="S105" s="662">
        <f t="shared" si="133"/>
        <v>0</v>
      </c>
      <c r="T105" s="662">
        <f t="shared" si="133"/>
        <v>0</v>
      </c>
      <c r="V105" s="451">
        <f t="shared" si="80"/>
        <v>3553809869</v>
      </c>
      <c r="W105" s="451">
        <f t="shared" si="81"/>
        <v>3659683208</v>
      </c>
      <c r="X105" s="451">
        <f t="shared" si="82"/>
        <v>1588227114</v>
      </c>
      <c r="Y105" s="451">
        <f t="shared" si="83"/>
        <v>5247910322</v>
      </c>
      <c r="Z105" s="451">
        <f t="shared" si="84"/>
        <v>26947000</v>
      </c>
      <c r="AA105" s="451">
        <f t="shared" si="85"/>
        <v>5274857322</v>
      </c>
      <c r="AB105" s="699"/>
      <c r="AD105" s="699">
        <f t="shared" si="112"/>
        <v>19351434835</v>
      </c>
    </row>
    <row r="106" spans="1:30" s="655" customFormat="1" ht="15.75" thickBot="1">
      <c r="A106" s="412" t="s">
        <v>41</v>
      </c>
      <c r="B106" s="638" t="s">
        <v>137</v>
      </c>
      <c r="C106" s="662">
        <f>+C107+C108+C109</f>
        <v>0</v>
      </c>
      <c r="D106" s="662">
        <f t="shared" ref="D106:T106" si="134">+D107+D108+D109</f>
        <v>0</v>
      </c>
      <c r="E106" s="662">
        <f t="shared" si="134"/>
        <v>0</v>
      </c>
      <c r="F106" s="662">
        <f t="shared" si="134"/>
        <v>0</v>
      </c>
      <c r="G106" s="662">
        <f t="shared" si="134"/>
        <v>0</v>
      </c>
      <c r="H106" s="662">
        <f t="shared" si="134"/>
        <v>0</v>
      </c>
      <c r="I106" s="662">
        <f t="shared" si="134"/>
        <v>15729000</v>
      </c>
      <c r="J106" s="662">
        <f t="shared" si="134"/>
        <v>15729000</v>
      </c>
      <c r="K106" s="662">
        <f t="shared" si="134"/>
        <v>0</v>
      </c>
      <c r="L106" s="662">
        <f t="shared" si="134"/>
        <v>15729000</v>
      </c>
      <c r="M106" s="662">
        <f t="shared" si="134"/>
        <v>0</v>
      </c>
      <c r="N106" s="662">
        <f t="shared" si="134"/>
        <v>15729000</v>
      </c>
      <c r="O106" s="662">
        <f t="shared" si="134"/>
        <v>0</v>
      </c>
      <c r="P106" s="662">
        <f t="shared" si="134"/>
        <v>0</v>
      </c>
      <c r="Q106" s="662">
        <f t="shared" si="134"/>
        <v>0</v>
      </c>
      <c r="R106" s="662">
        <f t="shared" si="134"/>
        <v>0</v>
      </c>
      <c r="S106" s="662">
        <f t="shared" si="134"/>
        <v>0</v>
      </c>
      <c r="T106" s="662">
        <f t="shared" si="134"/>
        <v>0</v>
      </c>
      <c r="V106" s="451">
        <f t="shared" si="80"/>
        <v>15729000</v>
      </c>
      <c r="W106" s="451">
        <f t="shared" si="81"/>
        <v>15729000</v>
      </c>
      <c r="X106" s="451">
        <f t="shared" si="82"/>
        <v>0</v>
      </c>
      <c r="Y106" s="451">
        <f t="shared" si="83"/>
        <v>15729000</v>
      </c>
      <c r="Z106" s="451">
        <f t="shared" si="84"/>
        <v>0</v>
      </c>
      <c r="AA106" s="451">
        <f t="shared" si="85"/>
        <v>15729000</v>
      </c>
      <c r="AB106" s="699"/>
      <c r="AD106" s="699">
        <f t="shared" si="112"/>
        <v>62916000</v>
      </c>
    </row>
    <row r="107" spans="1:30" s="710" customFormat="1">
      <c r="A107" s="663" t="s">
        <v>43</v>
      </c>
      <c r="B107" s="650" t="s">
        <v>138</v>
      </c>
      <c r="C107" s="631"/>
      <c r="D107" s="434">
        <v>0</v>
      </c>
      <c r="E107" s="434">
        <f t="shared" ref="E107:E109" si="135">F107-D107</f>
        <v>0</v>
      </c>
      <c r="F107" s="631">
        <v>0</v>
      </c>
      <c r="G107" s="434"/>
      <c r="H107" s="434">
        <f t="shared" ref="H107:H109" si="136">SUM(F107:G107)</f>
        <v>0</v>
      </c>
      <c r="I107" s="434">
        <v>15729000</v>
      </c>
      <c r="J107" s="434">
        <v>15729000</v>
      </c>
      <c r="K107" s="434">
        <f t="shared" ref="K107:K109" si="137">L107-J107</f>
        <v>0</v>
      </c>
      <c r="L107" s="434">
        <v>15729000</v>
      </c>
      <c r="M107" s="434"/>
      <c r="N107" s="434">
        <f t="shared" ref="N107:N109" si="138">SUM(L107:M107)</f>
        <v>15729000</v>
      </c>
      <c r="O107" s="434"/>
      <c r="P107" s="434">
        <v>0</v>
      </c>
      <c r="Q107" s="434">
        <f t="shared" ref="Q107:Q109" si="139">R107-P107</f>
        <v>0</v>
      </c>
      <c r="R107" s="434">
        <v>0</v>
      </c>
      <c r="S107" s="434"/>
      <c r="T107" s="434">
        <f t="shared" ref="T107:T109" si="140">SUM(R107:S107)</f>
        <v>0</v>
      </c>
      <c r="V107" s="451">
        <f t="shared" si="80"/>
        <v>15729000</v>
      </c>
      <c r="W107" s="451">
        <f t="shared" si="81"/>
        <v>15729000</v>
      </c>
      <c r="X107" s="451">
        <f t="shared" si="82"/>
        <v>0</v>
      </c>
      <c r="Y107" s="451">
        <f t="shared" si="83"/>
        <v>15729000</v>
      </c>
      <c r="Z107" s="451">
        <f t="shared" si="84"/>
        <v>0</v>
      </c>
      <c r="AA107" s="451">
        <f t="shared" si="85"/>
        <v>15729000</v>
      </c>
      <c r="AB107" s="699"/>
      <c r="AD107" s="699">
        <f t="shared" si="112"/>
        <v>62916000</v>
      </c>
    </row>
    <row r="108" spans="1:30" s="655" customFormat="1" ht="15">
      <c r="A108" s="663" t="s">
        <v>45</v>
      </c>
      <c r="B108" s="650" t="s">
        <v>139</v>
      </c>
      <c r="C108" s="631"/>
      <c r="D108" s="434">
        <v>0</v>
      </c>
      <c r="E108" s="434">
        <f t="shared" si="135"/>
        <v>0</v>
      </c>
      <c r="F108" s="631">
        <v>0</v>
      </c>
      <c r="G108" s="434"/>
      <c r="H108" s="434">
        <f t="shared" si="136"/>
        <v>0</v>
      </c>
      <c r="I108" s="434"/>
      <c r="J108" s="434">
        <v>0</v>
      </c>
      <c r="K108" s="434">
        <f t="shared" si="137"/>
        <v>0</v>
      </c>
      <c r="L108" s="434">
        <v>0</v>
      </c>
      <c r="M108" s="434"/>
      <c r="N108" s="434">
        <f t="shared" si="138"/>
        <v>0</v>
      </c>
      <c r="O108" s="434"/>
      <c r="P108" s="434">
        <v>0</v>
      </c>
      <c r="Q108" s="434">
        <f t="shared" si="139"/>
        <v>0</v>
      </c>
      <c r="R108" s="434">
        <v>0</v>
      </c>
      <c r="S108" s="434"/>
      <c r="T108" s="434">
        <f t="shared" si="140"/>
        <v>0</v>
      </c>
      <c r="V108" s="451">
        <f t="shared" si="80"/>
        <v>0</v>
      </c>
      <c r="W108" s="451">
        <f t="shared" si="81"/>
        <v>0</v>
      </c>
      <c r="X108" s="451">
        <f t="shared" si="82"/>
        <v>0</v>
      </c>
      <c r="Y108" s="451">
        <f t="shared" si="83"/>
        <v>0</v>
      </c>
      <c r="Z108" s="451">
        <f t="shared" si="84"/>
        <v>0</v>
      </c>
      <c r="AA108" s="451">
        <f t="shared" si="85"/>
        <v>0</v>
      </c>
      <c r="AB108" s="699"/>
      <c r="AD108" s="699">
        <f t="shared" si="112"/>
        <v>0</v>
      </c>
    </row>
    <row r="109" spans="1:30" s="655" customFormat="1" ht="15.75" thickBot="1">
      <c r="A109" s="711" t="s">
        <v>47</v>
      </c>
      <c r="B109" s="429" t="s">
        <v>140</v>
      </c>
      <c r="C109" s="631"/>
      <c r="D109" s="434">
        <v>0</v>
      </c>
      <c r="E109" s="434">
        <f t="shared" si="135"/>
        <v>0</v>
      </c>
      <c r="F109" s="631">
        <v>0</v>
      </c>
      <c r="G109" s="434"/>
      <c r="H109" s="434">
        <f t="shared" si="136"/>
        <v>0</v>
      </c>
      <c r="I109" s="434"/>
      <c r="J109" s="434">
        <v>0</v>
      </c>
      <c r="K109" s="434">
        <f t="shared" si="137"/>
        <v>0</v>
      </c>
      <c r="L109" s="434">
        <v>0</v>
      </c>
      <c r="M109" s="434"/>
      <c r="N109" s="434">
        <f t="shared" si="138"/>
        <v>0</v>
      </c>
      <c r="O109" s="434"/>
      <c r="P109" s="434">
        <v>0</v>
      </c>
      <c r="Q109" s="434">
        <f t="shared" si="139"/>
        <v>0</v>
      </c>
      <c r="R109" s="434">
        <v>0</v>
      </c>
      <c r="S109" s="434"/>
      <c r="T109" s="434">
        <f t="shared" si="140"/>
        <v>0</v>
      </c>
      <c r="V109" s="451">
        <f t="shared" si="80"/>
        <v>0</v>
      </c>
      <c r="W109" s="451">
        <f t="shared" si="81"/>
        <v>0</v>
      </c>
      <c r="X109" s="451">
        <f t="shared" si="82"/>
        <v>0</v>
      </c>
      <c r="Y109" s="451">
        <f t="shared" si="83"/>
        <v>0</v>
      </c>
      <c r="Z109" s="451">
        <f t="shared" si="84"/>
        <v>0</v>
      </c>
      <c r="AA109" s="451">
        <f t="shared" si="85"/>
        <v>0</v>
      </c>
      <c r="AB109" s="699"/>
      <c r="AD109" s="699">
        <f t="shared" si="112"/>
        <v>0</v>
      </c>
    </row>
    <row r="110" spans="1:30" s="655" customFormat="1" ht="15.75" thickBot="1">
      <c r="A110" s="412" t="s">
        <v>63</v>
      </c>
      <c r="B110" s="638" t="s">
        <v>1633</v>
      </c>
      <c r="C110" s="662">
        <f>+C111+C114+C115+C116</f>
        <v>0</v>
      </c>
      <c r="D110" s="662">
        <f t="shared" ref="D110:T110" si="141">+D111+D114+D115+D116</f>
        <v>0</v>
      </c>
      <c r="E110" s="662">
        <f t="shared" si="141"/>
        <v>0</v>
      </c>
      <c r="F110" s="662">
        <f t="shared" si="141"/>
        <v>0</v>
      </c>
      <c r="G110" s="662">
        <f t="shared" si="141"/>
        <v>0</v>
      </c>
      <c r="H110" s="662">
        <f t="shared" si="141"/>
        <v>0</v>
      </c>
      <c r="I110" s="662">
        <f t="shared" si="141"/>
        <v>0</v>
      </c>
      <c r="J110" s="662">
        <f t="shared" si="141"/>
        <v>0</v>
      </c>
      <c r="K110" s="662">
        <f t="shared" si="141"/>
        <v>0</v>
      </c>
      <c r="L110" s="662">
        <f t="shared" si="141"/>
        <v>0</v>
      </c>
      <c r="M110" s="662">
        <f t="shared" si="141"/>
        <v>0</v>
      </c>
      <c r="N110" s="662">
        <f t="shared" si="141"/>
        <v>0</v>
      </c>
      <c r="O110" s="662">
        <f t="shared" si="141"/>
        <v>0</v>
      </c>
      <c r="P110" s="662">
        <f t="shared" si="141"/>
        <v>0</v>
      </c>
      <c r="Q110" s="662">
        <f t="shared" si="141"/>
        <v>0</v>
      </c>
      <c r="R110" s="662">
        <f t="shared" si="141"/>
        <v>0</v>
      </c>
      <c r="S110" s="662">
        <f t="shared" si="141"/>
        <v>0</v>
      </c>
      <c r="T110" s="662">
        <f t="shared" si="141"/>
        <v>0</v>
      </c>
      <c r="V110" s="451">
        <f t="shared" si="80"/>
        <v>0</v>
      </c>
      <c r="W110" s="451">
        <f t="shared" si="81"/>
        <v>0</v>
      </c>
      <c r="X110" s="451">
        <f t="shared" si="82"/>
        <v>0</v>
      </c>
      <c r="Y110" s="451">
        <f t="shared" si="83"/>
        <v>0</v>
      </c>
      <c r="Z110" s="451">
        <f t="shared" si="84"/>
        <v>0</v>
      </c>
      <c r="AA110" s="451">
        <f t="shared" si="85"/>
        <v>0</v>
      </c>
      <c r="AB110" s="699"/>
      <c r="AD110" s="699">
        <f t="shared" si="112"/>
        <v>0</v>
      </c>
    </row>
    <row r="111" spans="1:30" s="655" customFormat="1" ht="15">
      <c r="A111" s="663" t="s">
        <v>355</v>
      </c>
      <c r="B111" s="650" t="s">
        <v>655</v>
      </c>
      <c r="C111" s="631"/>
      <c r="D111" s="434">
        <v>0</v>
      </c>
      <c r="E111" s="434">
        <f t="shared" ref="E111:E116" si="142">F111-D111</f>
        <v>0</v>
      </c>
      <c r="F111" s="631">
        <v>0</v>
      </c>
      <c r="G111" s="434"/>
      <c r="H111" s="434">
        <f t="shared" ref="H111:H116" si="143">SUM(F111:G111)</f>
        <v>0</v>
      </c>
      <c r="I111" s="434"/>
      <c r="J111" s="434">
        <v>0</v>
      </c>
      <c r="K111" s="434">
        <f t="shared" ref="K111:K116" si="144">L111-J111</f>
        <v>0</v>
      </c>
      <c r="L111" s="434">
        <v>0</v>
      </c>
      <c r="M111" s="434"/>
      <c r="N111" s="434">
        <f t="shared" ref="N111:N116" si="145">SUM(L111:M111)</f>
        <v>0</v>
      </c>
      <c r="O111" s="434"/>
      <c r="P111" s="434">
        <v>0</v>
      </c>
      <c r="Q111" s="434">
        <f t="shared" ref="Q111:Q116" si="146">R111-P111</f>
        <v>0</v>
      </c>
      <c r="R111" s="434">
        <v>0</v>
      </c>
      <c r="S111" s="434"/>
      <c r="T111" s="434">
        <f t="shared" ref="T111:T116" si="147">SUM(R111:S111)</f>
        <v>0</v>
      </c>
      <c r="V111" s="451">
        <f t="shared" si="80"/>
        <v>0</v>
      </c>
      <c r="W111" s="451">
        <f t="shared" si="81"/>
        <v>0</v>
      </c>
      <c r="X111" s="451">
        <f t="shared" si="82"/>
        <v>0</v>
      </c>
      <c r="Y111" s="451">
        <f t="shared" si="83"/>
        <v>0</v>
      </c>
      <c r="Z111" s="451">
        <f t="shared" si="84"/>
        <v>0</v>
      </c>
      <c r="AA111" s="451">
        <f t="shared" si="85"/>
        <v>0</v>
      </c>
      <c r="AB111" s="699"/>
      <c r="AD111" s="699">
        <f t="shared" si="112"/>
        <v>0</v>
      </c>
    </row>
    <row r="112" spans="1:30" s="655" customFormat="1" ht="15">
      <c r="A112" s="663" t="s">
        <v>356</v>
      </c>
      <c r="B112" s="650" t="s">
        <v>656</v>
      </c>
      <c r="C112" s="631"/>
      <c r="D112" s="434">
        <v>0</v>
      </c>
      <c r="E112" s="434">
        <f t="shared" si="142"/>
        <v>0</v>
      </c>
      <c r="F112" s="631">
        <v>0</v>
      </c>
      <c r="G112" s="434"/>
      <c r="H112" s="434">
        <f t="shared" si="143"/>
        <v>0</v>
      </c>
      <c r="I112" s="434"/>
      <c r="J112" s="434">
        <v>0</v>
      </c>
      <c r="K112" s="434">
        <f t="shared" si="144"/>
        <v>0</v>
      </c>
      <c r="L112" s="434">
        <v>0</v>
      </c>
      <c r="M112" s="434"/>
      <c r="N112" s="434">
        <f t="shared" si="145"/>
        <v>0</v>
      </c>
      <c r="O112" s="434"/>
      <c r="P112" s="434">
        <v>0</v>
      </c>
      <c r="Q112" s="434">
        <f t="shared" si="146"/>
        <v>0</v>
      </c>
      <c r="R112" s="434">
        <v>0</v>
      </c>
      <c r="S112" s="434"/>
      <c r="T112" s="434">
        <f t="shared" si="147"/>
        <v>0</v>
      </c>
      <c r="V112" s="451">
        <f t="shared" si="80"/>
        <v>0</v>
      </c>
      <c r="W112" s="451">
        <f t="shared" si="81"/>
        <v>0</v>
      </c>
      <c r="X112" s="451">
        <f t="shared" si="82"/>
        <v>0</v>
      </c>
      <c r="Y112" s="451">
        <f t="shared" si="83"/>
        <v>0</v>
      </c>
      <c r="Z112" s="451">
        <f t="shared" si="84"/>
        <v>0</v>
      </c>
      <c r="AA112" s="451">
        <f t="shared" si="85"/>
        <v>0</v>
      </c>
      <c r="AB112" s="699"/>
      <c r="AD112" s="699">
        <f t="shared" si="112"/>
        <v>0</v>
      </c>
    </row>
    <row r="113" spans="1:30" s="655" customFormat="1" ht="15">
      <c r="A113" s="663" t="s">
        <v>357</v>
      </c>
      <c r="B113" s="650" t="s">
        <v>657</v>
      </c>
      <c r="C113" s="631"/>
      <c r="D113" s="434">
        <v>0</v>
      </c>
      <c r="E113" s="434">
        <f t="shared" si="142"/>
        <v>0</v>
      </c>
      <c r="F113" s="631">
        <v>0</v>
      </c>
      <c r="G113" s="434"/>
      <c r="H113" s="434">
        <f t="shared" si="143"/>
        <v>0</v>
      </c>
      <c r="I113" s="434"/>
      <c r="J113" s="434">
        <v>0</v>
      </c>
      <c r="K113" s="434">
        <f t="shared" si="144"/>
        <v>0</v>
      </c>
      <c r="L113" s="434">
        <v>0</v>
      </c>
      <c r="M113" s="434"/>
      <c r="N113" s="434">
        <f t="shared" si="145"/>
        <v>0</v>
      </c>
      <c r="O113" s="434"/>
      <c r="P113" s="434">
        <v>0</v>
      </c>
      <c r="Q113" s="434">
        <f t="shared" si="146"/>
        <v>0</v>
      </c>
      <c r="R113" s="434">
        <v>0</v>
      </c>
      <c r="S113" s="434"/>
      <c r="T113" s="434">
        <f t="shared" si="147"/>
        <v>0</v>
      </c>
      <c r="V113" s="451">
        <f t="shared" si="80"/>
        <v>0</v>
      </c>
      <c r="W113" s="451">
        <f t="shared" si="81"/>
        <v>0</v>
      </c>
      <c r="X113" s="451">
        <f t="shared" si="82"/>
        <v>0</v>
      </c>
      <c r="Y113" s="451">
        <f t="shared" si="83"/>
        <v>0</v>
      </c>
      <c r="Z113" s="451">
        <f t="shared" si="84"/>
        <v>0</v>
      </c>
      <c r="AA113" s="451">
        <f t="shared" si="85"/>
        <v>0</v>
      </c>
      <c r="AB113" s="699"/>
      <c r="AD113" s="699">
        <f t="shared" si="112"/>
        <v>0</v>
      </c>
    </row>
    <row r="114" spans="1:30" s="655" customFormat="1" ht="15">
      <c r="A114" s="663" t="s">
        <v>358</v>
      </c>
      <c r="B114" s="650" t="s">
        <v>658</v>
      </c>
      <c r="C114" s="631"/>
      <c r="D114" s="434">
        <v>0</v>
      </c>
      <c r="E114" s="434">
        <f t="shared" si="142"/>
        <v>0</v>
      </c>
      <c r="F114" s="631">
        <v>0</v>
      </c>
      <c r="G114" s="434"/>
      <c r="H114" s="434">
        <f t="shared" si="143"/>
        <v>0</v>
      </c>
      <c r="I114" s="434"/>
      <c r="J114" s="434">
        <v>0</v>
      </c>
      <c r="K114" s="434">
        <f t="shared" si="144"/>
        <v>0</v>
      </c>
      <c r="L114" s="434">
        <v>0</v>
      </c>
      <c r="M114" s="434"/>
      <c r="N114" s="434">
        <f t="shared" si="145"/>
        <v>0</v>
      </c>
      <c r="O114" s="434"/>
      <c r="P114" s="434">
        <v>0</v>
      </c>
      <c r="Q114" s="434">
        <f t="shared" si="146"/>
        <v>0</v>
      </c>
      <c r="R114" s="434">
        <v>0</v>
      </c>
      <c r="S114" s="434"/>
      <c r="T114" s="434">
        <f t="shared" si="147"/>
        <v>0</v>
      </c>
      <c r="V114" s="451">
        <f t="shared" si="80"/>
        <v>0</v>
      </c>
      <c r="W114" s="451">
        <f t="shared" si="81"/>
        <v>0</v>
      </c>
      <c r="X114" s="451">
        <f t="shared" si="82"/>
        <v>0</v>
      </c>
      <c r="Y114" s="451">
        <f t="shared" si="83"/>
        <v>0</v>
      </c>
      <c r="Z114" s="451">
        <f t="shared" si="84"/>
        <v>0</v>
      </c>
      <c r="AA114" s="451">
        <f t="shared" si="85"/>
        <v>0</v>
      </c>
      <c r="AB114" s="699"/>
      <c r="AD114" s="699">
        <f t="shared" si="112"/>
        <v>0</v>
      </c>
    </row>
    <row r="115" spans="1:30" s="655" customFormat="1" ht="15">
      <c r="A115" s="663" t="s">
        <v>494</v>
      </c>
      <c r="B115" s="650" t="s">
        <v>659</v>
      </c>
      <c r="C115" s="631"/>
      <c r="D115" s="434">
        <v>0</v>
      </c>
      <c r="E115" s="434">
        <f t="shared" si="142"/>
        <v>0</v>
      </c>
      <c r="F115" s="631">
        <v>0</v>
      </c>
      <c r="G115" s="434"/>
      <c r="H115" s="434">
        <f t="shared" si="143"/>
        <v>0</v>
      </c>
      <c r="I115" s="434"/>
      <c r="J115" s="434">
        <v>0</v>
      </c>
      <c r="K115" s="434">
        <f t="shared" si="144"/>
        <v>0</v>
      </c>
      <c r="L115" s="434">
        <v>0</v>
      </c>
      <c r="M115" s="434"/>
      <c r="N115" s="434">
        <f t="shared" si="145"/>
        <v>0</v>
      </c>
      <c r="O115" s="434"/>
      <c r="P115" s="434">
        <v>0</v>
      </c>
      <c r="Q115" s="434">
        <f t="shared" si="146"/>
        <v>0</v>
      </c>
      <c r="R115" s="434">
        <v>0</v>
      </c>
      <c r="S115" s="434"/>
      <c r="T115" s="434">
        <f t="shared" si="147"/>
        <v>0</v>
      </c>
      <c r="V115" s="451">
        <f t="shared" si="80"/>
        <v>0</v>
      </c>
      <c r="W115" s="451">
        <f t="shared" si="81"/>
        <v>0</v>
      </c>
      <c r="X115" s="451">
        <f t="shared" si="82"/>
        <v>0</v>
      </c>
      <c r="Y115" s="451">
        <f t="shared" si="83"/>
        <v>0</v>
      </c>
      <c r="Z115" s="451">
        <f t="shared" si="84"/>
        <v>0</v>
      </c>
      <c r="AA115" s="451">
        <f t="shared" si="85"/>
        <v>0</v>
      </c>
      <c r="AB115" s="699"/>
      <c r="AD115" s="699">
        <f t="shared" si="112"/>
        <v>0</v>
      </c>
    </row>
    <row r="116" spans="1:30" s="710" customFormat="1" ht="13.5" thickBot="1">
      <c r="A116" s="663" t="s">
        <v>661</v>
      </c>
      <c r="B116" s="429" t="s">
        <v>660</v>
      </c>
      <c r="C116" s="631"/>
      <c r="D116" s="434">
        <v>0</v>
      </c>
      <c r="E116" s="434">
        <f t="shared" si="142"/>
        <v>0</v>
      </c>
      <c r="F116" s="631">
        <v>0</v>
      </c>
      <c r="G116" s="434"/>
      <c r="H116" s="434">
        <f t="shared" si="143"/>
        <v>0</v>
      </c>
      <c r="I116" s="434"/>
      <c r="J116" s="434">
        <v>0</v>
      </c>
      <c r="K116" s="434">
        <f t="shared" si="144"/>
        <v>0</v>
      </c>
      <c r="L116" s="434">
        <v>0</v>
      </c>
      <c r="M116" s="434"/>
      <c r="N116" s="434">
        <f t="shared" si="145"/>
        <v>0</v>
      </c>
      <c r="O116" s="434"/>
      <c r="P116" s="434">
        <v>0</v>
      </c>
      <c r="Q116" s="434">
        <f t="shared" si="146"/>
        <v>0</v>
      </c>
      <c r="R116" s="434">
        <v>0</v>
      </c>
      <c r="S116" s="434"/>
      <c r="T116" s="434">
        <f t="shared" si="147"/>
        <v>0</v>
      </c>
      <c r="V116" s="451">
        <f t="shared" si="80"/>
        <v>0</v>
      </c>
      <c r="W116" s="451">
        <f t="shared" si="81"/>
        <v>0</v>
      </c>
      <c r="X116" s="451">
        <f t="shared" si="82"/>
        <v>0</v>
      </c>
      <c r="Y116" s="451">
        <f t="shared" si="83"/>
        <v>0</v>
      </c>
      <c r="Z116" s="451">
        <f t="shared" si="84"/>
        <v>0</v>
      </c>
      <c r="AA116" s="451">
        <f t="shared" si="85"/>
        <v>0</v>
      </c>
      <c r="AB116" s="699"/>
      <c r="AD116" s="699">
        <f t="shared" si="112"/>
        <v>0</v>
      </c>
    </row>
    <row r="117" spans="1:30" s="655" customFormat="1" ht="15.75" thickBot="1">
      <c r="A117" s="412" t="s">
        <v>142</v>
      </c>
      <c r="B117" s="638" t="s">
        <v>1634</v>
      </c>
      <c r="C117" s="680">
        <f>SUM(C118:C123)</f>
        <v>831974522</v>
      </c>
      <c r="D117" s="680">
        <f t="shared" ref="D117:T117" si="148">SUM(D118:D123)</f>
        <v>850371397</v>
      </c>
      <c r="E117" s="680">
        <f t="shared" si="148"/>
        <v>3077032</v>
      </c>
      <c r="F117" s="680">
        <f t="shared" si="148"/>
        <v>853448429</v>
      </c>
      <c r="G117" s="680">
        <f t="shared" si="148"/>
        <v>3202000</v>
      </c>
      <c r="H117" s="680">
        <f t="shared" si="148"/>
        <v>856650429</v>
      </c>
      <c r="I117" s="680">
        <f t="shared" si="148"/>
        <v>22030000</v>
      </c>
      <c r="J117" s="680">
        <f t="shared" si="148"/>
        <v>23590828</v>
      </c>
      <c r="K117" s="680">
        <f t="shared" si="148"/>
        <v>486295</v>
      </c>
      <c r="L117" s="680">
        <f t="shared" si="148"/>
        <v>24077123</v>
      </c>
      <c r="M117" s="680">
        <f t="shared" si="148"/>
        <v>0</v>
      </c>
      <c r="N117" s="680">
        <f t="shared" si="148"/>
        <v>24077123</v>
      </c>
      <c r="O117" s="680">
        <f t="shared" si="148"/>
        <v>71722000</v>
      </c>
      <c r="P117" s="680">
        <f t="shared" si="148"/>
        <v>83339991</v>
      </c>
      <c r="Q117" s="680">
        <f t="shared" si="148"/>
        <v>-300749</v>
      </c>
      <c r="R117" s="680">
        <f t="shared" si="148"/>
        <v>83039242</v>
      </c>
      <c r="S117" s="680">
        <f t="shared" si="148"/>
        <v>0</v>
      </c>
      <c r="T117" s="680">
        <f t="shared" si="148"/>
        <v>83039242</v>
      </c>
      <c r="V117" s="451">
        <f t="shared" si="80"/>
        <v>925726522</v>
      </c>
      <c r="W117" s="451">
        <f t="shared" si="81"/>
        <v>957302216</v>
      </c>
      <c r="X117" s="451">
        <f t="shared" si="82"/>
        <v>3262578</v>
      </c>
      <c r="Y117" s="451">
        <f t="shared" si="83"/>
        <v>960564794</v>
      </c>
      <c r="Z117" s="451">
        <f t="shared" si="84"/>
        <v>3202000</v>
      </c>
      <c r="AA117" s="451">
        <f t="shared" si="85"/>
        <v>963766794</v>
      </c>
      <c r="AB117" s="699"/>
      <c r="AD117" s="699">
        <f t="shared" si="112"/>
        <v>3564707178</v>
      </c>
    </row>
    <row r="118" spans="1:30" s="655" customFormat="1" ht="15">
      <c r="A118" s="663" t="s">
        <v>77</v>
      </c>
      <c r="B118" s="650" t="s">
        <v>144</v>
      </c>
      <c r="C118" s="631"/>
      <c r="D118" s="434">
        <v>0</v>
      </c>
      <c r="E118" s="434">
        <f t="shared" ref="E118:E123" si="149">F118-D118</f>
        <v>0</v>
      </c>
      <c r="F118" s="631">
        <v>0</v>
      </c>
      <c r="G118" s="434"/>
      <c r="H118" s="434">
        <f t="shared" ref="H118:H123" si="150">SUM(F118:G118)</f>
        <v>0</v>
      </c>
      <c r="I118" s="434"/>
      <c r="J118" s="434">
        <v>0</v>
      </c>
      <c r="K118" s="434">
        <f t="shared" ref="K118:K123" si="151">L118-J118</f>
        <v>0</v>
      </c>
      <c r="L118" s="434">
        <v>0</v>
      </c>
      <c r="M118" s="434"/>
      <c r="N118" s="434">
        <f t="shared" ref="N118:N123" si="152">SUM(L118:M118)</f>
        <v>0</v>
      </c>
      <c r="O118" s="434"/>
      <c r="P118" s="434">
        <v>0</v>
      </c>
      <c r="Q118" s="434">
        <f t="shared" ref="Q118:Q123" si="153">R118-P118</f>
        <v>0</v>
      </c>
      <c r="R118" s="434">
        <v>0</v>
      </c>
      <c r="S118" s="434"/>
      <c r="T118" s="434">
        <f t="shared" ref="T118:T123" si="154">SUM(R118:S118)</f>
        <v>0</v>
      </c>
      <c r="V118" s="451">
        <f t="shared" si="80"/>
        <v>0</v>
      </c>
      <c r="W118" s="451">
        <f t="shared" si="81"/>
        <v>0</v>
      </c>
      <c r="X118" s="451">
        <f t="shared" si="82"/>
        <v>0</v>
      </c>
      <c r="Y118" s="451">
        <f t="shared" si="83"/>
        <v>0</v>
      </c>
      <c r="Z118" s="451">
        <f t="shared" si="84"/>
        <v>0</v>
      </c>
      <c r="AA118" s="451">
        <f t="shared" si="85"/>
        <v>0</v>
      </c>
      <c r="AB118" s="699"/>
      <c r="AD118" s="699">
        <f t="shared" si="112"/>
        <v>0</v>
      </c>
    </row>
    <row r="119" spans="1:30" s="655" customFormat="1" ht="15">
      <c r="A119" s="663" t="s">
        <v>465</v>
      </c>
      <c r="B119" s="650" t="s">
        <v>145</v>
      </c>
      <c r="C119" s="631">
        <v>29967403</v>
      </c>
      <c r="D119" s="434">
        <v>29967403</v>
      </c>
      <c r="E119" s="434">
        <f t="shared" si="149"/>
        <v>467651</v>
      </c>
      <c r="F119" s="631">
        <v>30435054</v>
      </c>
      <c r="G119" s="434"/>
      <c r="H119" s="434">
        <f t="shared" si="150"/>
        <v>30435054</v>
      </c>
      <c r="I119" s="434"/>
      <c r="J119" s="434">
        <v>0</v>
      </c>
      <c r="K119" s="434">
        <f t="shared" si="151"/>
        <v>0</v>
      </c>
      <c r="L119" s="434">
        <v>0</v>
      </c>
      <c r="M119" s="434"/>
      <c r="N119" s="434">
        <f t="shared" si="152"/>
        <v>0</v>
      </c>
      <c r="O119" s="434"/>
      <c r="P119" s="434">
        <v>0</v>
      </c>
      <c r="Q119" s="434">
        <f t="shared" si="153"/>
        <v>0</v>
      </c>
      <c r="R119" s="434">
        <v>0</v>
      </c>
      <c r="S119" s="434"/>
      <c r="T119" s="434">
        <f t="shared" si="154"/>
        <v>0</v>
      </c>
      <c r="V119" s="451">
        <f t="shared" si="80"/>
        <v>29967403</v>
      </c>
      <c r="W119" s="451">
        <f t="shared" si="81"/>
        <v>29967403</v>
      </c>
      <c r="X119" s="451">
        <f t="shared" si="82"/>
        <v>467651</v>
      </c>
      <c r="Y119" s="451">
        <f t="shared" si="83"/>
        <v>30435054</v>
      </c>
      <c r="Z119" s="451">
        <f t="shared" si="84"/>
        <v>0</v>
      </c>
      <c r="AA119" s="451">
        <f t="shared" si="85"/>
        <v>30435054</v>
      </c>
      <c r="AB119" s="699"/>
      <c r="AD119" s="699">
        <f t="shared" si="112"/>
        <v>121272565</v>
      </c>
    </row>
    <row r="120" spans="1:30" s="655" customFormat="1" ht="15">
      <c r="A120" s="663" t="s">
        <v>466</v>
      </c>
      <c r="B120" s="712" t="s">
        <v>1635</v>
      </c>
      <c r="C120" s="631">
        <v>802007119</v>
      </c>
      <c r="D120" s="434">
        <v>820403994</v>
      </c>
      <c r="E120" s="434">
        <f t="shared" si="149"/>
        <v>2609381</v>
      </c>
      <c r="F120" s="631">
        <v>823013375</v>
      </c>
      <c r="G120" s="434">
        <v>3202000</v>
      </c>
      <c r="H120" s="434">
        <f t="shared" si="150"/>
        <v>826215375</v>
      </c>
      <c r="I120" s="434">
        <v>22030000</v>
      </c>
      <c r="J120" s="434">
        <v>23590828</v>
      </c>
      <c r="K120" s="434">
        <f t="shared" si="151"/>
        <v>486295</v>
      </c>
      <c r="L120" s="434">
        <v>24077123</v>
      </c>
      <c r="M120" s="434"/>
      <c r="N120" s="434">
        <f t="shared" si="152"/>
        <v>24077123</v>
      </c>
      <c r="O120" s="434">
        <v>71722000</v>
      </c>
      <c r="P120" s="434">
        <v>83339991</v>
      </c>
      <c r="Q120" s="434">
        <f t="shared" si="153"/>
        <v>-300749</v>
      </c>
      <c r="R120" s="434">
        <v>83039242</v>
      </c>
      <c r="S120" s="434"/>
      <c r="T120" s="434">
        <f t="shared" si="154"/>
        <v>83039242</v>
      </c>
      <c r="V120" s="451">
        <f t="shared" si="80"/>
        <v>895759119</v>
      </c>
      <c r="W120" s="451">
        <f t="shared" si="81"/>
        <v>927334813</v>
      </c>
      <c r="X120" s="451">
        <f t="shared" si="82"/>
        <v>2794927</v>
      </c>
      <c r="Y120" s="451">
        <f t="shared" si="83"/>
        <v>930129740</v>
      </c>
      <c r="Z120" s="451">
        <f t="shared" si="84"/>
        <v>3202000</v>
      </c>
      <c r="AA120" s="451">
        <f t="shared" si="85"/>
        <v>933331740</v>
      </c>
      <c r="AB120" s="699"/>
      <c r="AD120" s="699">
        <f t="shared" si="112"/>
        <v>3443434613</v>
      </c>
    </row>
    <row r="121" spans="1:30" s="655" customFormat="1" ht="15">
      <c r="A121" s="663" t="s">
        <v>467</v>
      </c>
      <c r="B121" s="650" t="s">
        <v>662</v>
      </c>
      <c r="C121" s="631"/>
      <c r="D121" s="434">
        <v>0</v>
      </c>
      <c r="E121" s="434">
        <f t="shared" si="149"/>
        <v>0</v>
      </c>
      <c r="F121" s="631">
        <v>0</v>
      </c>
      <c r="G121" s="434"/>
      <c r="H121" s="434">
        <f t="shared" si="150"/>
        <v>0</v>
      </c>
      <c r="I121" s="434"/>
      <c r="J121" s="434">
        <v>0</v>
      </c>
      <c r="K121" s="434">
        <f t="shared" si="151"/>
        <v>0</v>
      </c>
      <c r="L121" s="434">
        <v>0</v>
      </c>
      <c r="M121" s="434"/>
      <c r="N121" s="434">
        <f t="shared" si="152"/>
        <v>0</v>
      </c>
      <c r="O121" s="434"/>
      <c r="P121" s="434">
        <v>0</v>
      </c>
      <c r="Q121" s="434">
        <f t="shared" si="153"/>
        <v>0</v>
      </c>
      <c r="R121" s="434">
        <v>0</v>
      </c>
      <c r="S121" s="434"/>
      <c r="T121" s="434">
        <f t="shared" si="154"/>
        <v>0</v>
      </c>
      <c r="V121" s="451">
        <f t="shared" si="80"/>
        <v>0</v>
      </c>
      <c r="W121" s="451">
        <f t="shared" si="81"/>
        <v>0</v>
      </c>
      <c r="X121" s="451">
        <f t="shared" si="82"/>
        <v>0</v>
      </c>
      <c r="Y121" s="451">
        <f t="shared" si="83"/>
        <v>0</v>
      </c>
      <c r="Z121" s="451">
        <f t="shared" si="84"/>
        <v>0</v>
      </c>
      <c r="AA121" s="451">
        <f t="shared" si="85"/>
        <v>0</v>
      </c>
      <c r="AB121" s="699"/>
      <c r="AD121" s="699">
        <f t="shared" si="112"/>
        <v>0</v>
      </c>
    </row>
    <row r="122" spans="1:30" s="710" customFormat="1">
      <c r="A122" s="663" t="s">
        <v>468</v>
      </c>
      <c r="B122" s="650" t="s">
        <v>223</v>
      </c>
      <c r="C122" s="631"/>
      <c r="D122" s="434">
        <v>0</v>
      </c>
      <c r="E122" s="434">
        <f t="shared" si="149"/>
        <v>0</v>
      </c>
      <c r="F122" s="631">
        <v>0</v>
      </c>
      <c r="G122" s="434"/>
      <c r="H122" s="434">
        <f t="shared" si="150"/>
        <v>0</v>
      </c>
      <c r="I122" s="434"/>
      <c r="J122" s="434">
        <v>0</v>
      </c>
      <c r="K122" s="434">
        <f t="shared" si="151"/>
        <v>0</v>
      </c>
      <c r="L122" s="434">
        <v>0</v>
      </c>
      <c r="M122" s="434"/>
      <c r="N122" s="434">
        <f t="shared" si="152"/>
        <v>0</v>
      </c>
      <c r="O122" s="434"/>
      <c r="P122" s="434">
        <v>0</v>
      </c>
      <c r="Q122" s="434">
        <f t="shared" si="153"/>
        <v>0</v>
      </c>
      <c r="R122" s="434">
        <v>0</v>
      </c>
      <c r="S122" s="434"/>
      <c r="T122" s="434">
        <f t="shared" si="154"/>
        <v>0</v>
      </c>
      <c r="V122" s="451">
        <f t="shared" si="80"/>
        <v>0</v>
      </c>
      <c r="W122" s="451">
        <f t="shared" si="81"/>
        <v>0</v>
      </c>
      <c r="X122" s="451">
        <f t="shared" si="82"/>
        <v>0</v>
      </c>
      <c r="Y122" s="451">
        <f t="shared" si="83"/>
        <v>0</v>
      </c>
      <c r="Z122" s="451">
        <f t="shared" si="84"/>
        <v>0</v>
      </c>
      <c r="AA122" s="451">
        <f t="shared" si="85"/>
        <v>0</v>
      </c>
      <c r="AB122" s="699"/>
      <c r="AD122" s="699">
        <f t="shared" si="112"/>
        <v>0</v>
      </c>
    </row>
    <row r="123" spans="1:30" s="710" customFormat="1" ht="13.5" thickBot="1">
      <c r="A123" s="663" t="s">
        <v>1636</v>
      </c>
      <c r="B123" s="429" t="s">
        <v>677</v>
      </c>
      <c r="C123" s="631"/>
      <c r="D123" s="434">
        <v>0</v>
      </c>
      <c r="E123" s="434">
        <f t="shared" si="149"/>
        <v>0</v>
      </c>
      <c r="F123" s="631">
        <v>0</v>
      </c>
      <c r="G123" s="434"/>
      <c r="H123" s="434">
        <f t="shared" si="150"/>
        <v>0</v>
      </c>
      <c r="I123" s="434"/>
      <c r="J123" s="434">
        <v>0</v>
      </c>
      <c r="K123" s="434">
        <f t="shared" si="151"/>
        <v>0</v>
      </c>
      <c r="L123" s="434">
        <v>0</v>
      </c>
      <c r="M123" s="434"/>
      <c r="N123" s="434">
        <f t="shared" si="152"/>
        <v>0</v>
      </c>
      <c r="O123" s="434"/>
      <c r="P123" s="434">
        <v>0</v>
      </c>
      <c r="Q123" s="434">
        <f t="shared" si="153"/>
        <v>0</v>
      </c>
      <c r="R123" s="434">
        <v>0</v>
      </c>
      <c r="S123" s="434"/>
      <c r="T123" s="434">
        <f t="shared" si="154"/>
        <v>0</v>
      </c>
      <c r="V123" s="451">
        <f t="shared" si="80"/>
        <v>0</v>
      </c>
      <c r="W123" s="451">
        <f t="shared" si="81"/>
        <v>0</v>
      </c>
      <c r="X123" s="451">
        <f t="shared" si="82"/>
        <v>0</v>
      </c>
      <c r="Y123" s="451">
        <f t="shared" si="83"/>
        <v>0</v>
      </c>
      <c r="Z123" s="451">
        <f t="shared" si="84"/>
        <v>0</v>
      </c>
      <c r="AA123" s="451">
        <f t="shared" si="85"/>
        <v>0</v>
      </c>
      <c r="AB123" s="699"/>
      <c r="AD123" s="699">
        <f t="shared" si="112"/>
        <v>0</v>
      </c>
    </row>
    <row r="124" spans="1:30" s="710" customFormat="1" ht="13.5" thickBot="1">
      <c r="A124" s="412" t="s">
        <v>81</v>
      </c>
      <c r="B124" s="638" t="s">
        <v>1637</v>
      </c>
      <c r="C124" s="713">
        <f>+C125+C126+C127+C129</f>
        <v>0</v>
      </c>
      <c r="D124" s="714"/>
      <c r="E124" s="714"/>
      <c r="F124" s="713"/>
      <c r="G124" s="714"/>
      <c r="H124" s="714"/>
      <c r="I124" s="714"/>
      <c r="J124" s="714"/>
      <c r="K124" s="714"/>
      <c r="L124" s="714"/>
      <c r="M124" s="714"/>
      <c r="N124" s="714"/>
      <c r="O124" s="715">
        <f>+O125+O126+O127+O129</f>
        <v>0</v>
      </c>
      <c r="P124" s="714"/>
      <c r="Q124" s="714"/>
      <c r="R124" s="715"/>
      <c r="S124" s="714"/>
      <c r="T124" s="714"/>
      <c r="V124" s="451">
        <f t="shared" si="80"/>
        <v>0</v>
      </c>
      <c r="W124" s="451">
        <f t="shared" si="81"/>
        <v>0</v>
      </c>
      <c r="X124" s="451">
        <f t="shared" si="82"/>
        <v>0</v>
      </c>
      <c r="Y124" s="451">
        <f t="shared" si="83"/>
        <v>0</v>
      </c>
      <c r="Z124" s="451">
        <f t="shared" si="84"/>
        <v>0</v>
      </c>
      <c r="AA124" s="451">
        <f t="shared" si="85"/>
        <v>0</v>
      </c>
      <c r="AB124" s="699"/>
      <c r="AD124" s="699">
        <f t="shared" si="112"/>
        <v>0</v>
      </c>
    </row>
    <row r="125" spans="1:30" s="710" customFormat="1">
      <c r="A125" s="663" t="s">
        <v>476</v>
      </c>
      <c r="B125" s="650" t="s">
        <v>663</v>
      </c>
      <c r="C125" s="631"/>
      <c r="D125" s="434">
        <v>0</v>
      </c>
      <c r="E125" s="434">
        <f t="shared" ref="E125:E129" si="155">F125-D125</f>
        <v>0</v>
      </c>
      <c r="F125" s="631">
        <v>0</v>
      </c>
      <c r="G125" s="434"/>
      <c r="H125" s="434">
        <f t="shared" ref="H125:H129" si="156">SUM(F125:G125)</f>
        <v>0</v>
      </c>
      <c r="I125" s="434"/>
      <c r="J125" s="434">
        <v>0</v>
      </c>
      <c r="K125" s="434">
        <f t="shared" ref="K125:K129" si="157">L125-J125</f>
        <v>0</v>
      </c>
      <c r="L125" s="434">
        <v>0</v>
      </c>
      <c r="M125" s="434"/>
      <c r="N125" s="434">
        <f t="shared" ref="N125:N129" si="158">SUM(L125:M125)</f>
        <v>0</v>
      </c>
      <c r="O125" s="434"/>
      <c r="P125" s="434">
        <v>0</v>
      </c>
      <c r="Q125" s="434">
        <f t="shared" ref="Q125:Q129" si="159">R125-P125</f>
        <v>0</v>
      </c>
      <c r="R125" s="434">
        <v>0</v>
      </c>
      <c r="S125" s="434"/>
      <c r="T125" s="434">
        <f t="shared" ref="T125:T129" si="160">SUM(R125:S125)</f>
        <v>0</v>
      </c>
      <c r="V125" s="451">
        <f t="shared" si="80"/>
        <v>0</v>
      </c>
      <c r="W125" s="451">
        <f t="shared" si="81"/>
        <v>0</v>
      </c>
      <c r="X125" s="451">
        <f t="shared" si="82"/>
        <v>0</v>
      </c>
      <c r="Y125" s="451">
        <f t="shared" si="83"/>
        <v>0</v>
      </c>
      <c r="Z125" s="451">
        <f t="shared" si="84"/>
        <v>0</v>
      </c>
      <c r="AA125" s="451">
        <f t="shared" si="85"/>
        <v>0</v>
      </c>
      <c r="AB125" s="699"/>
      <c r="AD125" s="699">
        <f t="shared" si="112"/>
        <v>0</v>
      </c>
    </row>
    <row r="126" spans="1:30" s="710" customFormat="1">
      <c r="A126" s="663" t="s">
        <v>477</v>
      </c>
      <c r="B126" s="650" t="s">
        <v>664</v>
      </c>
      <c r="C126" s="631"/>
      <c r="D126" s="434">
        <v>0</v>
      </c>
      <c r="E126" s="434">
        <f t="shared" si="155"/>
        <v>0</v>
      </c>
      <c r="F126" s="631">
        <v>0</v>
      </c>
      <c r="G126" s="434"/>
      <c r="H126" s="434">
        <f t="shared" si="156"/>
        <v>0</v>
      </c>
      <c r="I126" s="434"/>
      <c r="J126" s="434">
        <v>0</v>
      </c>
      <c r="K126" s="434">
        <f t="shared" si="157"/>
        <v>0</v>
      </c>
      <c r="L126" s="434">
        <v>0</v>
      </c>
      <c r="M126" s="434"/>
      <c r="N126" s="434">
        <f t="shared" si="158"/>
        <v>0</v>
      </c>
      <c r="O126" s="434"/>
      <c r="P126" s="434">
        <v>0</v>
      </c>
      <c r="Q126" s="434">
        <f t="shared" si="159"/>
        <v>0</v>
      </c>
      <c r="R126" s="434">
        <v>0</v>
      </c>
      <c r="S126" s="434"/>
      <c r="T126" s="434">
        <f t="shared" si="160"/>
        <v>0</v>
      </c>
      <c r="V126" s="451">
        <f t="shared" si="80"/>
        <v>0</v>
      </c>
      <c r="W126" s="451">
        <f t="shared" si="81"/>
        <v>0</v>
      </c>
      <c r="X126" s="451">
        <f t="shared" si="82"/>
        <v>0</v>
      </c>
      <c r="Y126" s="451">
        <f t="shared" si="83"/>
        <v>0</v>
      </c>
      <c r="Z126" s="451">
        <f t="shared" si="84"/>
        <v>0</v>
      </c>
      <c r="AA126" s="451">
        <f t="shared" si="85"/>
        <v>0</v>
      </c>
      <c r="AB126" s="699"/>
      <c r="AD126" s="699">
        <f t="shared" si="112"/>
        <v>0</v>
      </c>
    </row>
    <row r="127" spans="1:30" s="710" customFormat="1">
      <c r="A127" s="663" t="s">
        <v>478</v>
      </c>
      <c r="B127" s="650" t="s">
        <v>665</v>
      </c>
      <c r="C127" s="631"/>
      <c r="D127" s="434">
        <v>0</v>
      </c>
      <c r="E127" s="434">
        <f t="shared" si="155"/>
        <v>0</v>
      </c>
      <c r="F127" s="631">
        <v>0</v>
      </c>
      <c r="G127" s="434"/>
      <c r="H127" s="434">
        <f t="shared" si="156"/>
        <v>0</v>
      </c>
      <c r="I127" s="434"/>
      <c r="J127" s="434">
        <v>0</v>
      </c>
      <c r="K127" s="434">
        <f t="shared" si="157"/>
        <v>0</v>
      </c>
      <c r="L127" s="434">
        <v>0</v>
      </c>
      <c r="M127" s="434"/>
      <c r="N127" s="434">
        <f t="shared" si="158"/>
        <v>0</v>
      </c>
      <c r="O127" s="434"/>
      <c r="P127" s="434">
        <v>0</v>
      </c>
      <c r="Q127" s="434">
        <f t="shared" si="159"/>
        <v>0</v>
      </c>
      <c r="R127" s="434">
        <v>0</v>
      </c>
      <c r="S127" s="434"/>
      <c r="T127" s="434">
        <f t="shared" si="160"/>
        <v>0</v>
      </c>
      <c r="V127" s="451">
        <f t="shared" si="80"/>
        <v>0</v>
      </c>
      <c r="W127" s="451">
        <f t="shared" si="81"/>
        <v>0</v>
      </c>
      <c r="X127" s="451">
        <f t="shared" si="82"/>
        <v>0</v>
      </c>
      <c r="Y127" s="451">
        <f t="shared" si="83"/>
        <v>0</v>
      </c>
      <c r="Z127" s="451">
        <f t="shared" si="84"/>
        <v>0</v>
      </c>
      <c r="AA127" s="451">
        <f t="shared" si="85"/>
        <v>0</v>
      </c>
      <c r="AB127" s="699"/>
      <c r="AD127" s="699">
        <f t="shared" si="112"/>
        <v>0</v>
      </c>
    </row>
    <row r="128" spans="1:30" s="710" customFormat="1">
      <c r="A128" s="663" t="s">
        <v>479</v>
      </c>
      <c r="B128" s="650" t="s">
        <v>666</v>
      </c>
      <c r="C128" s="631"/>
      <c r="D128" s="434">
        <v>0</v>
      </c>
      <c r="E128" s="434">
        <f t="shared" si="155"/>
        <v>0</v>
      </c>
      <c r="F128" s="631">
        <v>0</v>
      </c>
      <c r="G128" s="434"/>
      <c r="H128" s="434">
        <f t="shared" si="156"/>
        <v>0</v>
      </c>
      <c r="I128" s="434"/>
      <c r="J128" s="434">
        <v>0</v>
      </c>
      <c r="K128" s="434">
        <f t="shared" si="157"/>
        <v>0</v>
      </c>
      <c r="L128" s="434">
        <v>0</v>
      </c>
      <c r="M128" s="434"/>
      <c r="N128" s="434">
        <f t="shared" si="158"/>
        <v>0</v>
      </c>
      <c r="O128" s="434"/>
      <c r="P128" s="434">
        <v>0</v>
      </c>
      <c r="Q128" s="434">
        <f t="shared" si="159"/>
        <v>0</v>
      </c>
      <c r="R128" s="434">
        <v>0</v>
      </c>
      <c r="S128" s="434"/>
      <c r="T128" s="434">
        <f t="shared" si="160"/>
        <v>0</v>
      </c>
      <c r="V128" s="451">
        <f t="shared" si="80"/>
        <v>0</v>
      </c>
      <c r="W128" s="451">
        <f t="shared" si="81"/>
        <v>0</v>
      </c>
      <c r="X128" s="451">
        <f t="shared" si="82"/>
        <v>0</v>
      </c>
      <c r="Y128" s="451">
        <f t="shared" si="83"/>
        <v>0</v>
      </c>
      <c r="Z128" s="451">
        <f t="shared" si="84"/>
        <v>0</v>
      </c>
      <c r="AA128" s="451">
        <f t="shared" si="85"/>
        <v>0</v>
      </c>
      <c r="AB128" s="699"/>
      <c r="AD128" s="699">
        <f t="shared" si="112"/>
        <v>0</v>
      </c>
    </row>
    <row r="129" spans="1:30" s="655" customFormat="1" ht="15.75" thickBot="1">
      <c r="A129" s="663" t="s">
        <v>480</v>
      </c>
      <c r="B129" s="650" t="s">
        <v>667</v>
      </c>
      <c r="C129" s="631"/>
      <c r="D129" s="434">
        <v>0</v>
      </c>
      <c r="E129" s="434">
        <f t="shared" si="155"/>
        <v>0</v>
      </c>
      <c r="F129" s="631">
        <v>0</v>
      </c>
      <c r="G129" s="434"/>
      <c r="H129" s="434">
        <f t="shared" si="156"/>
        <v>0</v>
      </c>
      <c r="I129" s="434"/>
      <c r="J129" s="434">
        <v>0</v>
      </c>
      <c r="K129" s="434">
        <f t="shared" si="157"/>
        <v>0</v>
      </c>
      <c r="L129" s="434">
        <v>0</v>
      </c>
      <c r="M129" s="434"/>
      <c r="N129" s="434">
        <f t="shared" si="158"/>
        <v>0</v>
      </c>
      <c r="O129" s="434"/>
      <c r="P129" s="434">
        <v>0</v>
      </c>
      <c r="Q129" s="434">
        <f t="shared" si="159"/>
        <v>0</v>
      </c>
      <c r="R129" s="434">
        <v>0</v>
      </c>
      <c r="S129" s="434"/>
      <c r="T129" s="434">
        <f t="shared" si="160"/>
        <v>0</v>
      </c>
      <c r="V129" s="451">
        <f t="shared" si="80"/>
        <v>0</v>
      </c>
      <c r="W129" s="451">
        <f t="shared" si="81"/>
        <v>0</v>
      </c>
      <c r="X129" s="451">
        <f t="shared" si="82"/>
        <v>0</v>
      </c>
      <c r="Y129" s="451">
        <f t="shared" si="83"/>
        <v>0</v>
      </c>
      <c r="Z129" s="451">
        <f t="shared" si="84"/>
        <v>0</v>
      </c>
      <c r="AA129" s="451">
        <f t="shared" si="85"/>
        <v>0</v>
      </c>
      <c r="AB129" s="699"/>
      <c r="AD129" s="699">
        <f t="shared" si="112"/>
        <v>0</v>
      </c>
    </row>
    <row r="130" spans="1:30" s="655" customFormat="1" ht="15.75" thickBot="1">
      <c r="A130" s="412" t="s">
        <v>83</v>
      </c>
      <c r="B130" s="638" t="s">
        <v>1638</v>
      </c>
      <c r="C130" s="716">
        <f t="shared" ref="C130" si="161">SUM(C124,C117,C110,C106)</f>
        <v>831974522</v>
      </c>
      <c r="D130" s="716">
        <f t="shared" ref="D130:T130" si="162">SUM(D124,D117,D110,D106)</f>
        <v>850371397</v>
      </c>
      <c r="E130" s="716">
        <f t="shared" si="162"/>
        <v>3077032</v>
      </c>
      <c r="F130" s="716">
        <f t="shared" si="162"/>
        <v>853448429</v>
      </c>
      <c r="G130" s="716">
        <f t="shared" si="162"/>
        <v>3202000</v>
      </c>
      <c r="H130" s="716">
        <f t="shared" si="162"/>
        <v>856650429</v>
      </c>
      <c r="I130" s="716">
        <f t="shared" si="162"/>
        <v>37759000</v>
      </c>
      <c r="J130" s="716">
        <f t="shared" si="162"/>
        <v>39319828</v>
      </c>
      <c r="K130" s="716">
        <f t="shared" si="162"/>
        <v>486295</v>
      </c>
      <c r="L130" s="716">
        <f t="shared" si="162"/>
        <v>39806123</v>
      </c>
      <c r="M130" s="716">
        <f t="shared" si="162"/>
        <v>0</v>
      </c>
      <c r="N130" s="716">
        <f t="shared" si="162"/>
        <v>39806123</v>
      </c>
      <c r="O130" s="716">
        <f t="shared" si="162"/>
        <v>71722000</v>
      </c>
      <c r="P130" s="716">
        <f t="shared" si="162"/>
        <v>83339991</v>
      </c>
      <c r="Q130" s="716">
        <f t="shared" si="162"/>
        <v>-300749</v>
      </c>
      <c r="R130" s="716">
        <f t="shared" si="162"/>
        <v>83039242</v>
      </c>
      <c r="S130" s="716">
        <f t="shared" si="162"/>
        <v>0</v>
      </c>
      <c r="T130" s="716">
        <f t="shared" si="162"/>
        <v>83039242</v>
      </c>
      <c r="V130" s="451">
        <f t="shared" si="80"/>
        <v>941455522</v>
      </c>
      <c r="W130" s="451">
        <f t="shared" si="81"/>
        <v>973031216</v>
      </c>
      <c r="X130" s="451">
        <f t="shared" si="82"/>
        <v>3262578</v>
      </c>
      <c r="Y130" s="451">
        <f t="shared" si="83"/>
        <v>976293794</v>
      </c>
      <c r="Z130" s="451">
        <f t="shared" si="84"/>
        <v>3202000</v>
      </c>
      <c r="AA130" s="451">
        <f t="shared" si="85"/>
        <v>979495794</v>
      </c>
      <c r="AB130" s="451"/>
      <c r="AD130" s="699">
        <f t="shared" si="112"/>
        <v>3627623178</v>
      </c>
    </row>
    <row r="131" spans="1:30" ht="13.5" thickBot="1">
      <c r="A131" s="584" t="s">
        <v>27</v>
      </c>
      <c r="B131" s="717" t="s">
        <v>1639</v>
      </c>
      <c r="C131" s="649">
        <f t="shared" ref="C131" si="163">SUM(C130,C105)</f>
        <v>1456515220</v>
      </c>
      <c r="D131" s="649">
        <f t="shared" ref="D131:T131" si="164">SUM(D130,D105)</f>
        <v>1503647738</v>
      </c>
      <c r="E131" s="649">
        <f t="shared" si="164"/>
        <v>20184684</v>
      </c>
      <c r="F131" s="649">
        <f t="shared" si="164"/>
        <v>1523832422</v>
      </c>
      <c r="G131" s="649">
        <f t="shared" si="164"/>
        <v>-25436708</v>
      </c>
      <c r="H131" s="649">
        <f t="shared" si="164"/>
        <v>1498395714</v>
      </c>
      <c r="I131" s="649">
        <f t="shared" si="164"/>
        <v>2967028171</v>
      </c>
      <c r="J131" s="649">
        <f t="shared" si="164"/>
        <v>3045726695</v>
      </c>
      <c r="K131" s="649">
        <f t="shared" si="164"/>
        <v>1571605757</v>
      </c>
      <c r="L131" s="649">
        <f t="shared" si="164"/>
        <v>4617332452</v>
      </c>
      <c r="M131" s="649">
        <f t="shared" si="164"/>
        <v>55585708</v>
      </c>
      <c r="N131" s="649">
        <f t="shared" si="164"/>
        <v>4672918160</v>
      </c>
      <c r="O131" s="649">
        <f t="shared" si="164"/>
        <v>71722000</v>
      </c>
      <c r="P131" s="649">
        <f t="shared" si="164"/>
        <v>83339991</v>
      </c>
      <c r="Q131" s="649">
        <f t="shared" si="164"/>
        <v>-300749</v>
      </c>
      <c r="R131" s="649">
        <f t="shared" si="164"/>
        <v>83039242</v>
      </c>
      <c r="S131" s="649">
        <f t="shared" si="164"/>
        <v>0</v>
      </c>
      <c r="T131" s="649">
        <f t="shared" si="164"/>
        <v>83039242</v>
      </c>
      <c r="V131" s="451">
        <f t="shared" si="80"/>
        <v>4495265391</v>
      </c>
      <c r="W131" s="451">
        <f t="shared" si="81"/>
        <v>4632714424</v>
      </c>
      <c r="X131" s="451">
        <f t="shared" si="82"/>
        <v>1591489692</v>
      </c>
      <c r="Y131" s="451">
        <f t="shared" si="83"/>
        <v>6224204116</v>
      </c>
      <c r="Z131" s="451">
        <f t="shared" si="84"/>
        <v>30149000</v>
      </c>
      <c r="AA131" s="451">
        <f t="shared" si="85"/>
        <v>6254353116</v>
      </c>
      <c r="AB131" s="699"/>
      <c r="AD131" s="699">
        <f t="shared" si="112"/>
        <v>22979058013</v>
      </c>
    </row>
    <row r="132" spans="1:30">
      <c r="C132" s="611"/>
      <c r="D132" s="611"/>
      <c r="E132" s="611"/>
      <c r="F132" s="611"/>
      <c r="G132" s="611"/>
      <c r="H132" s="611"/>
      <c r="I132" s="611"/>
      <c r="J132" s="611">
        <v>0</v>
      </c>
      <c r="K132" s="611"/>
      <c r="L132" s="611">
        <v>0</v>
      </c>
      <c r="M132" s="611"/>
      <c r="N132" s="611"/>
      <c r="O132" s="611"/>
      <c r="P132" s="611"/>
      <c r="Q132" s="611"/>
      <c r="R132" s="611"/>
      <c r="S132" s="611"/>
      <c r="T132" s="611"/>
      <c r="V132" s="451"/>
      <c r="X132" s="699"/>
      <c r="Y132" s="699"/>
      <c r="Z132" s="699"/>
    </row>
    <row r="133" spans="1:30" ht="13.5" hidden="1" thickBot="1">
      <c r="A133" s="612" t="s">
        <v>1618</v>
      </c>
      <c r="B133" s="613"/>
      <c r="C133" s="614">
        <v>42.98</v>
      </c>
      <c r="D133" s="614"/>
      <c r="E133" s="614"/>
      <c r="F133" s="614">
        <v>42.98</v>
      </c>
      <c r="G133" s="614"/>
      <c r="H133" s="614"/>
      <c r="I133" s="614">
        <v>1.27</v>
      </c>
      <c r="J133" s="614">
        <v>0</v>
      </c>
      <c r="K133" s="614"/>
      <c r="L133" s="614">
        <v>0</v>
      </c>
      <c r="M133" s="614"/>
      <c r="N133" s="614"/>
      <c r="O133" s="614">
        <v>0</v>
      </c>
      <c r="P133" s="614"/>
      <c r="Q133" s="614"/>
      <c r="R133" s="614">
        <v>0</v>
      </c>
      <c r="S133" s="614"/>
      <c r="T133" s="614"/>
    </row>
    <row r="134" spans="1:30" ht="13.5" hidden="1" thickBot="1">
      <c r="A134" s="612" t="s">
        <v>1619</v>
      </c>
      <c r="B134" s="613"/>
      <c r="C134" s="614">
        <v>30</v>
      </c>
      <c r="D134" s="614"/>
      <c r="E134" s="614"/>
      <c r="F134" s="614">
        <v>30</v>
      </c>
      <c r="G134" s="614"/>
      <c r="H134" s="614"/>
      <c r="I134" s="614"/>
      <c r="J134" s="614">
        <v>23590828</v>
      </c>
      <c r="K134" s="614"/>
      <c r="L134" s="614">
        <v>23590828</v>
      </c>
      <c r="M134" s="614"/>
      <c r="N134" s="614"/>
      <c r="O134" s="614"/>
      <c r="P134" s="614"/>
      <c r="Q134" s="614"/>
      <c r="R134" s="614"/>
      <c r="S134" s="614"/>
      <c r="T134" s="614"/>
    </row>
    <row r="136" spans="1:30">
      <c r="C136" s="451">
        <f>C131-C85</f>
        <v>0</v>
      </c>
      <c r="D136" s="451"/>
      <c r="E136" s="451"/>
      <c r="F136" s="451">
        <f>F131-F85</f>
        <v>0</v>
      </c>
      <c r="G136" s="451"/>
      <c r="H136" s="451"/>
      <c r="I136" s="451">
        <f t="shared" ref="I136" si="165">I131-I85</f>
        <v>0</v>
      </c>
      <c r="J136" s="451"/>
      <c r="K136" s="451"/>
      <c r="L136" s="451"/>
      <c r="M136" s="451"/>
      <c r="N136" s="451"/>
      <c r="O136" s="451">
        <f>O131-O85</f>
        <v>0</v>
      </c>
      <c r="P136" s="451"/>
      <c r="Q136" s="451"/>
      <c r="R136" s="451">
        <f>R131-R85</f>
        <v>0</v>
      </c>
      <c r="S136" s="451"/>
      <c r="T136" s="451"/>
    </row>
    <row r="137" spans="1:30">
      <c r="C137" s="451">
        <f t="shared" ref="C137:O137" si="166">C85-C131</f>
        <v>0</v>
      </c>
      <c r="D137" s="451"/>
      <c r="E137" s="451"/>
      <c r="F137" s="451">
        <f t="shared" ref="F137" si="167">F85-F131</f>
        <v>0</v>
      </c>
      <c r="G137" s="451">
        <f>G131-G85</f>
        <v>0</v>
      </c>
      <c r="H137" s="451">
        <f t="shared" ref="H137:M137" si="168">H131-H85</f>
        <v>0</v>
      </c>
      <c r="I137" s="451">
        <f t="shared" si="168"/>
        <v>0</v>
      </c>
      <c r="J137" s="451"/>
      <c r="K137" s="451"/>
      <c r="L137" s="451"/>
      <c r="M137" s="451">
        <f t="shared" si="168"/>
        <v>0</v>
      </c>
      <c r="N137" s="451"/>
      <c r="O137" s="451">
        <f t="shared" si="166"/>
        <v>0</v>
      </c>
      <c r="P137" s="451"/>
      <c r="Q137" s="451"/>
      <c r="R137" s="451">
        <f t="shared" ref="R137" si="169">R85-R131</f>
        <v>0</v>
      </c>
      <c r="S137" s="451"/>
      <c r="T137" s="451"/>
    </row>
  </sheetData>
  <sheetProtection formatCells="0"/>
  <mergeCells count="2">
    <mergeCell ref="C1:T1"/>
    <mergeCell ref="C3:O3"/>
  </mergeCells>
  <printOptions horizontalCentered="1"/>
  <pageMargins left="0.23622047244094491" right="0.23622047244094491" top="1.1417322834645669" bottom="0.35433070866141736" header="0.31496062992125984" footer="0.19685039370078741"/>
  <pageSetup paperSize="9" scale="54" orientation="portrait" verticalDpi="300" r:id="rId1"/>
  <headerFooter alignWithMargins="0">
    <oddHeader>&amp;C&amp;"-,Félkövér"&amp;14Bonyhád Város Önkormányzata bevételei és kiadásai
 előirányzat csoport és kiemelt előirányzat szerinti bontásban&amp;R5. melléklet
Forintban</oddHeader>
  </headerFooter>
  <rowBreaks count="1" manualBreakCount="1">
    <brk id="86" max="5" man="1"/>
  </rowBreaks>
  <colBreaks count="2" manualBreakCount="2">
    <brk id="8" max="133" man="1"/>
    <brk id="14" max="133" man="1"/>
  </colBreaks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K61"/>
  <sheetViews>
    <sheetView view="pageBreakPreview" topLeftCell="A20" zoomScaleNormal="120" workbookViewId="0">
      <selection activeCell="J49" sqref="J49"/>
    </sheetView>
  </sheetViews>
  <sheetFormatPr defaultColWidth="9.140625" defaultRowHeight="18.75"/>
  <cols>
    <col min="1" max="1" width="4.85546875" style="719" customWidth="1"/>
    <col min="2" max="2" width="5" style="719" customWidth="1"/>
    <col min="3" max="3" width="58.5703125" style="719" customWidth="1"/>
    <col min="4" max="4" width="16.42578125" style="719" hidden="1" customWidth="1"/>
    <col min="5" max="5" width="16.140625" style="719" hidden="1" customWidth="1"/>
    <col min="6" max="6" width="20" style="719" bestFit="1" customWidth="1"/>
    <col min="7" max="7" width="20" style="719" customWidth="1"/>
    <col min="8" max="11" width="20" style="719" bestFit="1" customWidth="1"/>
    <col min="12" max="16384" width="9.140625" style="719"/>
  </cols>
  <sheetData>
    <row r="1" spans="1:11" ht="18" customHeight="1">
      <c r="A1" s="1139" t="s">
        <v>1640</v>
      </c>
      <c r="B1" s="1139"/>
      <c r="C1" s="1139"/>
      <c r="D1" s="1139"/>
      <c r="E1" s="1139"/>
      <c r="F1" s="1139"/>
      <c r="G1" s="1139"/>
      <c r="H1" s="1139"/>
      <c r="I1" s="1139"/>
      <c r="J1" s="1139"/>
      <c r="K1" s="1139"/>
    </row>
    <row r="2" spans="1:11" ht="19.5" thickBot="1">
      <c r="C2" s="718"/>
    </row>
    <row r="3" spans="1:11" s="721" customFormat="1" ht="48" thickBot="1">
      <c r="A3" s="720" t="s">
        <v>1641</v>
      </c>
      <c r="D3" s="722" t="s">
        <v>1642</v>
      </c>
      <c r="E3" s="722" t="s">
        <v>244</v>
      </c>
      <c r="F3" s="1074" t="s">
        <v>1466</v>
      </c>
      <c r="G3" s="1088"/>
      <c r="H3" s="1075" t="s">
        <v>2182</v>
      </c>
      <c r="I3" s="1075" t="s">
        <v>710</v>
      </c>
      <c r="J3" s="1075" t="s">
        <v>2183</v>
      </c>
      <c r="K3" s="1075" t="s">
        <v>710</v>
      </c>
    </row>
    <row r="4" spans="1:11" s="721" customFormat="1" ht="15.75">
      <c r="D4" s="723"/>
      <c r="E4" s="723"/>
      <c r="F4" s="723"/>
      <c r="G4" s="723"/>
      <c r="H4" s="723"/>
      <c r="I4" s="723"/>
      <c r="J4" s="723"/>
      <c r="K4" s="723"/>
    </row>
    <row r="5" spans="1:11" s="721" customFormat="1" ht="15.75">
      <c r="B5" s="724" t="s">
        <v>1643</v>
      </c>
      <c r="C5" s="725"/>
      <c r="D5" s="723"/>
      <c r="E5" s="723"/>
      <c r="F5" s="723"/>
      <c r="G5" s="723"/>
      <c r="H5" s="723"/>
      <c r="I5" s="723"/>
      <c r="J5" s="723"/>
      <c r="K5" s="723"/>
    </row>
    <row r="6" spans="1:11" s="721" customFormat="1" ht="31.5">
      <c r="C6" s="726" t="s">
        <v>1644</v>
      </c>
      <c r="D6" s="727">
        <v>1661000</v>
      </c>
      <c r="E6" s="727">
        <v>449000</v>
      </c>
      <c r="F6" s="728">
        <f>SUM(D6:E6)</f>
        <v>2110000</v>
      </c>
      <c r="G6" s="728">
        <v>2110000</v>
      </c>
      <c r="H6" s="728">
        <f>I6-G6</f>
        <v>0</v>
      </c>
      <c r="I6" s="728">
        <v>2110000</v>
      </c>
      <c r="J6" s="728"/>
      <c r="K6" s="728">
        <f>SUM(I6:J6)</f>
        <v>2110000</v>
      </c>
    </row>
    <row r="7" spans="1:11" s="721" customFormat="1" ht="15.75">
      <c r="C7" s="725" t="s">
        <v>1645</v>
      </c>
      <c r="D7" s="727">
        <v>6614000</v>
      </c>
      <c r="E7" s="727">
        <v>1786000</v>
      </c>
      <c r="F7" s="728">
        <f t="shared" ref="F7:F11" si="0">SUM(D7:E7)</f>
        <v>8400000</v>
      </c>
      <c r="G7" s="728">
        <v>8400000</v>
      </c>
      <c r="H7" s="728">
        <f t="shared" ref="H7:H11" si="1">I7-G7</f>
        <v>0</v>
      </c>
      <c r="I7" s="728">
        <v>8400000</v>
      </c>
      <c r="J7" s="728"/>
      <c r="K7" s="728">
        <f t="shared" ref="K7:K11" si="2">SUM(I7:J7)</f>
        <v>8400000</v>
      </c>
    </row>
    <row r="8" spans="1:11" s="721" customFormat="1" ht="15.75">
      <c r="C8" s="725" t="s">
        <v>1646</v>
      </c>
      <c r="D8" s="727">
        <v>512000</v>
      </c>
      <c r="E8" s="727">
        <v>138000</v>
      </c>
      <c r="F8" s="728">
        <f t="shared" si="0"/>
        <v>650000</v>
      </c>
      <c r="G8" s="728">
        <v>650000</v>
      </c>
      <c r="H8" s="728">
        <f t="shared" si="1"/>
        <v>0</v>
      </c>
      <c r="I8" s="728">
        <v>650000</v>
      </c>
      <c r="J8" s="728"/>
      <c r="K8" s="728">
        <f t="shared" si="2"/>
        <v>650000</v>
      </c>
    </row>
    <row r="9" spans="1:11" s="721" customFormat="1" ht="31.5">
      <c r="C9" s="726" t="s">
        <v>1647</v>
      </c>
      <c r="D9" s="727">
        <v>591000</v>
      </c>
      <c r="E9" s="727">
        <v>159000</v>
      </c>
      <c r="F9" s="728">
        <f t="shared" si="0"/>
        <v>750000</v>
      </c>
      <c r="G9" s="728">
        <v>750000</v>
      </c>
      <c r="H9" s="728">
        <f t="shared" si="1"/>
        <v>0</v>
      </c>
      <c r="I9" s="728">
        <v>750000</v>
      </c>
      <c r="J9" s="728"/>
      <c r="K9" s="728">
        <f t="shared" si="2"/>
        <v>750000</v>
      </c>
    </row>
    <row r="10" spans="1:11" s="721" customFormat="1" ht="31.5">
      <c r="C10" s="726" t="s">
        <v>1648</v>
      </c>
      <c r="D10" s="727">
        <v>4496000</v>
      </c>
      <c r="E10" s="727">
        <v>1214000</v>
      </c>
      <c r="F10" s="728">
        <f t="shared" si="0"/>
        <v>5710000</v>
      </c>
      <c r="G10" s="728">
        <v>5710000</v>
      </c>
      <c r="H10" s="728">
        <f t="shared" si="1"/>
        <v>0</v>
      </c>
      <c r="I10" s="728">
        <v>5710000</v>
      </c>
      <c r="J10" s="728"/>
      <c r="K10" s="728">
        <f t="shared" si="2"/>
        <v>5710000</v>
      </c>
    </row>
    <row r="11" spans="1:11" s="721" customFormat="1" ht="15.75">
      <c r="C11" s="725" t="s">
        <v>1649</v>
      </c>
      <c r="D11" s="727">
        <v>1220000</v>
      </c>
      <c r="E11" s="727">
        <v>330000</v>
      </c>
      <c r="F11" s="728">
        <f t="shared" si="0"/>
        <v>1550000</v>
      </c>
      <c r="G11" s="728">
        <v>1550000</v>
      </c>
      <c r="H11" s="728">
        <f t="shared" si="1"/>
        <v>0</v>
      </c>
      <c r="I11" s="728">
        <v>1550000</v>
      </c>
      <c r="J11" s="728"/>
      <c r="K11" s="728">
        <f t="shared" si="2"/>
        <v>1550000</v>
      </c>
    </row>
    <row r="12" spans="1:11" s="721" customFormat="1" ht="15.75">
      <c r="C12" s="724" t="s">
        <v>1650</v>
      </c>
      <c r="D12" s="729">
        <f>SUM(D6:D11)</f>
        <v>15094000</v>
      </c>
      <c r="E12" s="729">
        <f>SUM(E6:E11)</f>
        <v>4076000</v>
      </c>
      <c r="F12" s="729">
        <f>SUM(F6:F11)</f>
        <v>19170000</v>
      </c>
      <c r="G12" s="729">
        <f t="shared" ref="G12:K12" si="3">SUM(G6:G11)</f>
        <v>19170000</v>
      </c>
      <c r="H12" s="729">
        <f t="shared" si="3"/>
        <v>0</v>
      </c>
      <c r="I12" s="729">
        <f t="shared" si="3"/>
        <v>19170000</v>
      </c>
      <c r="J12" s="729">
        <f t="shared" si="3"/>
        <v>0</v>
      </c>
      <c r="K12" s="729">
        <f t="shared" si="3"/>
        <v>19170000</v>
      </c>
    </row>
    <row r="13" spans="1:11" s="721" customFormat="1" ht="15.75">
      <c r="C13" s="730"/>
      <c r="D13" s="731"/>
      <c r="E13" s="731"/>
      <c r="F13" s="731"/>
      <c r="G13" s="731"/>
      <c r="H13" s="731"/>
      <c r="I13" s="731"/>
      <c r="J13" s="731"/>
      <c r="K13" s="731"/>
    </row>
    <row r="14" spans="1:11" s="721" customFormat="1" ht="15.75">
      <c r="B14" s="724" t="s">
        <v>1651</v>
      </c>
      <c r="C14" s="732"/>
      <c r="D14" s="733"/>
      <c r="E14" s="733"/>
      <c r="F14" s="733"/>
      <c r="G14" s="733"/>
      <c r="H14" s="733"/>
      <c r="I14" s="733"/>
      <c r="J14" s="733"/>
      <c r="K14" s="733"/>
    </row>
    <row r="15" spans="1:11" s="721" customFormat="1" ht="15.75">
      <c r="B15" s="730"/>
      <c r="C15" s="725" t="s">
        <v>1652</v>
      </c>
      <c r="D15" s="727">
        <v>244000</v>
      </c>
      <c r="E15" s="728">
        <v>66000</v>
      </c>
      <c r="F15" s="728">
        <f>SUM(D15:E15)</f>
        <v>310000</v>
      </c>
      <c r="G15" s="728">
        <v>310000</v>
      </c>
      <c r="H15" s="728">
        <f t="shared" ref="H15:H16" si="4">I15-G15</f>
        <v>0</v>
      </c>
      <c r="I15" s="728">
        <v>310000</v>
      </c>
      <c r="J15" s="728"/>
      <c r="K15" s="728">
        <f t="shared" ref="K15" si="5">SUM(I15:J15)</f>
        <v>310000</v>
      </c>
    </row>
    <row r="16" spans="1:11" s="721" customFormat="1" ht="31.5">
      <c r="B16" s="730"/>
      <c r="C16" s="726" t="s">
        <v>1653</v>
      </c>
      <c r="D16" s="727">
        <v>1724000</v>
      </c>
      <c r="E16" s="728">
        <v>466000</v>
      </c>
      <c r="F16" s="728">
        <f>SUM(D16:E16)</f>
        <v>2190000</v>
      </c>
      <c r="G16" s="728">
        <v>2190000</v>
      </c>
      <c r="H16" s="728">
        <f t="shared" si="4"/>
        <v>0</v>
      </c>
      <c r="I16" s="728">
        <v>2190000</v>
      </c>
      <c r="J16" s="728"/>
      <c r="K16" s="728">
        <f t="shared" ref="K16" si="6">SUM(I16:J16)</f>
        <v>2190000</v>
      </c>
    </row>
    <row r="17" spans="2:11" s="721" customFormat="1" ht="15.75">
      <c r="C17" s="724" t="s">
        <v>1654</v>
      </c>
      <c r="D17" s="734">
        <f>SUM(D15:D16)</f>
        <v>1968000</v>
      </c>
      <c r="E17" s="734">
        <f t="shared" ref="E17:K17" si="7">SUM(E15:E16)</f>
        <v>532000</v>
      </c>
      <c r="F17" s="734">
        <f t="shared" si="7"/>
        <v>2500000</v>
      </c>
      <c r="G17" s="734">
        <f t="shared" si="7"/>
        <v>2500000</v>
      </c>
      <c r="H17" s="734">
        <f t="shared" si="7"/>
        <v>0</v>
      </c>
      <c r="I17" s="734">
        <f t="shared" si="7"/>
        <v>2500000</v>
      </c>
      <c r="J17" s="734">
        <f t="shared" si="7"/>
        <v>0</v>
      </c>
      <c r="K17" s="734">
        <f t="shared" si="7"/>
        <v>2500000</v>
      </c>
    </row>
    <row r="18" spans="2:11" s="721" customFormat="1" ht="15.75">
      <c r="D18" s="733"/>
      <c r="E18" s="733"/>
      <c r="F18" s="733"/>
      <c r="G18" s="733"/>
      <c r="H18" s="733"/>
      <c r="I18" s="733"/>
      <c r="J18" s="733"/>
      <c r="K18" s="733"/>
    </row>
    <row r="19" spans="2:11" s="721" customFormat="1" ht="15.75">
      <c r="B19" s="724" t="s">
        <v>1655</v>
      </c>
      <c r="C19" s="725"/>
      <c r="D19" s="733"/>
      <c r="E19" s="733"/>
      <c r="F19" s="733"/>
      <c r="G19" s="733"/>
      <c r="H19" s="733"/>
      <c r="I19" s="733"/>
      <c r="J19" s="733"/>
      <c r="K19" s="733"/>
    </row>
    <row r="20" spans="2:11" s="721" customFormat="1" ht="15.75">
      <c r="C20" s="735" t="s">
        <v>1656</v>
      </c>
      <c r="D20" s="727">
        <v>791000</v>
      </c>
      <c r="E20" s="727">
        <v>214000</v>
      </c>
      <c r="F20" s="728">
        <f>SUM(D20:E20)</f>
        <v>1005000</v>
      </c>
      <c r="G20" s="728">
        <v>1005000</v>
      </c>
      <c r="H20" s="728">
        <f t="shared" ref="H20:H21" si="8">I20-G20</f>
        <v>0</v>
      </c>
      <c r="I20" s="728">
        <v>1005000</v>
      </c>
      <c r="J20" s="728"/>
      <c r="K20" s="728">
        <f t="shared" ref="K20" si="9">SUM(I20:J20)</f>
        <v>1005000</v>
      </c>
    </row>
    <row r="21" spans="2:11" s="721" customFormat="1" ht="15.75">
      <c r="C21" s="735" t="s">
        <v>1657</v>
      </c>
      <c r="D21" s="727">
        <v>2677000</v>
      </c>
      <c r="E21" s="727">
        <v>723000</v>
      </c>
      <c r="F21" s="728">
        <f>SUM(D21:E21)</f>
        <v>3400000</v>
      </c>
      <c r="G21" s="728">
        <v>3400000</v>
      </c>
      <c r="H21" s="728">
        <f t="shared" si="8"/>
        <v>0</v>
      </c>
      <c r="I21" s="728">
        <v>3400000</v>
      </c>
      <c r="J21" s="728"/>
      <c r="K21" s="728">
        <f t="shared" ref="K21" si="10">SUM(I21:J21)</f>
        <v>3400000</v>
      </c>
    </row>
    <row r="22" spans="2:11" s="721" customFormat="1" ht="15.75">
      <c r="C22" s="724" t="s">
        <v>1658</v>
      </c>
      <c r="D22" s="734">
        <f>SUM(D20:D21)</f>
        <v>3468000</v>
      </c>
      <c r="E22" s="734">
        <f t="shared" ref="E22:K22" si="11">SUM(E20:E21)</f>
        <v>937000</v>
      </c>
      <c r="F22" s="734">
        <f t="shared" si="11"/>
        <v>4405000</v>
      </c>
      <c r="G22" s="734">
        <f t="shared" si="11"/>
        <v>4405000</v>
      </c>
      <c r="H22" s="734">
        <f t="shared" si="11"/>
        <v>0</v>
      </c>
      <c r="I22" s="734">
        <f t="shared" si="11"/>
        <v>4405000</v>
      </c>
      <c r="J22" s="734">
        <f t="shared" si="11"/>
        <v>0</v>
      </c>
      <c r="K22" s="734">
        <f t="shared" si="11"/>
        <v>4405000</v>
      </c>
    </row>
    <row r="23" spans="2:11" s="721" customFormat="1" ht="15.75">
      <c r="C23" s="730"/>
      <c r="D23" s="731"/>
      <c r="E23" s="731"/>
      <c r="F23" s="731"/>
      <c r="G23" s="731"/>
      <c r="H23" s="731"/>
      <c r="I23" s="731"/>
      <c r="J23" s="731"/>
      <c r="K23" s="731"/>
    </row>
    <row r="24" spans="2:11" s="721" customFormat="1" ht="15.75">
      <c r="B24" s="736" t="s">
        <v>1659</v>
      </c>
      <c r="C24" s="737"/>
      <c r="D24" s="731"/>
      <c r="E24" s="731"/>
      <c r="F24" s="731"/>
      <c r="G24" s="731"/>
      <c r="H24" s="731"/>
      <c r="I24" s="731"/>
      <c r="J24" s="731"/>
      <c r="K24" s="731"/>
    </row>
    <row r="25" spans="2:11" s="721" customFormat="1" ht="15.75">
      <c r="C25" s="726" t="s">
        <v>1660</v>
      </c>
      <c r="D25" s="727">
        <v>567000</v>
      </c>
      <c r="E25" s="727">
        <v>153000</v>
      </c>
      <c r="F25" s="727">
        <f t="shared" ref="F25:F28" si="12">SUM(D25:E25)</f>
        <v>720000</v>
      </c>
      <c r="G25" s="727">
        <v>720000</v>
      </c>
      <c r="H25" s="727">
        <f t="shared" ref="H25:H28" si="13">I25-G25</f>
        <v>0</v>
      </c>
      <c r="I25" s="727">
        <v>720000</v>
      </c>
      <c r="J25" s="727"/>
      <c r="K25" s="727">
        <f t="shared" ref="K25:K28" si="14">SUM(I25:J25)</f>
        <v>720000</v>
      </c>
    </row>
    <row r="26" spans="2:11" s="721" customFormat="1" ht="15.75">
      <c r="C26" s="726" t="s">
        <v>1661</v>
      </c>
      <c r="D26" s="727">
        <v>638000</v>
      </c>
      <c r="E26" s="727">
        <v>172000</v>
      </c>
      <c r="F26" s="727">
        <f t="shared" si="12"/>
        <v>810000</v>
      </c>
      <c r="G26" s="727">
        <v>810000</v>
      </c>
      <c r="H26" s="727">
        <f t="shared" si="13"/>
        <v>0</v>
      </c>
      <c r="I26" s="727">
        <v>810000</v>
      </c>
      <c r="J26" s="727"/>
      <c r="K26" s="727">
        <f t="shared" si="14"/>
        <v>810000</v>
      </c>
    </row>
    <row r="27" spans="2:11" s="721" customFormat="1" ht="31.5">
      <c r="C27" s="726" t="s">
        <v>1662</v>
      </c>
      <c r="D27" s="727">
        <v>197000</v>
      </c>
      <c r="E27" s="727">
        <v>53000</v>
      </c>
      <c r="F27" s="727">
        <f t="shared" si="12"/>
        <v>250000</v>
      </c>
      <c r="G27" s="727">
        <v>250000</v>
      </c>
      <c r="H27" s="727">
        <f t="shared" si="13"/>
        <v>0</v>
      </c>
      <c r="I27" s="727">
        <v>250000</v>
      </c>
      <c r="J27" s="727"/>
      <c r="K27" s="727">
        <f t="shared" si="14"/>
        <v>250000</v>
      </c>
    </row>
    <row r="28" spans="2:11" s="721" customFormat="1" ht="31.5">
      <c r="C28" s="726" t="s">
        <v>1663</v>
      </c>
      <c r="D28" s="727">
        <v>118000</v>
      </c>
      <c r="E28" s="727">
        <v>32000</v>
      </c>
      <c r="F28" s="727">
        <f t="shared" si="12"/>
        <v>150000</v>
      </c>
      <c r="G28" s="727">
        <v>150000</v>
      </c>
      <c r="H28" s="727">
        <f t="shared" si="13"/>
        <v>0</v>
      </c>
      <c r="I28" s="727">
        <v>150000</v>
      </c>
      <c r="J28" s="727"/>
      <c r="K28" s="727">
        <f t="shared" si="14"/>
        <v>150000</v>
      </c>
    </row>
    <row r="29" spans="2:11" s="721" customFormat="1" ht="15.75">
      <c r="C29" s="724" t="s">
        <v>1664</v>
      </c>
      <c r="D29" s="734">
        <f>SUM(D25:D28)</f>
        <v>1520000</v>
      </c>
      <c r="E29" s="734">
        <f t="shared" ref="E29:K29" si="15">SUM(E25:E28)</f>
        <v>410000</v>
      </c>
      <c r="F29" s="734">
        <f t="shared" si="15"/>
        <v>1930000</v>
      </c>
      <c r="G29" s="734">
        <f t="shared" si="15"/>
        <v>1930000</v>
      </c>
      <c r="H29" s="734">
        <f t="shared" si="15"/>
        <v>0</v>
      </c>
      <c r="I29" s="734">
        <f t="shared" si="15"/>
        <v>1930000</v>
      </c>
      <c r="J29" s="734">
        <f t="shared" si="15"/>
        <v>0</v>
      </c>
      <c r="K29" s="734">
        <f t="shared" si="15"/>
        <v>1930000</v>
      </c>
    </row>
    <row r="30" spans="2:11" s="721" customFormat="1" ht="15.75" hidden="1">
      <c r="C30" s="730"/>
      <c r="D30" s="731"/>
      <c r="E30" s="731"/>
      <c r="F30" s="731"/>
      <c r="G30" s="731"/>
      <c r="H30" s="731"/>
      <c r="I30" s="731"/>
      <c r="J30" s="731"/>
      <c r="K30" s="731"/>
    </row>
    <row r="31" spans="2:11" s="721" customFormat="1" ht="15.75" hidden="1">
      <c r="B31" s="724" t="s">
        <v>1665</v>
      </c>
      <c r="C31" s="732"/>
      <c r="D31" s="733"/>
      <c r="E31" s="733"/>
      <c r="F31" s="733"/>
      <c r="G31" s="733"/>
      <c r="H31" s="733"/>
      <c r="I31" s="733"/>
      <c r="J31" s="733"/>
      <c r="K31" s="733"/>
    </row>
    <row r="32" spans="2:11" s="721" customFormat="1" ht="15.75" hidden="1">
      <c r="B32" s="730"/>
      <c r="C32" s="725" t="s">
        <v>1666</v>
      </c>
      <c r="D32" s="727"/>
      <c r="E32" s="728"/>
      <c r="F32" s="728">
        <f>SUM(D32:E32)</f>
        <v>0</v>
      </c>
      <c r="G32" s="728">
        <v>0</v>
      </c>
      <c r="H32" s="728">
        <f>SUM(E32:F32)</f>
        <v>0</v>
      </c>
      <c r="I32" s="728">
        <v>0</v>
      </c>
      <c r="J32" s="728">
        <f t="shared" ref="J32:K32" si="16">SUM(H32:I32)</f>
        <v>0</v>
      </c>
      <c r="K32" s="728">
        <f t="shared" si="16"/>
        <v>0</v>
      </c>
    </row>
    <row r="33" spans="1:11" s="721" customFormat="1" ht="15.75" hidden="1">
      <c r="B33" s="730"/>
      <c r="C33" s="725" t="s">
        <v>1667</v>
      </c>
      <c r="D33" s="727"/>
      <c r="E33" s="728"/>
      <c r="F33" s="728">
        <f>SUM(D33:E33)</f>
        <v>0</v>
      </c>
      <c r="G33" s="728">
        <v>0</v>
      </c>
      <c r="H33" s="728">
        <f>SUM(E33:F33)</f>
        <v>0</v>
      </c>
      <c r="I33" s="728">
        <v>0</v>
      </c>
      <c r="J33" s="728">
        <f t="shared" ref="J33:K33" si="17">SUM(H33:I33)</f>
        <v>0</v>
      </c>
      <c r="K33" s="728">
        <f t="shared" si="17"/>
        <v>0</v>
      </c>
    </row>
    <row r="34" spans="1:11" s="721" customFormat="1" ht="15.75" hidden="1">
      <c r="C34" s="724" t="s">
        <v>1658</v>
      </c>
      <c r="D34" s="734">
        <f>SUM(D32:D33)</f>
        <v>0</v>
      </c>
      <c r="E34" s="734">
        <f>SUM(E32:E33)</f>
        <v>0</v>
      </c>
      <c r="F34" s="734">
        <f>SUM(F32:F33)</f>
        <v>0</v>
      </c>
      <c r="G34" s="734">
        <v>0</v>
      </c>
      <c r="H34" s="734">
        <f t="shared" ref="H34:K34" si="18">SUM(H32:H33)</f>
        <v>0</v>
      </c>
      <c r="I34" s="734">
        <v>0</v>
      </c>
      <c r="J34" s="734">
        <f t="shared" si="18"/>
        <v>0</v>
      </c>
      <c r="K34" s="734">
        <f t="shared" si="18"/>
        <v>0</v>
      </c>
    </row>
    <row r="35" spans="1:11" s="721" customFormat="1" ht="15.75">
      <c r="C35" s="738"/>
      <c r="D35" s="739"/>
      <c r="E35" s="739"/>
      <c r="F35" s="739"/>
      <c r="G35" s="739"/>
      <c r="H35" s="739"/>
      <c r="I35" s="739"/>
      <c r="J35" s="739"/>
      <c r="K35" s="739"/>
    </row>
    <row r="36" spans="1:11" s="721" customFormat="1" ht="15.75">
      <c r="B36" s="724" t="s">
        <v>1668</v>
      </c>
      <c r="C36" s="725"/>
      <c r="D36" s="727">
        <v>1571000</v>
      </c>
      <c r="E36" s="728">
        <v>424000</v>
      </c>
      <c r="F36" s="728">
        <f>SUM(D36:E36)</f>
        <v>1995000</v>
      </c>
      <c r="G36" s="728">
        <v>1995000</v>
      </c>
      <c r="H36" s="728">
        <f>I36-G36</f>
        <v>0</v>
      </c>
      <c r="I36" s="728">
        <v>1995000</v>
      </c>
      <c r="J36" s="728"/>
      <c r="K36" s="728">
        <f t="shared" ref="K36" si="19">SUM(I36:J36)</f>
        <v>1995000</v>
      </c>
    </row>
    <row r="37" spans="1:11" s="721" customFormat="1" ht="15.75">
      <c r="D37" s="731"/>
      <c r="E37" s="731"/>
      <c r="F37" s="731"/>
      <c r="G37" s="731"/>
      <c r="H37" s="731"/>
      <c r="I37" s="731"/>
      <c r="J37" s="731"/>
      <c r="K37" s="731"/>
    </row>
    <row r="38" spans="1:11" s="721" customFormat="1" ht="15.75">
      <c r="B38" s="736" t="s">
        <v>1669</v>
      </c>
      <c r="C38" s="740"/>
      <c r="D38" s="734">
        <f>SUM(D36,D34,D29,D22,D17,D12)</f>
        <v>23621000</v>
      </c>
      <c r="E38" s="734">
        <f>SUM(E36,E34,E29,E22,E17,E12)</f>
        <v>6379000</v>
      </c>
      <c r="F38" s="734">
        <f>SUM(F36,F34,F29,F22,F17,F12)</f>
        <v>30000000</v>
      </c>
      <c r="G38" s="734">
        <f t="shared" ref="G38:K38" si="20">SUM(G36,G34,G29,G22,G17,G12)</f>
        <v>30000000</v>
      </c>
      <c r="H38" s="734">
        <f t="shared" si="20"/>
        <v>0</v>
      </c>
      <c r="I38" s="734">
        <f t="shared" si="20"/>
        <v>30000000</v>
      </c>
      <c r="J38" s="734">
        <f t="shared" si="20"/>
        <v>0</v>
      </c>
      <c r="K38" s="734">
        <f t="shared" si="20"/>
        <v>30000000</v>
      </c>
    </row>
    <row r="39" spans="1:11" s="721" customFormat="1" ht="15.75">
      <c r="D39" s="723"/>
      <c r="E39" s="723"/>
      <c r="F39" s="723"/>
      <c r="G39" s="723"/>
      <c r="H39" s="723"/>
      <c r="I39" s="723"/>
      <c r="J39" s="723"/>
      <c r="K39" s="723"/>
    </row>
    <row r="40" spans="1:11" s="721" customFormat="1" ht="15.75">
      <c r="A40" s="1132" t="s">
        <v>1671</v>
      </c>
      <c r="B40" s="1132"/>
      <c r="C40" s="1132"/>
      <c r="D40" s="733"/>
      <c r="E40" s="733"/>
      <c r="F40" s="733"/>
      <c r="G40" s="733"/>
      <c r="H40" s="733"/>
      <c r="I40" s="733"/>
      <c r="J40" s="733"/>
      <c r="K40" s="733"/>
    </row>
    <row r="41" spans="1:11" s="721" customFormat="1" ht="15.75">
      <c r="B41" s="741">
        <v>1</v>
      </c>
      <c r="C41" s="725" t="s">
        <v>1500</v>
      </c>
      <c r="D41" s="727">
        <v>27559000</v>
      </c>
      <c r="E41" s="727">
        <v>7441000</v>
      </c>
      <c r="F41" s="728">
        <f>SUM(D41:E41)</f>
        <v>35000000</v>
      </c>
      <c r="G41" s="728">
        <v>35000000</v>
      </c>
      <c r="H41" s="728">
        <f t="shared" ref="H41:H50" si="21">I41-G41</f>
        <v>0</v>
      </c>
      <c r="I41" s="728">
        <v>35000000</v>
      </c>
      <c r="J41" s="728"/>
      <c r="K41" s="728">
        <f t="shared" ref="K41:K50" si="22">SUM(I41:J41)</f>
        <v>35000000</v>
      </c>
    </row>
    <row r="42" spans="1:11" s="721" customFormat="1" ht="15.75">
      <c r="B42" s="741">
        <v>2</v>
      </c>
      <c r="C42" s="742" t="s">
        <v>1501</v>
      </c>
      <c r="D42" s="727">
        <v>24409000</v>
      </c>
      <c r="E42" s="727">
        <v>6591000</v>
      </c>
      <c r="F42" s="728">
        <f t="shared" ref="F42:F50" si="23">SUM(D42:E42)</f>
        <v>31000000</v>
      </c>
      <c r="G42" s="728">
        <v>31000000</v>
      </c>
      <c r="H42" s="728">
        <f t="shared" si="21"/>
        <v>0</v>
      </c>
      <c r="I42" s="728">
        <v>31000000</v>
      </c>
      <c r="J42" s="728"/>
      <c r="K42" s="728">
        <f t="shared" si="22"/>
        <v>31000000</v>
      </c>
    </row>
    <row r="43" spans="1:11" s="721" customFormat="1" ht="15.75">
      <c r="B43" s="741">
        <v>3</v>
      </c>
      <c r="C43" s="742" t="s">
        <v>1502</v>
      </c>
      <c r="D43" s="727">
        <v>55118000</v>
      </c>
      <c r="E43" s="727">
        <v>14882000</v>
      </c>
      <c r="F43" s="728">
        <f t="shared" si="23"/>
        <v>70000000</v>
      </c>
      <c r="G43" s="728">
        <v>70000000</v>
      </c>
      <c r="H43" s="728">
        <f t="shared" si="21"/>
        <v>0</v>
      </c>
      <c r="I43" s="728">
        <v>70000000</v>
      </c>
      <c r="J43" s="728"/>
      <c r="K43" s="728">
        <f t="shared" si="22"/>
        <v>70000000</v>
      </c>
    </row>
    <row r="44" spans="1:11" s="721" customFormat="1" ht="31.5">
      <c r="B44" s="741">
        <v>4</v>
      </c>
      <c r="C44" s="743" t="s">
        <v>1457</v>
      </c>
      <c r="D44" s="727">
        <v>17520000</v>
      </c>
      <c r="E44" s="727">
        <v>4730000</v>
      </c>
      <c r="F44" s="728">
        <f t="shared" si="23"/>
        <v>22250000</v>
      </c>
      <c r="G44" s="728">
        <v>25134557</v>
      </c>
      <c r="H44" s="728">
        <f t="shared" si="21"/>
        <v>0</v>
      </c>
      <c r="I44" s="728">
        <v>25134557</v>
      </c>
      <c r="J44" s="728"/>
      <c r="K44" s="728">
        <f t="shared" si="22"/>
        <v>25134557</v>
      </c>
    </row>
    <row r="45" spans="1:11" s="721" customFormat="1" ht="15.75">
      <c r="B45" s="741">
        <v>5</v>
      </c>
      <c r="C45" s="742" t="s">
        <v>1458</v>
      </c>
      <c r="D45" s="727">
        <v>6082435</v>
      </c>
      <c r="E45" s="727">
        <v>1642258</v>
      </c>
      <c r="F45" s="728">
        <f t="shared" si="23"/>
        <v>7724693</v>
      </c>
      <c r="G45" s="728">
        <v>4631743</v>
      </c>
      <c r="H45" s="728">
        <f t="shared" si="21"/>
        <v>0</v>
      </c>
      <c r="I45" s="728">
        <v>4631743</v>
      </c>
      <c r="J45" s="728"/>
      <c r="K45" s="728">
        <f t="shared" si="22"/>
        <v>4631743</v>
      </c>
    </row>
    <row r="46" spans="1:11" s="721" customFormat="1" ht="15.75">
      <c r="B46" s="741">
        <v>6</v>
      </c>
      <c r="C46" s="742" t="s">
        <v>1459</v>
      </c>
      <c r="D46" s="727">
        <v>3150000</v>
      </c>
      <c r="E46" s="727">
        <v>850000</v>
      </c>
      <c r="F46" s="728">
        <f t="shared" si="23"/>
        <v>4000000</v>
      </c>
      <c r="G46" s="728">
        <v>4000000</v>
      </c>
      <c r="H46" s="728">
        <f t="shared" si="21"/>
        <v>-4000000</v>
      </c>
      <c r="I46" s="728">
        <v>0</v>
      </c>
      <c r="J46" s="728"/>
      <c r="K46" s="728">
        <f t="shared" si="22"/>
        <v>0</v>
      </c>
    </row>
    <row r="47" spans="1:11" s="721" customFormat="1" ht="15.75">
      <c r="B47" s="741">
        <v>7</v>
      </c>
      <c r="C47" s="742" t="s">
        <v>1460</v>
      </c>
      <c r="D47" s="727">
        <v>22610000</v>
      </c>
      <c r="E47" s="727">
        <v>6105000</v>
      </c>
      <c r="F47" s="728">
        <f t="shared" si="23"/>
        <v>28715000</v>
      </c>
      <c r="G47" s="728">
        <v>28715000</v>
      </c>
      <c r="H47" s="728">
        <f t="shared" si="21"/>
        <v>0</v>
      </c>
      <c r="I47" s="728">
        <v>28715000</v>
      </c>
      <c r="J47" s="728"/>
      <c r="K47" s="728">
        <f t="shared" si="22"/>
        <v>28715000</v>
      </c>
    </row>
    <row r="48" spans="1:11" s="721" customFormat="1" ht="15.75">
      <c r="B48" s="741">
        <v>8</v>
      </c>
      <c r="C48" s="742" t="s">
        <v>1503</v>
      </c>
      <c r="D48" s="727">
        <v>3150000</v>
      </c>
      <c r="E48" s="727">
        <v>850000</v>
      </c>
      <c r="F48" s="728">
        <f t="shared" si="23"/>
        <v>4000000</v>
      </c>
      <c r="G48" s="728">
        <v>4000000</v>
      </c>
      <c r="H48" s="728">
        <f t="shared" si="21"/>
        <v>0</v>
      </c>
      <c r="I48" s="728">
        <v>4000000</v>
      </c>
      <c r="J48" s="728"/>
      <c r="K48" s="728">
        <f t="shared" si="22"/>
        <v>4000000</v>
      </c>
    </row>
    <row r="49" spans="1:11" s="721" customFormat="1" ht="15.75">
      <c r="B49" s="741">
        <v>9</v>
      </c>
      <c r="C49" s="742" t="s">
        <v>2188</v>
      </c>
      <c r="D49" s="727"/>
      <c r="E49" s="727"/>
      <c r="F49" s="728">
        <f t="shared" si="23"/>
        <v>0</v>
      </c>
      <c r="G49" s="728">
        <v>0</v>
      </c>
      <c r="H49" s="728">
        <f t="shared" si="21"/>
        <v>1521210020</v>
      </c>
      <c r="I49" s="728">
        <v>1521210020</v>
      </c>
      <c r="J49" s="728"/>
      <c r="K49" s="728">
        <f t="shared" si="22"/>
        <v>1521210020</v>
      </c>
    </row>
    <row r="50" spans="1:11" s="721" customFormat="1" ht="15.75">
      <c r="B50" s="741">
        <v>10</v>
      </c>
      <c r="C50" s="742" t="s">
        <v>2200</v>
      </c>
      <c r="D50" s="727"/>
      <c r="E50" s="727"/>
      <c r="F50" s="728">
        <f t="shared" si="23"/>
        <v>0</v>
      </c>
      <c r="G50" s="728">
        <v>0</v>
      </c>
      <c r="H50" s="728">
        <f t="shared" si="21"/>
        <v>0</v>
      </c>
      <c r="I50" s="728">
        <v>0</v>
      </c>
      <c r="J50" s="728">
        <v>3100000</v>
      </c>
      <c r="K50" s="728">
        <f t="shared" si="22"/>
        <v>3100000</v>
      </c>
    </row>
    <row r="51" spans="1:11" s="721" customFormat="1" ht="15.75">
      <c r="B51" s="1133" t="s">
        <v>1673</v>
      </c>
      <c r="C51" s="1134"/>
      <c r="D51" s="734">
        <f>SUM(D41:D50)</f>
        <v>159598435</v>
      </c>
      <c r="E51" s="734">
        <f>SUM(E41:E50)</f>
        <v>43091258</v>
      </c>
      <c r="F51" s="734">
        <f>SUM(F41:F50)</f>
        <v>202689693</v>
      </c>
      <c r="G51" s="734">
        <f t="shared" ref="G51:K51" si="24">SUM(G41:G50)</f>
        <v>202481300</v>
      </c>
      <c r="H51" s="734">
        <f t="shared" si="24"/>
        <v>1517210020</v>
      </c>
      <c r="I51" s="734">
        <f t="shared" si="24"/>
        <v>1719691320</v>
      </c>
      <c r="J51" s="734">
        <f t="shared" si="24"/>
        <v>3100000</v>
      </c>
      <c r="K51" s="734">
        <f t="shared" si="24"/>
        <v>1722791320</v>
      </c>
    </row>
    <row r="52" spans="1:11" s="721" customFormat="1" ht="15.75">
      <c r="C52" s="744"/>
      <c r="D52" s="733"/>
      <c r="E52" s="733"/>
      <c r="F52" s="733"/>
      <c r="G52" s="733"/>
      <c r="H52" s="733"/>
      <c r="I52" s="733"/>
      <c r="J52" s="733"/>
      <c r="K52" s="733"/>
    </row>
    <row r="53" spans="1:11" s="721" customFormat="1" ht="15.75">
      <c r="A53" s="745" t="s">
        <v>1674</v>
      </c>
      <c r="B53" s="1135" t="s">
        <v>245</v>
      </c>
      <c r="C53" s="1136"/>
      <c r="D53" s="734">
        <v>24382000</v>
      </c>
      <c r="E53" s="746">
        <v>6583000</v>
      </c>
      <c r="F53" s="746">
        <f>SUM(D53:E53)</f>
        <v>30965000</v>
      </c>
      <c r="G53" s="746">
        <v>30965000</v>
      </c>
      <c r="H53" s="746">
        <f>I53-G53</f>
        <v>0</v>
      </c>
      <c r="I53" s="746">
        <v>30965000</v>
      </c>
      <c r="J53" s="746">
        <v>766000</v>
      </c>
      <c r="K53" s="746">
        <f t="shared" ref="K53" si="25">SUM(I53:J53)</f>
        <v>31731000</v>
      </c>
    </row>
    <row r="54" spans="1:11" s="721" customFormat="1" ht="16.5" thickBot="1">
      <c r="C54" s="747"/>
      <c r="D54" s="731"/>
      <c r="E54" s="731"/>
      <c r="F54" s="731"/>
      <c r="G54" s="731"/>
      <c r="H54" s="731"/>
      <c r="I54" s="731"/>
      <c r="J54" s="731"/>
      <c r="K54" s="731"/>
    </row>
    <row r="55" spans="1:11" s="721" customFormat="1" ht="16.5" thickBot="1">
      <c r="B55" s="1137" t="s">
        <v>1675</v>
      </c>
      <c r="C55" s="1138"/>
      <c r="D55" s="748">
        <f>SUM(D53,D51,D38)</f>
        <v>207601435</v>
      </c>
      <c r="E55" s="748">
        <f>SUM(E53,E51,E38)</f>
        <v>56053258</v>
      </c>
      <c r="F55" s="748">
        <f>SUM(F53,F51,F38)</f>
        <v>263654693</v>
      </c>
      <c r="G55" s="748">
        <f t="shared" ref="G55:K55" si="26">SUM(G53,G51,G38)</f>
        <v>263446300</v>
      </c>
      <c r="H55" s="748">
        <f t="shared" si="26"/>
        <v>1517210020</v>
      </c>
      <c r="I55" s="748">
        <f t="shared" si="26"/>
        <v>1780656320</v>
      </c>
      <c r="J55" s="748">
        <f t="shared" si="26"/>
        <v>3866000</v>
      </c>
      <c r="K55" s="748">
        <f t="shared" si="26"/>
        <v>1784522320</v>
      </c>
    </row>
    <row r="59" spans="1:11">
      <c r="E59" s="719" t="s">
        <v>1676</v>
      </c>
      <c r="F59" s="749">
        <f>SUM(F38,F47,F48,F53)</f>
        <v>93680000</v>
      </c>
      <c r="G59" s="749"/>
      <c r="H59" s="749">
        <f t="shared" ref="H59:K59" si="27">SUM(H38,H47,H48,H53)</f>
        <v>0</v>
      </c>
      <c r="I59" s="749">
        <v>93680000</v>
      </c>
      <c r="J59" s="749">
        <f t="shared" si="27"/>
        <v>766000</v>
      </c>
      <c r="K59" s="749">
        <f t="shared" si="27"/>
        <v>94446000</v>
      </c>
    </row>
    <row r="60" spans="1:11">
      <c r="E60" s="719" t="s">
        <v>1677</v>
      </c>
      <c r="F60" s="749">
        <f>SUM(F49:F50,F41:F46)</f>
        <v>169974693</v>
      </c>
      <c r="G60" s="749"/>
      <c r="H60" s="749">
        <f t="shared" ref="H60:K60" si="28">SUM(H49:H50,H41:H46)</f>
        <v>1517210020</v>
      </c>
      <c r="I60" s="749">
        <v>169974693</v>
      </c>
      <c r="J60" s="749">
        <f t="shared" si="28"/>
        <v>3100000</v>
      </c>
      <c r="K60" s="749">
        <f t="shared" si="28"/>
        <v>1690076320</v>
      </c>
    </row>
    <row r="61" spans="1:11">
      <c r="F61" s="749"/>
      <c r="G61" s="749"/>
      <c r="H61" s="749"/>
      <c r="I61" s="749"/>
      <c r="J61" s="749"/>
      <c r="K61" s="749"/>
    </row>
  </sheetData>
  <mergeCells count="5">
    <mergeCell ref="A40:C40"/>
    <mergeCell ref="B51:C51"/>
    <mergeCell ref="B53:C53"/>
    <mergeCell ref="B55:C55"/>
    <mergeCell ref="A1:K1"/>
  </mergeCells>
  <printOptions horizontalCentered="1"/>
  <pageMargins left="0.43307086614173229" right="0.27559055118110237" top="1.2204724409448819" bottom="0.43307086614173229" header="0.6692913385826772" footer="0.27559055118110237"/>
  <pageSetup paperSize="9" scale="51" orientation="portrait" r:id="rId1"/>
  <headerFooter alignWithMargins="0">
    <oddHeader>&amp;L&amp;"Times New Roman CE,Félkövér dőlt"&amp;14 6. melléklet&amp;R&amp;"Times New Roman CE,Félkövér dőlt"&amp;14Forintban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indexed="50"/>
  </sheetPr>
  <dimension ref="A1:S39"/>
  <sheetViews>
    <sheetView view="pageBreakPreview" topLeftCell="F16" zoomScale="115" zoomScaleSheetLayoutView="115" workbookViewId="0">
      <selection activeCell="J17" activeCellId="1" sqref="J12:J15 J17:J18"/>
    </sheetView>
  </sheetViews>
  <sheetFormatPr defaultColWidth="9.140625" defaultRowHeight="18.75"/>
  <cols>
    <col min="1" max="1" width="3.5703125" style="750" bestFit="1" customWidth="1"/>
    <col min="2" max="2" width="3.5703125" style="750" customWidth="1"/>
    <col min="3" max="3" width="48" style="750" bestFit="1" customWidth="1"/>
    <col min="4" max="4" width="22.140625" style="750" hidden="1" customWidth="1"/>
    <col min="5" max="5" width="18.5703125" style="750" hidden="1" customWidth="1"/>
    <col min="6" max="6" width="23.85546875" style="750" bestFit="1" customWidth="1"/>
    <col min="7" max="7" width="23.85546875" style="750" customWidth="1"/>
    <col min="8" max="8" width="20" style="750" customWidth="1"/>
    <col min="9" max="11" width="22.28515625" style="750" bestFit="1" customWidth="1"/>
    <col min="12" max="12" width="16" style="751" customWidth="1"/>
    <col min="13" max="13" width="17.42578125" style="750" customWidth="1"/>
    <col min="14" max="14" width="23.140625" style="750" customWidth="1"/>
    <col min="15" max="15" width="9.140625" style="750"/>
    <col min="16" max="18" width="13.5703125" style="750" bestFit="1" customWidth="1"/>
    <col min="19" max="19" width="17.140625" style="750" bestFit="1" customWidth="1"/>
    <col min="20" max="16384" width="9.140625" style="750"/>
  </cols>
  <sheetData>
    <row r="1" spans="1:19">
      <c r="A1" s="1142" t="s">
        <v>1678</v>
      </c>
      <c r="B1" s="1143"/>
      <c r="C1" s="1143"/>
    </row>
    <row r="2" spans="1:19">
      <c r="A2" s="752"/>
      <c r="B2" s="752"/>
      <c r="C2" s="753" t="s">
        <v>1679</v>
      </c>
      <c r="D2" s="754"/>
      <c r="E2" s="755"/>
      <c r="F2" s="756">
        <v>10645000</v>
      </c>
      <c r="G2" s="756">
        <v>10645000</v>
      </c>
      <c r="H2" s="756">
        <f t="shared" ref="H2:H3" si="0">I2-F2</f>
        <v>0</v>
      </c>
      <c r="I2" s="756">
        <v>10645000</v>
      </c>
      <c r="J2" s="756"/>
      <c r="K2" s="756">
        <f>SUM(I2:J2)</f>
        <v>10645000</v>
      </c>
    </row>
    <row r="3" spans="1:19">
      <c r="A3" s="752"/>
      <c r="B3" s="752"/>
      <c r="C3" s="753" t="s">
        <v>1680</v>
      </c>
      <c r="D3" s="754"/>
      <c r="E3" s="755"/>
      <c r="F3" s="756">
        <v>5084000</v>
      </c>
      <c r="G3" s="756">
        <v>5084000</v>
      </c>
      <c r="H3" s="756">
        <f t="shared" si="0"/>
        <v>0</v>
      </c>
      <c r="I3" s="756">
        <v>5084000</v>
      </c>
      <c r="J3" s="756"/>
      <c r="K3" s="756">
        <f>SUM(I3:J3)</f>
        <v>5084000</v>
      </c>
    </row>
    <row r="4" spans="1:19" s="757" customFormat="1">
      <c r="C4" s="758" t="s">
        <v>1681</v>
      </c>
      <c r="D4" s="759"/>
      <c r="E4" s="760"/>
      <c r="F4" s="761">
        <f>SUM(F2:F3)</f>
        <v>15729000</v>
      </c>
      <c r="G4" s="761">
        <v>15729000</v>
      </c>
      <c r="H4" s="761">
        <f t="shared" ref="H4:K4" si="1">SUM(H2:H3)</f>
        <v>0</v>
      </c>
      <c r="I4" s="761">
        <v>15729000</v>
      </c>
      <c r="J4" s="761">
        <f t="shared" si="1"/>
        <v>0</v>
      </c>
      <c r="K4" s="761">
        <f t="shared" si="1"/>
        <v>15729000</v>
      </c>
      <c r="L4" s="762"/>
    </row>
    <row r="5" spans="1:19">
      <c r="D5" s="763"/>
      <c r="E5" s="763"/>
      <c r="F5" s="763"/>
      <c r="G5" s="763"/>
      <c r="H5" s="763"/>
      <c r="I5" s="763"/>
      <c r="J5" s="763"/>
      <c r="K5" s="763"/>
    </row>
    <row r="6" spans="1:19" ht="56.25">
      <c r="A6" s="1142" t="s">
        <v>1682</v>
      </c>
      <c r="B6" s="1142"/>
      <c r="C6" s="1142"/>
      <c r="D6" s="764" t="s">
        <v>1642</v>
      </c>
      <c r="E6" s="764" t="s">
        <v>1683</v>
      </c>
      <c r="F6" s="1063" t="s">
        <v>709</v>
      </c>
      <c r="G6" s="1063" t="s">
        <v>710</v>
      </c>
      <c r="H6" s="1064" t="s">
        <v>2182</v>
      </c>
      <c r="I6" s="1064" t="s">
        <v>710</v>
      </c>
      <c r="J6" s="1064" t="s">
        <v>2183</v>
      </c>
      <c r="K6" s="1064" t="s">
        <v>710</v>
      </c>
    </row>
    <row r="7" spans="1:19">
      <c r="A7" s="752"/>
      <c r="B7" s="765">
        <v>1</v>
      </c>
      <c r="C7" s="766" t="s">
        <v>1451</v>
      </c>
      <c r="D7" s="756">
        <v>1492934088</v>
      </c>
      <c r="E7" s="756">
        <v>0</v>
      </c>
      <c r="F7" s="756">
        <f t="shared" ref="F7:F19" si="2">SUM(D7:E7)</f>
        <v>1492934088</v>
      </c>
      <c r="G7" s="756">
        <v>1492934088</v>
      </c>
      <c r="H7" s="756">
        <f>I7-G7</f>
        <v>0</v>
      </c>
      <c r="I7" s="756">
        <v>1492934088</v>
      </c>
      <c r="J7" s="756">
        <v>0</v>
      </c>
      <c r="K7" s="756">
        <f>SUM(I7:J7)</f>
        <v>1492934088</v>
      </c>
      <c r="L7" s="751" t="s">
        <v>1672</v>
      </c>
      <c r="P7" s="767">
        <f t="shared" ref="P7:P9" si="3">S7/1.27</f>
        <v>2897.6377952755906</v>
      </c>
      <c r="Q7" s="767">
        <f t="shared" ref="Q7:Q9" si="4">P7*0.27</f>
        <v>782.36220472440948</v>
      </c>
      <c r="R7" s="767">
        <f t="shared" ref="R7:R9" si="5">SUM(P7:Q7)</f>
        <v>3680</v>
      </c>
      <c r="S7" s="768">
        <v>3680</v>
      </c>
    </row>
    <row r="8" spans="1:19">
      <c r="A8" s="752"/>
      <c r="B8" s="765">
        <v>2</v>
      </c>
      <c r="C8" s="766" t="s">
        <v>448</v>
      </c>
      <c r="D8" s="756">
        <v>7874000</v>
      </c>
      <c r="E8" s="756">
        <v>2126000</v>
      </c>
      <c r="F8" s="756">
        <f t="shared" si="2"/>
        <v>10000000</v>
      </c>
      <c r="G8" s="756">
        <v>10000000</v>
      </c>
      <c r="H8" s="756">
        <f t="shared" ref="H8:H16" si="6">I8-G8</f>
        <v>0</v>
      </c>
      <c r="I8" s="756">
        <v>10000000</v>
      </c>
      <c r="J8" s="756">
        <v>0</v>
      </c>
      <c r="K8" s="756">
        <f t="shared" ref="K8:K14" si="7">SUM(I8:J8)</f>
        <v>10000000</v>
      </c>
      <c r="L8" s="751" t="s">
        <v>1672</v>
      </c>
      <c r="P8" s="767">
        <f t="shared" si="3"/>
        <v>24809.448818897636</v>
      </c>
      <c r="Q8" s="767">
        <f t="shared" si="4"/>
        <v>6698.5511811023616</v>
      </c>
      <c r="R8" s="767">
        <f t="shared" si="5"/>
        <v>31507.999999999996</v>
      </c>
      <c r="S8" s="768">
        <v>31508</v>
      </c>
    </row>
    <row r="9" spans="1:19">
      <c r="A9" s="752"/>
      <c r="B9" s="765">
        <v>3</v>
      </c>
      <c r="C9" s="766" t="s">
        <v>1497</v>
      </c>
      <c r="D9" s="756">
        <v>1181000</v>
      </c>
      <c r="E9" s="756">
        <v>319000</v>
      </c>
      <c r="F9" s="756">
        <f t="shared" si="2"/>
        <v>1500000</v>
      </c>
      <c r="G9" s="756">
        <v>1500000</v>
      </c>
      <c r="H9" s="756">
        <f t="shared" si="6"/>
        <v>0</v>
      </c>
      <c r="I9" s="756">
        <v>1500000</v>
      </c>
      <c r="J9" s="756">
        <v>0</v>
      </c>
      <c r="K9" s="756">
        <f t="shared" si="7"/>
        <v>1500000</v>
      </c>
      <c r="L9" s="751" t="s">
        <v>1672</v>
      </c>
      <c r="P9" s="767">
        <f t="shared" si="3"/>
        <v>11524.409448818897</v>
      </c>
      <c r="Q9" s="767">
        <f t="shared" si="4"/>
        <v>3111.5905511811025</v>
      </c>
      <c r="R9" s="767">
        <f t="shared" si="5"/>
        <v>14636</v>
      </c>
      <c r="S9" s="768">
        <v>14636</v>
      </c>
    </row>
    <row r="10" spans="1:19">
      <c r="A10" s="752"/>
      <c r="B10" s="765">
        <v>4</v>
      </c>
      <c r="C10" s="766" t="s">
        <v>1498</v>
      </c>
      <c r="D10" s="756">
        <v>3741000</v>
      </c>
      <c r="E10" s="756">
        <v>1010000</v>
      </c>
      <c r="F10" s="756">
        <f t="shared" si="2"/>
        <v>4751000</v>
      </c>
      <c r="G10" s="756">
        <v>4751000</v>
      </c>
      <c r="H10" s="756">
        <f t="shared" si="6"/>
        <v>0</v>
      </c>
      <c r="I10" s="756">
        <v>4751000</v>
      </c>
      <c r="J10" s="756">
        <v>0</v>
      </c>
      <c r="K10" s="756">
        <f t="shared" si="7"/>
        <v>4751000</v>
      </c>
      <c r="L10" s="751" t="s">
        <v>1672</v>
      </c>
      <c r="N10" s="767">
        <f>SUM(F10:F15,F9)</f>
        <v>790176000</v>
      </c>
      <c r="P10" s="767"/>
      <c r="Q10" s="767"/>
      <c r="R10" s="767"/>
      <c r="S10" s="768"/>
    </row>
    <row r="11" spans="1:19">
      <c r="A11" s="752"/>
      <c r="B11" s="765">
        <v>5</v>
      </c>
      <c r="C11" s="766" t="s">
        <v>1499</v>
      </c>
      <c r="D11" s="756">
        <v>7874000</v>
      </c>
      <c r="E11" s="756">
        <v>2126000</v>
      </c>
      <c r="F11" s="756">
        <f t="shared" si="2"/>
        <v>10000000</v>
      </c>
      <c r="G11" s="756">
        <v>10000000</v>
      </c>
      <c r="H11" s="756">
        <f t="shared" si="6"/>
        <v>0</v>
      </c>
      <c r="I11" s="756">
        <v>10000000</v>
      </c>
      <c r="J11" s="756">
        <v>257000</v>
      </c>
      <c r="K11" s="756">
        <f t="shared" si="7"/>
        <v>10257000</v>
      </c>
      <c r="L11" s="751" t="s">
        <v>1672</v>
      </c>
      <c r="P11" s="767"/>
      <c r="Q11" s="767"/>
      <c r="R11" s="767"/>
      <c r="S11" s="768"/>
    </row>
    <row r="12" spans="1:19">
      <c r="A12" s="752"/>
      <c r="B12" s="765">
        <v>6</v>
      </c>
      <c r="C12" s="766" t="s">
        <v>1455</v>
      </c>
      <c r="D12" s="756">
        <v>161590000</v>
      </c>
      <c r="E12" s="756">
        <v>0</v>
      </c>
      <c r="F12" s="756">
        <f t="shared" si="2"/>
        <v>161590000</v>
      </c>
      <c r="G12" s="756">
        <v>161590000</v>
      </c>
      <c r="H12" s="756">
        <f t="shared" si="6"/>
        <v>0</v>
      </c>
      <c r="I12" s="756">
        <v>161590000</v>
      </c>
      <c r="J12" s="756">
        <v>0</v>
      </c>
      <c r="K12" s="756">
        <f t="shared" si="7"/>
        <v>161590000</v>
      </c>
      <c r="L12" s="751" t="s">
        <v>1672</v>
      </c>
      <c r="P12" s="767"/>
      <c r="Q12" s="767"/>
      <c r="R12" s="767"/>
      <c r="S12" s="768"/>
    </row>
    <row r="13" spans="1:19">
      <c r="A13" s="752"/>
      <c r="B13" s="765">
        <v>7</v>
      </c>
      <c r="C13" s="766" t="s">
        <v>1452</v>
      </c>
      <c r="D13" s="756">
        <v>322049000</v>
      </c>
      <c r="E13" s="756">
        <v>86953000</v>
      </c>
      <c r="F13" s="756">
        <f t="shared" si="2"/>
        <v>409002000</v>
      </c>
      <c r="G13" s="756">
        <v>409002000</v>
      </c>
      <c r="H13" s="756">
        <f t="shared" si="6"/>
        <v>0</v>
      </c>
      <c r="I13" s="756">
        <v>409002000</v>
      </c>
      <c r="J13" s="756">
        <v>0</v>
      </c>
      <c r="K13" s="756">
        <f t="shared" si="7"/>
        <v>409002000</v>
      </c>
      <c r="L13" s="751" t="s">
        <v>1672</v>
      </c>
      <c r="P13" s="767"/>
      <c r="Q13" s="767"/>
      <c r="R13" s="767"/>
      <c r="S13" s="768"/>
    </row>
    <row r="14" spans="1:19" ht="31.5">
      <c r="A14" s="752"/>
      <c r="B14" s="765">
        <v>8</v>
      </c>
      <c r="C14" s="766" t="s">
        <v>1456</v>
      </c>
      <c r="D14" s="756">
        <v>203333000</v>
      </c>
      <c r="E14" s="756">
        <v>0</v>
      </c>
      <c r="F14" s="756">
        <f t="shared" si="2"/>
        <v>203333000</v>
      </c>
      <c r="G14" s="756">
        <v>203333000</v>
      </c>
      <c r="H14" s="756">
        <f t="shared" si="6"/>
        <v>0</v>
      </c>
      <c r="I14" s="756">
        <v>203333000</v>
      </c>
      <c r="J14" s="756">
        <v>0</v>
      </c>
      <c r="K14" s="756">
        <f t="shared" si="7"/>
        <v>203333000</v>
      </c>
      <c r="L14" s="751" t="s">
        <v>1672</v>
      </c>
      <c r="P14" s="767"/>
      <c r="Q14" s="767"/>
      <c r="R14" s="767"/>
      <c r="S14" s="768"/>
    </row>
    <row r="15" spans="1:19">
      <c r="A15" s="752"/>
      <c r="B15" s="765">
        <v>9</v>
      </c>
      <c r="C15" s="766" t="s">
        <v>1567</v>
      </c>
      <c r="D15" s="756"/>
      <c r="E15" s="756"/>
      <c r="F15" s="756">
        <f t="shared" si="2"/>
        <v>0</v>
      </c>
      <c r="G15" s="756">
        <v>370000</v>
      </c>
      <c r="H15" s="756">
        <f t="shared" si="6"/>
        <v>0</v>
      </c>
      <c r="I15" s="756">
        <v>370000</v>
      </c>
      <c r="J15" s="756">
        <v>0</v>
      </c>
      <c r="K15" s="756">
        <f>SUM(I15:J15)</f>
        <v>370000</v>
      </c>
      <c r="L15" s="751" t="s">
        <v>1672</v>
      </c>
      <c r="P15" s="767"/>
      <c r="Q15" s="767"/>
      <c r="R15" s="767"/>
      <c r="S15" s="768"/>
    </row>
    <row r="16" spans="1:19">
      <c r="A16" s="752"/>
      <c r="B16" s="765">
        <v>10</v>
      </c>
      <c r="C16" s="766" t="s">
        <v>2184</v>
      </c>
      <c r="D16" s="756"/>
      <c r="E16" s="756"/>
      <c r="F16" s="756">
        <f t="shared" si="2"/>
        <v>0</v>
      </c>
      <c r="G16" s="756">
        <v>1400000</v>
      </c>
      <c r="H16" s="756">
        <f t="shared" si="6"/>
        <v>0</v>
      </c>
      <c r="I16" s="756">
        <v>1400000</v>
      </c>
      <c r="J16" s="756">
        <v>360000</v>
      </c>
      <c r="K16" s="756">
        <f t="shared" ref="K16:K19" si="8">SUM(I16:J16)</f>
        <v>1760000</v>
      </c>
      <c r="L16" s="751" t="s">
        <v>1672</v>
      </c>
      <c r="P16" s="767"/>
      <c r="Q16" s="767"/>
      <c r="R16" s="767"/>
      <c r="S16" s="768"/>
    </row>
    <row r="17" spans="1:19">
      <c r="A17" s="752"/>
      <c r="B17" s="765">
        <v>11</v>
      </c>
      <c r="C17" s="766" t="s">
        <v>2188</v>
      </c>
      <c r="D17" s="756"/>
      <c r="E17" s="756"/>
      <c r="F17" s="756">
        <f t="shared" si="2"/>
        <v>0</v>
      </c>
      <c r="G17" s="756">
        <v>0</v>
      </c>
      <c r="H17" s="756">
        <f t="shared" ref="H17:H19" si="9">I17-F17</f>
        <v>35560000</v>
      </c>
      <c r="I17" s="756">
        <v>35560000</v>
      </c>
      <c r="J17" s="756">
        <v>0</v>
      </c>
      <c r="K17" s="756">
        <f t="shared" si="8"/>
        <v>35560000</v>
      </c>
      <c r="L17" s="751" t="s">
        <v>1672</v>
      </c>
      <c r="P17" s="767"/>
      <c r="Q17" s="767"/>
      <c r="R17" s="767"/>
      <c r="S17" s="768"/>
    </row>
    <row r="18" spans="1:19">
      <c r="A18" s="752"/>
      <c r="B18" s="765">
        <v>12</v>
      </c>
      <c r="C18" s="766" t="s">
        <v>2194</v>
      </c>
      <c r="D18" s="756"/>
      <c r="E18" s="756"/>
      <c r="F18" s="756">
        <f t="shared" si="2"/>
        <v>0</v>
      </c>
      <c r="G18" s="756">
        <v>0</v>
      </c>
      <c r="H18" s="756">
        <f t="shared" si="9"/>
        <v>3472760</v>
      </c>
      <c r="I18" s="756">
        <v>3472760</v>
      </c>
      <c r="J18" s="756">
        <v>0</v>
      </c>
      <c r="K18" s="756">
        <f t="shared" si="8"/>
        <v>3472760</v>
      </c>
      <c r="L18" s="751" t="s">
        <v>1672</v>
      </c>
      <c r="P18" s="767"/>
      <c r="Q18" s="767"/>
      <c r="R18" s="767"/>
      <c r="S18" s="768"/>
    </row>
    <row r="19" spans="1:19">
      <c r="A19" s="752"/>
      <c r="B19" s="765">
        <v>13</v>
      </c>
      <c r="C19" s="766" t="s">
        <v>2199</v>
      </c>
      <c r="D19" s="756"/>
      <c r="E19" s="756"/>
      <c r="F19" s="756">
        <f t="shared" si="2"/>
        <v>0</v>
      </c>
      <c r="G19" s="756">
        <v>0</v>
      </c>
      <c r="H19" s="756">
        <f t="shared" si="9"/>
        <v>0</v>
      </c>
      <c r="I19" s="756">
        <v>0</v>
      </c>
      <c r="J19" s="756">
        <v>66000000</v>
      </c>
      <c r="K19" s="756">
        <f t="shared" si="8"/>
        <v>66000000</v>
      </c>
      <c r="L19" s="751" t="s">
        <v>1670</v>
      </c>
      <c r="P19" s="767"/>
      <c r="Q19" s="767"/>
      <c r="R19" s="767"/>
      <c r="S19" s="768"/>
    </row>
    <row r="20" spans="1:19">
      <c r="A20" s="752"/>
      <c r="B20" s="1144" t="s">
        <v>1684</v>
      </c>
      <c r="C20" s="1145"/>
      <c r="D20" s="761">
        <f>SUM(D7:D19)</f>
        <v>2200576088</v>
      </c>
      <c r="E20" s="761">
        <f>SUM(E7:E19)</f>
        <v>92534000</v>
      </c>
      <c r="F20" s="761">
        <f>SUM(F7:F19)</f>
        <v>2293110088</v>
      </c>
      <c r="G20" s="761">
        <f t="shared" ref="G20:K20" si="10">SUM(G7:G19)</f>
        <v>2294880088</v>
      </c>
      <c r="H20" s="761">
        <f t="shared" si="10"/>
        <v>39032760</v>
      </c>
      <c r="I20" s="761">
        <f t="shared" si="10"/>
        <v>2333912848</v>
      </c>
      <c r="J20" s="761">
        <f t="shared" si="10"/>
        <v>66617000</v>
      </c>
      <c r="K20" s="761">
        <f t="shared" si="10"/>
        <v>2400529848</v>
      </c>
    </row>
    <row r="21" spans="1:19">
      <c r="A21" s="752"/>
      <c r="B21" s="752"/>
      <c r="D21" s="763"/>
      <c r="E21" s="763"/>
      <c r="F21" s="763"/>
      <c r="G21" s="763"/>
      <c r="H21" s="763"/>
      <c r="I21" s="763"/>
      <c r="J21" s="763"/>
      <c r="K21" s="763"/>
    </row>
    <row r="22" spans="1:19">
      <c r="A22" s="1142" t="s">
        <v>1685</v>
      </c>
      <c r="B22" s="1142"/>
      <c r="C22" s="1142"/>
      <c r="D22" s="761">
        <f>SUM(D23:D23)</f>
        <v>10000000</v>
      </c>
      <c r="E22" s="761"/>
      <c r="F22" s="761">
        <f>SUM(F23)</f>
        <v>10000000</v>
      </c>
      <c r="G22" s="761">
        <f t="shared" ref="G22:K22" si="11">SUM(G23)</f>
        <v>8230000</v>
      </c>
      <c r="H22" s="761">
        <f t="shared" si="11"/>
        <v>1400000</v>
      </c>
      <c r="I22" s="761">
        <f t="shared" si="11"/>
        <v>9630000</v>
      </c>
      <c r="J22" s="761">
        <f t="shared" si="11"/>
        <v>-5337285</v>
      </c>
      <c r="K22" s="761">
        <f t="shared" si="11"/>
        <v>4292715</v>
      </c>
    </row>
    <row r="23" spans="1:19">
      <c r="A23" s="769"/>
      <c r="B23" s="769"/>
      <c r="C23" s="770" t="s">
        <v>1686</v>
      </c>
      <c r="D23" s="756">
        <v>10000000</v>
      </c>
      <c r="E23" s="761"/>
      <c r="F23" s="756">
        <f>SUM(D23:E23)</f>
        <v>10000000</v>
      </c>
      <c r="G23" s="756">
        <v>8230000</v>
      </c>
      <c r="H23" s="756">
        <f>I23-G23</f>
        <v>1400000</v>
      </c>
      <c r="I23" s="756">
        <v>9630000</v>
      </c>
      <c r="J23" s="756">
        <v>-5337285</v>
      </c>
      <c r="K23" s="756">
        <f>SUM(I23:J23)</f>
        <v>4292715</v>
      </c>
      <c r="L23" s="751" t="s">
        <v>1687</v>
      </c>
    </row>
    <row r="24" spans="1:19" hidden="1">
      <c r="A24" s="1142" t="s">
        <v>1688</v>
      </c>
      <c r="B24" s="1142"/>
      <c r="C24" s="1142"/>
      <c r="D24" s="761">
        <f>SUM(D25:D25)</f>
        <v>0</v>
      </c>
      <c r="E24" s="761">
        <v>0</v>
      </c>
      <c r="F24" s="761">
        <f>SUM(D24:E24)</f>
        <v>0</v>
      </c>
      <c r="G24" s="761">
        <v>0</v>
      </c>
      <c r="H24" s="761">
        <f>SUM(E24:F24)</f>
        <v>0</v>
      </c>
      <c r="I24" s="761">
        <v>0</v>
      </c>
      <c r="J24" s="761">
        <f t="shared" ref="J24:K24" si="12">SUM(H24:I24)</f>
        <v>0</v>
      </c>
      <c r="K24" s="761">
        <f t="shared" si="12"/>
        <v>0</v>
      </c>
    </row>
    <row r="25" spans="1:19" hidden="1">
      <c r="A25" s="769"/>
      <c r="B25" s="769"/>
      <c r="C25" s="770"/>
      <c r="D25" s="756"/>
      <c r="E25" s="756"/>
      <c r="F25" s="756">
        <f>SUM(D25:E25)</f>
        <v>0</v>
      </c>
      <c r="G25" s="756">
        <v>0</v>
      </c>
      <c r="H25" s="756">
        <f>SUM(E25:F25)</f>
        <v>0</v>
      </c>
      <c r="I25" s="756">
        <v>0</v>
      </c>
      <c r="J25" s="756">
        <f t="shared" ref="J25:K25" si="13">SUM(H25:I25)</f>
        <v>0</v>
      </c>
      <c r="K25" s="756">
        <f t="shared" si="13"/>
        <v>0</v>
      </c>
      <c r="L25" s="751" t="s">
        <v>1687</v>
      </c>
    </row>
    <row r="26" spans="1:19">
      <c r="A26" s="1146"/>
      <c r="B26" s="1146"/>
      <c r="C26" s="1146"/>
      <c r="D26" s="771"/>
      <c r="E26" s="771"/>
      <c r="F26" s="771"/>
      <c r="G26" s="771"/>
      <c r="H26" s="771"/>
      <c r="I26" s="771"/>
      <c r="J26" s="771"/>
      <c r="K26" s="771"/>
    </row>
    <row r="27" spans="1:19">
      <c r="C27" s="772" t="s">
        <v>1689</v>
      </c>
      <c r="D27" s="773">
        <f>SUM(D24,D22,D20,D4)</f>
        <v>2210576088</v>
      </c>
      <c r="E27" s="773">
        <f>SUM(E24,E22,E20,E4)</f>
        <v>92534000</v>
      </c>
      <c r="F27" s="773">
        <f>SUM(F24,F22,F20,F4)</f>
        <v>2318839088</v>
      </c>
      <c r="G27" s="773">
        <f t="shared" ref="G27:K27" si="14">SUM(G24,G22,G20,G4)</f>
        <v>2318839088</v>
      </c>
      <c r="H27" s="773">
        <f t="shared" si="14"/>
        <v>40432760</v>
      </c>
      <c r="I27" s="773">
        <f t="shared" si="14"/>
        <v>2359271848</v>
      </c>
      <c r="J27" s="773">
        <f t="shared" si="14"/>
        <v>61279715</v>
      </c>
      <c r="K27" s="773">
        <f t="shared" si="14"/>
        <v>2420551563</v>
      </c>
    </row>
    <row r="28" spans="1:19">
      <c r="C28" s="774"/>
      <c r="F28" s="775"/>
      <c r="G28" s="775"/>
      <c r="H28" s="775"/>
      <c r="I28" s="775"/>
      <c r="J28" s="775"/>
      <c r="K28" s="775"/>
    </row>
    <row r="29" spans="1:19">
      <c r="C29" s="774"/>
      <c r="F29" s="775"/>
      <c r="G29" s="775"/>
      <c r="H29" s="775"/>
      <c r="I29" s="775"/>
      <c r="J29" s="775"/>
      <c r="K29" s="775"/>
    </row>
    <row r="30" spans="1:19">
      <c r="A30" s="1140"/>
      <c r="B30" s="1140"/>
      <c r="C30" s="1140"/>
      <c r="E30" s="750" t="s">
        <v>1676</v>
      </c>
      <c r="F30" s="775" t="e">
        <f>SUM(F19,#REF!,F14)</f>
        <v>#REF!</v>
      </c>
      <c r="G30" s="775"/>
      <c r="H30" s="775" t="e">
        <f>SUM(H19,#REF!,H14)</f>
        <v>#REF!</v>
      </c>
      <c r="I30" s="775" t="e">
        <f>SUM(I19,#REF!,I14)</f>
        <v>#REF!</v>
      </c>
      <c r="J30" s="775" t="e">
        <f>SUM(J19,#REF!,J14)</f>
        <v>#REF!</v>
      </c>
      <c r="K30" s="775" t="e">
        <f>SUM(K19,#REF!,K14)</f>
        <v>#REF!</v>
      </c>
    </row>
    <row r="31" spans="1:19">
      <c r="E31" s="750" t="s">
        <v>1677</v>
      </c>
      <c r="F31" s="767">
        <f>SUM(F18:F18,F7:F10)</f>
        <v>1509185088</v>
      </c>
      <c r="G31" s="767"/>
      <c r="H31" s="767">
        <f t="shared" ref="H31:K31" si="15">SUM(H18:H18,H7:H10)</f>
        <v>3472760</v>
      </c>
      <c r="I31" s="767">
        <f t="shared" si="15"/>
        <v>1512657848</v>
      </c>
      <c r="J31" s="767">
        <f t="shared" si="15"/>
        <v>0</v>
      </c>
      <c r="K31" s="767">
        <f t="shared" si="15"/>
        <v>1512657848</v>
      </c>
    </row>
    <row r="32" spans="1:19">
      <c r="A32" s="752"/>
      <c r="B32" s="752"/>
      <c r="F32" s="763"/>
      <c r="G32" s="763"/>
      <c r="H32" s="763"/>
      <c r="I32" s="763"/>
      <c r="J32" s="763"/>
      <c r="K32" s="763"/>
    </row>
    <row r="33" spans="1:11">
      <c r="A33" s="752"/>
      <c r="B33" s="752"/>
      <c r="F33" s="763"/>
      <c r="G33" s="763"/>
      <c r="H33" s="763"/>
      <c r="I33" s="763"/>
      <c r="J33" s="763"/>
      <c r="K33" s="763"/>
    </row>
    <row r="34" spans="1:11">
      <c r="A34" s="752"/>
      <c r="B34" s="752"/>
      <c r="F34" s="763"/>
      <c r="G34" s="763"/>
      <c r="H34" s="763"/>
      <c r="I34" s="763"/>
      <c r="J34" s="763"/>
      <c r="K34" s="763"/>
    </row>
    <row r="35" spans="1:11">
      <c r="F35" s="763"/>
      <c r="G35" s="763"/>
      <c r="H35" s="763"/>
      <c r="I35" s="763"/>
      <c r="J35" s="763"/>
      <c r="K35" s="763"/>
    </row>
    <row r="36" spans="1:11">
      <c r="C36" s="774"/>
      <c r="F36" s="771"/>
      <c r="G36" s="771"/>
      <c r="H36" s="771"/>
      <c r="I36" s="771"/>
      <c r="J36" s="771"/>
      <c r="K36" s="771"/>
    </row>
    <row r="39" spans="1:11">
      <c r="C39" s="1141"/>
      <c r="D39" s="1141"/>
      <c r="F39" s="763"/>
      <c r="G39" s="763"/>
      <c r="H39" s="763"/>
      <c r="I39" s="763"/>
      <c r="J39" s="763"/>
      <c r="K39" s="763"/>
    </row>
  </sheetData>
  <mergeCells count="8">
    <mergeCell ref="A30:C30"/>
    <mergeCell ref="C39:D39"/>
    <mergeCell ref="A1:C1"/>
    <mergeCell ref="A6:C6"/>
    <mergeCell ref="B20:C20"/>
    <mergeCell ref="A22:C22"/>
    <mergeCell ref="A24:C24"/>
    <mergeCell ref="A26:C26"/>
  </mergeCells>
  <printOptions horizontalCentered="1"/>
  <pageMargins left="0.31496062992125984" right="0.19685039370078741" top="1.8503937007874016" bottom="0.98425196850393704" header="0.78740157480314965" footer="0.51181102362204722"/>
  <pageSetup paperSize="9" scale="69" orientation="landscape" r:id="rId1"/>
  <headerFooter alignWithMargins="0">
    <oddHeader>&amp;C&amp;"Arial,Félkövér"&amp;14 Bonyhád Város Önkormányzata
2019. évi beruházási kiadásainak előirányzata 
fejletszési célonként&amp;R&amp;"Arial,Félkövér dőlt"&amp;12 7.A. melléklet
&amp;"Arial,Normál"&amp;10Forintban</oddHeader>
  </headerFooter>
  <rowBreaks count="1" manualBreakCount="1">
    <brk id="30" max="4" man="1"/>
  </rowBreaks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indexed="50"/>
  </sheetPr>
  <dimension ref="A1:J19"/>
  <sheetViews>
    <sheetView view="pageBreakPreview" zoomScale="115" zoomScaleSheetLayoutView="115" workbookViewId="0">
      <selection activeCell="I5" sqref="I5"/>
    </sheetView>
  </sheetViews>
  <sheetFormatPr defaultColWidth="9.140625" defaultRowHeight="18.75"/>
  <cols>
    <col min="1" max="1" width="3.5703125" style="750" bestFit="1" customWidth="1"/>
    <col min="2" max="2" width="58.140625" style="750" bestFit="1" customWidth="1"/>
    <col min="3" max="3" width="17.5703125" style="750" hidden="1" customWidth="1"/>
    <col min="4" max="4" width="17.140625" style="750" hidden="1" customWidth="1"/>
    <col min="5" max="6" width="17.7109375" style="750" customWidth="1"/>
    <col min="7" max="10" width="17.5703125" style="750" customWidth="1"/>
    <col min="11" max="16384" width="9.140625" style="750"/>
  </cols>
  <sheetData>
    <row r="1" spans="1:10">
      <c r="C1" s="763"/>
      <c r="D1" s="763"/>
      <c r="E1" s="763"/>
      <c r="F1" s="763"/>
      <c r="G1" s="763"/>
      <c r="H1" s="763"/>
      <c r="I1" s="763"/>
      <c r="J1" s="763"/>
    </row>
    <row r="2" spans="1:10" ht="75">
      <c r="A2" s="1142" t="s">
        <v>1690</v>
      </c>
      <c r="B2" s="1142"/>
      <c r="C2" s="764" t="s">
        <v>1642</v>
      </c>
      <c r="D2" s="764" t="s">
        <v>1683</v>
      </c>
      <c r="E2" s="764" t="s">
        <v>1578</v>
      </c>
      <c r="F2" s="764"/>
      <c r="G2" s="1064" t="s">
        <v>2182</v>
      </c>
      <c r="H2" s="1064" t="s">
        <v>710</v>
      </c>
      <c r="I2" s="1064" t="s">
        <v>2183</v>
      </c>
      <c r="J2" s="1064" t="s">
        <v>710</v>
      </c>
    </row>
    <row r="3" spans="1:10">
      <c r="A3" s="752"/>
      <c r="B3" s="776" t="s">
        <v>246</v>
      </c>
      <c r="C3" s="756">
        <v>1575000</v>
      </c>
      <c r="D3" s="756">
        <v>425000</v>
      </c>
      <c r="E3" s="756">
        <f>SUM(C3:D3)</f>
        <v>2000000</v>
      </c>
      <c r="F3" s="756">
        <v>1677518</v>
      </c>
      <c r="G3" s="756">
        <f>H3-F3</f>
        <v>0</v>
      </c>
      <c r="H3" s="756">
        <v>1677518</v>
      </c>
      <c r="I3" s="756"/>
      <c r="J3" s="756">
        <f>SUM(H3:I3)</f>
        <v>1677518</v>
      </c>
    </row>
    <row r="4" spans="1:10">
      <c r="A4" s="752"/>
      <c r="B4" s="776" t="s">
        <v>1691</v>
      </c>
      <c r="C4" s="756"/>
      <c r="D4" s="756"/>
      <c r="E4" s="756">
        <f>SUM(C4:D4)</f>
        <v>0</v>
      </c>
      <c r="F4" s="756">
        <v>1490845</v>
      </c>
      <c r="G4" s="756">
        <f>H4-F4</f>
        <v>0</v>
      </c>
      <c r="H4" s="756">
        <v>1490845</v>
      </c>
      <c r="I4" s="756">
        <v>250000</v>
      </c>
      <c r="J4" s="756">
        <f>SUM(H4:I4)</f>
        <v>1740845</v>
      </c>
    </row>
    <row r="5" spans="1:10">
      <c r="A5" s="752"/>
      <c r="B5" s="777" t="s">
        <v>1684</v>
      </c>
      <c r="C5" s="761">
        <f>SUM(C3:C4)</f>
        <v>1575000</v>
      </c>
      <c r="D5" s="761">
        <f t="shared" ref="D5:J5" si="0">SUM(D3:D4)</f>
        <v>425000</v>
      </c>
      <c r="E5" s="761">
        <f t="shared" si="0"/>
        <v>2000000</v>
      </c>
      <c r="F5" s="761">
        <v>3168363</v>
      </c>
      <c r="G5" s="761">
        <f t="shared" si="0"/>
        <v>0</v>
      </c>
      <c r="H5" s="761">
        <v>3168363</v>
      </c>
      <c r="I5" s="761">
        <f t="shared" si="0"/>
        <v>250000</v>
      </c>
      <c r="J5" s="761">
        <f t="shared" si="0"/>
        <v>3418363</v>
      </c>
    </row>
    <row r="6" spans="1:10">
      <c r="A6" s="752"/>
      <c r="C6" s="763"/>
      <c r="D6" s="763"/>
      <c r="E6" s="763"/>
      <c r="F6" s="763"/>
      <c r="G6" s="763"/>
      <c r="H6" s="763"/>
      <c r="I6" s="763"/>
      <c r="J6" s="763"/>
    </row>
    <row r="7" spans="1:10">
      <c r="A7" s="1146"/>
      <c r="B7" s="1146"/>
      <c r="C7" s="771"/>
      <c r="D7" s="771"/>
      <c r="E7" s="771"/>
      <c r="F7" s="771"/>
      <c r="G7" s="771"/>
      <c r="H7" s="771"/>
      <c r="I7" s="771"/>
      <c r="J7" s="771"/>
    </row>
    <row r="8" spans="1:10">
      <c r="B8" s="774"/>
      <c r="E8" s="775"/>
      <c r="F8" s="775"/>
    </row>
    <row r="9" spans="1:10">
      <c r="B9" s="774"/>
      <c r="E9" s="775"/>
      <c r="F9" s="775"/>
    </row>
    <row r="10" spans="1:10">
      <c r="A10" s="1140"/>
      <c r="B10" s="1140"/>
      <c r="E10" s="775"/>
      <c r="F10" s="775"/>
    </row>
    <row r="12" spans="1:10">
      <c r="A12" s="752"/>
      <c r="E12" s="763"/>
      <c r="F12" s="763"/>
    </row>
    <row r="13" spans="1:10">
      <c r="A13" s="752"/>
      <c r="E13" s="763"/>
      <c r="F13" s="763"/>
    </row>
    <row r="14" spans="1:10">
      <c r="A14" s="752"/>
      <c r="E14" s="763"/>
      <c r="F14" s="763"/>
    </row>
    <row r="15" spans="1:10">
      <c r="E15" s="763"/>
      <c r="F15" s="763"/>
    </row>
    <row r="16" spans="1:10">
      <c r="B16" s="774"/>
      <c r="E16" s="771"/>
      <c r="F16" s="771"/>
    </row>
    <row r="19" spans="2:10">
      <c r="B19" s="1141"/>
      <c r="C19" s="1141"/>
      <c r="E19" s="763"/>
      <c r="F19" s="763"/>
      <c r="G19" s="763"/>
      <c r="H19" s="763"/>
      <c r="I19" s="763"/>
      <c r="J19" s="763"/>
    </row>
  </sheetData>
  <mergeCells count="4">
    <mergeCell ref="A2:B2"/>
    <mergeCell ref="A7:B7"/>
    <mergeCell ref="A10:B10"/>
    <mergeCell ref="B19:C19"/>
  </mergeCells>
  <printOptions horizontalCentered="1"/>
  <pageMargins left="0.31496062992125984" right="0.19685039370078741" top="2.4409448818897639" bottom="0.98425196850393704" header="0.78740157480314965" footer="0.51181102362204722"/>
  <pageSetup paperSize="9" scale="85" orientation="landscape" r:id="rId1"/>
  <headerFooter alignWithMargins="0">
    <oddHeader>&amp;C&amp;"Arial,Félkövér"&amp;14 Bonyhádi Közös Önkormányzati Hivatal
2019. évi beruházási kiadásainak előirányzata fejletszési célonként&amp;R&amp;"Arial,Félkövér dőlt"&amp;12 7. B. melléklet
Forintban</oddHeader>
  </headerFooter>
  <rowBreaks count="1" manualBreakCount="1">
    <brk id="10" max="4" man="1"/>
  </rowBreaks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92D050"/>
  </sheetPr>
  <dimension ref="A1:G149"/>
  <sheetViews>
    <sheetView view="pageBreakPreview" zoomScale="130" zoomScaleNormal="120" zoomScaleSheetLayoutView="130" workbookViewId="0">
      <selection activeCell="F44" sqref="F44"/>
    </sheetView>
  </sheetViews>
  <sheetFormatPr defaultColWidth="9.140625" defaultRowHeight="15.75"/>
  <cols>
    <col min="1" max="1" width="7.7109375" style="359" customWidth="1"/>
    <col min="2" max="2" width="65" style="359" customWidth="1"/>
    <col min="3" max="5" width="12.140625" style="359" customWidth="1"/>
    <col min="6" max="6" width="9.140625" style="359"/>
    <col min="7" max="7" width="10.85546875" style="359" bestFit="1" customWidth="1"/>
    <col min="8" max="16384" width="9.140625" style="359"/>
  </cols>
  <sheetData>
    <row r="1" spans="1:5" ht="15.95" customHeight="1">
      <c r="A1" s="1111" t="s">
        <v>0</v>
      </c>
      <c r="B1" s="1111"/>
      <c r="C1" s="1111"/>
      <c r="D1" s="1111"/>
      <c r="E1" s="1111"/>
    </row>
    <row r="2" spans="1:5" ht="15.95" customHeight="1" thickBot="1">
      <c r="A2" s="1108"/>
      <c r="B2" s="1108"/>
      <c r="C2" s="567"/>
      <c r="E2" s="360" t="s">
        <v>676</v>
      </c>
    </row>
    <row r="3" spans="1:5" ht="38.1" customHeight="1" thickBot="1">
      <c r="A3" s="361" t="s">
        <v>2</v>
      </c>
      <c r="B3" s="363" t="s">
        <v>3</v>
      </c>
      <c r="C3" s="362" t="s">
        <v>1692</v>
      </c>
      <c r="D3" s="778" t="s">
        <v>1693</v>
      </c>
      <c r="E3" s="778" t="s">
        <v>1466</v>
      </c>
    </row>
    <row r="4" spans="1:5" s="368" customFormat="1" ht="12" customHeight="1" thickBot="1">
      <c r="A4" s="412">
        <v>1</v>
      </c>
      <c r="B4" s="413">
        <v>2</v>
      </c>
      <c r="C4" s="413">
        <v>4</v>
      </c>
      <c r="D4" s="779">
        <v>5</v>
      </c>
      <c r="E4" s="779">
        <v>5</v>
      </c>
    </row>
    <row r="5" spans="1:5" s="373" customFormat="1" ht="12" customHeight="1" thickBot="1">
      <c r="A5" s="369" t="s">
        <v>4</v>
      </c>
      <c r="B5" s="371" t="s">
        <v>5</v>
      </c>
      <c r="C5" s="780">
        <f>+C6+C7+C8+C9+C10+C11</f>
        <v>900536367</v>
      </c>
      <c r="D5" s="709">
        <f>+D6+D7+D8+D9+D10+D11</f>
        <v>936428465</v>
      </c>
      <c r="E5" s="709">
        <f>+E6+E7+E8+E9+E10+E11</f>
        <v>849657067</v>
      </c>
    </row>
    <row r="6" spans="1:5" s="373" customFormat="1" ht="12" customHeight="1">
      <c r="A6" s="374" t="s">
        <v>6</v>
      </c>
      <c r="B6" s="376" t="s">
        <v>7</v>
      </c>
      <c r="C6" s="702">
        <v>249198808</v>
      </c>
      <c r="D6" s="702">
        <v>255502471</v>
      </c>
      <c r="E6" s="702">
        <f>'[1]1.1.sz.mell.'!D6</f>
        <v>247082176</v>
      </c>
    </row>
    <row r="7" spans="1:5" s="373" customFormat="1" ht="12" customHeight="1">
      <c r="A7" s="378" t="s">
        <v>8</v>
      </c>
      <c r="B7" s="380" t="s">
        <v>9</v>
      </c>
      <c r="C7" s="434">
        <v>297355328</v>
      </c>
      <c r="D7" s="434">
        <v>295212668</v>
      </c>
      <c r="E7" s="434">
        <f>'[1]1.1.sz.mell.'!D7</f>
        <v>297972383</v>
      </c>
    </row>
    <row r="8" spans="1:5" s="373" customFormat="1" ht="12" customHeight="1">
      <c r="A8" s="378" t="s">
        <v>10</v>
      </c>
      <c r="B8" s="380" t="s">
        <v>1694</v>
      </c>
      <c r="C8" s="434">
        <v>282580084</v>
      </c>
      <c r="D8" s="434">
        <v>330678700</v>
      </c>
      <c r="E8" s="434">
        <f>'[1]1.1.sz.mell.'!D8</f>
        <v>285609938</v>
      </c>
    </row>
    <row r="9" spans="1:5" s="373" customFormat="1" ht="12" customHeight="1">
      <c r="A9" s="378" t="s">
        <v>11</v>
      </c>
      <c r="B9" s="380" t="s">
        <v>12</v>
      </c>
      <c r="C9" s="434">
        <v>22014026</v>
      </c>
      <c r="D9" s="434">
        <v>25793319</v>
      </c>
      <c r="E9" s="434">
        <f>'[1]1.1.sz.mell.'!D9</f>
        <v>18992570</v>
      </c>
    </row>
    <row r="10" spans="1:5" s="373" customFormat="1" ht="12" customHeight="1">
      <c r="A10" s="378" t="s">
        <v>13</v>
      </c>
      <c r="B10" s="380" t="s">
        <v>1695</v>
      </c>
      <c r="C10" s="434">
        <v>49194319</v>
      </c>
      <c r="D10" s="434">
        <v>28080403</v>
      </c>
      <c r="E10" s="434">
        <f>'[1]1.1.sz.mell.'!D10</f>
        <v>0</v>
      </c>
    </row>
    <row r="11" spans="1:5" s="373" customFormat="1" ht="12" customHeight="1" thickBot="1">
      <c r="A11" s="382" t="s">
        <v>14</v>
      </c>
      <c r="B11" s="435" t="s">
        <v>451</v>
      </c>
      <c r="C11" s="434">
        <v>193802</v>
      </c>
      <c r="D11" s="434">
        <v>1160904</v>
      </c>
      <c r="E11" s="434">
        <f>'[1]1.1.sz.mell.'!D11</f>
        <v>0</v>
      </c>
    </row>
    <row r="12" spans="1:5" s="373" customFormat="1" ht="12" customHeight="1" thickBot="1">
      <c r="A12" s="369" t="s">
        <v>15</v>
      </c>
      <c r="B12" s="385" t="s">
        <v>16</v>
      </c>
      <c r="C12" s="709">
        <f>+C13+C14+C15+C16+C17</f>
        <v>152349778</v>
      </c>
      <c r="D12" s="709">
        <f>+D13+D14+D15+D16+D17</f>
        <v>126409410</v>
      </c>
      <c r="E12" s="709">
        <f>+E13+E14+E15+E16+E17</f>
        <v>79276000</v>
      </c>
    </row>
    <row r="13" spans="1:5" s="373" customFormat="1" ht="12" customHeight="1">
      <c r="A13" s="374" t="s">
        <v>17</v>
      </c>
      <c r="B13" s="376" t="s">
        <v>18</v>
      </c>
      <c r="C13" s="702"/>
      <c r="D13" s="702"/>
      <c r="E13" s="702">
        <f>'[1]1.1.sz.mell.'!D13</f>
        <v>0</v>
      </c>
    </row>
    <row r="14" spans="1:5" s="373" customFormat="1" ht="12" customHeight="1">
      <c r="A14" s="378" t="s">
        <v>19</v>
      </c>
      <c r="B14" s="380" t="s">
        <v>20</v>
      </c>
      <c r="C14" s="434"/>
      <c r="D14" s="434"/>
      <c r="E14" s="434">
        <f>'[1]1.1.sz.mell.'!D14</f>
        <v>0</v>
      </c>
    </row>
    <row r="15" spans="1:5" s="373" customFormat="1" ht="12" customHeight="1">
      <c r="A15" s="378" t="s">
        <v>21</v>
      </c>
      <c r="B15" s="380" t="s">
        <v>22</v>
      </c>
      <c r="C15" s="434"/>
      <c r="D15" s="434">
        <v>400000</v>
      </c>
      <c r="E15" s="434">
        <f>'[1]1.1.sz.mell.'!D15</f>
        <v>0</v>
      </c>
    </row>
    <row r="16" spans="1:5" s="373" customFormat="1" ht="12" customHeight="1">
      <c r="A16" s="378" t="s">
        <v>23</v>
      </c>
      <c r="B16" s="380" t="s">
        <v>24</v>
      </c>
      <c r="C16" s="434"/>
      <c r="D16" s="434">
        <v>400000</v>
      </c>
      <c r="E16" s="434">
        <f>'[1]1.1.sz.mell.'!D16</f>
        <v>0</v>
      </c>
    </row>
    <row r="17" spans="1:5" s="373" customFormat="1" ht="12" customHeight="1">
      <c r="A17" s="378" t="s">
        <v>25</v>
      </c>
      <c r="B17" s="380" t="s">
        <v>26</v>
      </c>
      <c r="C17" s="434">
        <v>152349778</v>
      </c>
      <c r="D17" s="434">
        <v>125609410</v>
      </c>
      <c r="E17" s="434">
        <f>'[1]1.1.sz.mell.'!D17</f>
        <v>79276000</v>
      </c>
    </row>
    <row r="18" spans="1:5" s="373" customFormat="1" ht="12" customHeight="1" thickBot="1">
      <c r="A18" s="382" t="s">
        <v>1467</v>
      </c>
      <c r="B18" s="386" t="s">
        <v>1468</v>
      </c>
      <c r="C18" s="387"/>
      <c r="E18" s="434">
        <f>'[1]1.1.sz.mell.'!D18</f>
        <v>0</v>
      </c>
    </row>
    <row r="19" spans="1:5" s="373" customFormat="1" ht="12" customHeight="1" thickBot="1">
      <c r="A19" s="369" t="s">
        <v>27</v>
      </c>
      <c r="B19" s="371" t="s">
        <v>28</v>
      </c>
      <c r="C19" s="709">
        <f>+C20+C21+C22+C23+C24</f>
        <v>2524031418</v>
      </c>
      <c r="D19" s="709">
        <f>+D20+D21+D22+D23+D24</f>
        <v>1030351411</v>
      </c>
      <c r="E19" s="709">
        <f>+E20+E21+E22+E23+E24</f>
        <v>1235449693</v>
      </c>
    </row>
    <row r="20" spans="1:5" s="373" customFormat="1" ht="12" customHeight="1">
      <c r="A20" s="374" t="s">
        <v>29</v>
      </c>
      <c r="B20" s="376" t="s">
        <v>30</v>
      </c>
      <c r="C20" s="702">
        <v>676608000</v>
      </c>
      <c r="D20" s="702"/>
      <c r="E20" s="702">
        <f>'[1]1.1.sz.mell.'!D20</f>
        <v>0</v>
      </c>
    </row>
    <row r="21" spans="1:5" s="373" customFormat="1" ht="12" customHeight="1">
      <c r="A21" s="378" t="s">
        <v>31</v>
      </c>
      <c r="B21" s="380" t="s">
        <v>32</v>
      </c>
      <c r="C21" s="434"/>
      <c r="D21" s="434"/>
      <c r="E21" s="434">
        <f>'[1]1.1.sz.mell.'!D21</f>
        <v>0</v>
      </c>
    </row>
    <row r="22" spans="1:5" s="373" customFormat="1" ht="12" customHeight="1">
      <c r="A22" s="378" t="s">
        <v>33</v>
      </c>
      <c r="B22" s="380" t="s">
        <v>34</v>
      </c>
      <c r="C22" s="434"/>
      <c r="D22" s="434"/>
      <c r="E22" s="434">
        <f>'[1]1.1.sz.mell.'!D22</f>
        <v>0</v>
      </c>
    </row>
    <row r="23" spans="1:5" s="373" customFormat="1" ht="12" customHeight="1">
      <c r="A23" s="378" t="s">
        <v>35</v>
      </c>
      <c r="B23" s="380" t="s">
        <v>36</v>
      </c>
      <c r="C23" s="434"/>
      <c r="D23" s="434"/>
      <c r="E23" s="434">
        <f>'[1]1.1.sz.mell.'!D23</f>
        <v>0</v>
      </c>
    </row>
    <row r="24" spans="1:5" s="373" customFormat="1" ht="12" customHeight="1">
      <c r="A24" s="378" t="s">
        <v>37</v>
      </c>
      <c r="B24" s="380" t="s">
        <v>38</v>
      </c>
      <c r="C24" s="434">
        <v>1847423418</v>
      </c>
      <c r="D24" s="434">
        <v>1030351411</v>
      </c>
      <c r="E24" s="434">
        <f>'[1]1.1.sz.mell.'!D24</f>
        <v>1235449693</v>
      </c>
    </row>
    <row r="25" spans="1:5" s="390" customFormat="1" ht="12" customHeight="1" thickBot="1">
      <c r="A25" s="378" t="s">
        <v>1469</v>
      </c>
      <c r="B25" s="388" t="s">
        <v>1470</v>
      </c>
      <c r="C25" s="389"/>
      <c r="E25" s="434">
        <f>'[1]1.1.sz.mell.'!D25</f>
        <v>0</v>
      </c>
    </row>
    <row r="26" spans="1:5" s="373" customFormat="1" ht="12" customHeight="1" thickBot="1">
      <c r="A26" s="369" t="s">
        <v>39</v>
      </c>
      <c r="B26" s="371" t="s">
        <v>40</v>
      </c>
      <c r="C26" s="781">
        <f t="shared" ref="C26" si="0">SUM(C27:C33)</f>
        <v>558710728</v>
      </c>
      <c r="D26" s="781">
        <f t="shared" ref="D26" si="1">SUM(D27:D33)</f>
        <v>719019081</v>
      </c>
      <c r="E26" s="781">
        <f>SUM(E27:E33)</f>
        <v>688850000</v>
      </c>
    </row>
    <row r="27" spans="1:5" s="373" customFormat="1" ht="12" customHeight="1">
      <c r="A27" s="374" t="s">
        <v>349</v>
      </c>
      <c r="B27" s="376" t="s">
        <v>455</v>
      </c>
      <c r="C27" s="682">
        <v>56058043</v>
      </c>
      <c r="D27" s="682">
        <v>56915145</v>
      </c>
      <c r="E27" s="682">
        <f>'[1]1.1.sz.mell.'!D27</f>
        <v>57000000</v>
      </c>
    </row>
    <row r="28" spans="1:5" s="373" customFormat="1" ht="12" customHeight="1">
      <c r="A28" s="374" t="s">
        <v>350</v>
      </c>
      <c r="B28" s="376" t="s">
        <v>495</v>
      </c>
      <c r="C28" s="682">
        <v>109021</v>
      </c>
      <c r="D28" s="682">
        <v>71905</v>
      </c>
      <c r="E28" s="682">
        <f>'[1]1.1.sz.mell.'!D28</f>
        <v>0</v>
      </c>
    </row>
    <row r="29" spans="1:5" s="373" customFormat="1" ht="12" customHeight="1">
      <c r="A29" s="374" t="s">
        <v>351</v>
      </c>
      <c r="B29" s="380" t="s">
        <v>456</v>
      </c>
      <c r="C29" s="434">
        <v>450977908</v>
      </c>
      <c r="D29" s="434">
        <v>610089962</v>
      </c>
      <c r="E29" s="682">
        <f>'[1]1.1.sz.mell.'!D29</f>
        <v>580500000</v>
      </c>
    </row>
    <row r="30" spans="1:5" s="373" customFormat="1" ht="12" customHeight="1">
      <c r="A30" s="374" t="s">
        <v>352</v>
      </c>
      <c r="B30" s="380" t="s">
        <v>457</v>
      </c>
      <c r="C30" s="434"/>
      <c r="D30" s="434"/>
      <c r="E30" s="682">
        <f>'[1]1.1.sz.mell.'!D30</f>
        <v>0</v>
      </c>
    </row>
    <row r="31" spans="1:5" s="373" customFormat="1" ht="12" customHeight="1">
      <c r="A31" s="374" t="s">
        <v>353</v>
      </c>
      <c r="B31" s="380" t="s">
        <v>458</v>
      </c>
      <c r="C31" s="434">
        <v>48716978</v>
      </c>
      <c r="D31" s="434">
        <v>49776886</v>
      </c>
      <c r="E31" s="682">
        <f>'[1]1.1.sz.mell.'!D31</f>
        <v>49500000</v>
      </c>
    </row>
    <row r="32" spans="1:5" s="373" customFormat="1" ht="12" customHeight="1">
      <c r="A32" s="374" t="s">
        <v>354</v>
      </c>
      <c r="B32" s="380" t="s">
        <v>459</v>
      </c>
      <c r="C32" s="434">
        <v>546950</v>
      </c>
      <c r="D32" s="434">
        <v>751524</v>
      </c>
      <c r="E32" s="682">
        <f>'[1]1.1.sz.mell.'!D32</f>
        <v>850000</v>
      </c>
    </row>
    <row r="33" spans="1:5" s="373" customFormat="1" ht="12" customHeight="1" thickBot="1">
      <c r="A33" s="374" t="s">
        <v>497</v>
      </c>
      <c r="B33" s="435" t="s">
        <v>454</v>
      </c>
      <c r="C33" s="440">
        <v>2301828</v>
      </c>
      <c r="D33" s="440">
        <v>1413659</v>
      </c>
      <c r="E33" s="682">
        <f>'[1]1.1.sz.mell.'!D33</f>
        <v>1000000</v>
      </c>
    </row>
    <row r="34" spans="1:5" s="373" customFormat="1" ht="12" customHeight="1" thickBot="1">
      <c r="A34" s="369" t="s">
        <v>41</v>
      </c>
      <c r="B34" s="371" t="s">
        <v>42</v>
      </c>
      <c r="C34" s="709">
        <f>SUM(C35:C45)</f>
        <v>231866712</v>
      </c>
      <c r="D34" s="709">
        <f>SUM(D35:D45)</f>
        <v>211273348</v>
      </c>
      <c r="E34" s="709">
        <f>SUM(E35:E45)</f>
        <v>224650000</v>
      </c>
    </row>
    <row r="35" spans="1:5" s="373" customFormat="1" ht="12" customHeight="1">
      <c r="A35" s="374" t="s">
        <v>43</v>
      </c>
      <c r="B35" s="376" t="s">
        <v>44</v>
      </c>
      <c r="C35" s="702">
        <v>1542697</v>
      </c>
      <c r="D35" s="702">
        <v>629088</v>
      </c>
      <c r="E35" s="702">
        <f>'[1]1.1.sz.mell.'!D35</f>
        <v>0</v>
      </c>
    </row>
    <row r="36" spans="1:5" s="373" customFormat="1" ht="12" customHeight="1">
      <c r="A36" s="378" t="s">
        <v>45</v>
      </c>
      <c r="B36" s="380" t="s">
        <v>46</v>
      </c>
      <c r="C36" s="434">
        <v>89161205</v>
      </c>
      <c r="D36" s="434">
        <v>75222349</v>
      </c>
      <c r="E36" s="434">
        <f>'[1]1.1.sz.mell.'!D36</f>
        <v>0</v>
      </c>
    </row>
    <row r="37" spans="1:5" s="373" customFormat="1" ht="12" customHeight="1">
      <c r="A37" s="378" t="s">
        <v>47</v>
      </c>
      <c r="B37" s="380" t="s">
        <v>48</v>
      </c>
      <c r="C37" s="434">
        <v>11170900</v>
      </c>
      <c r="D37" s="434">
        <v>5207928</v>
      </c>
      <c r="E37" s="434">
        <f>'[1]1.1.sz.mell.'!D37</f>
        <v>0</v>
      </c>
    </row>
    <row r="38" spans="1:5" s="373" customFormat="1" ht="12" customHeight="1">
      <c r="A38" s="378" t="s">
        <v>49</v>
      </c>
      <c r="B38" s="380" t="s">
        <v>50</v>
      </c>
      <c r="C38" s="434">
        <v>59020388</v>
      </c>
      <c r="D38" s="434">
        <v>65227170</v>
      </c>
      <c r="E38" s="434">
        <f>'[1]1.1.sz.mell.'!D38</f>
        <v>56000000</v>
      </c>
    </row>
    <row r="39" spans="1:5" s="373" customFormat="1" ht="12" customHeight="1">
      <c r="A39" s="378" t="s">
        <v>51</v>
      </c>
      <c r="B39" s="380" t="s">
        <v>52</v>
      </c>
      <c r="C39" s="434">
        <v>35249853</v>
      </c>
      <c r="D39" s="434">
        <v>35984203</v>
      </c>
      <c r="E39" s="434">
        <f>'[1]1.1.sz.mell.'!D39</f>
        <v>0</v>
      </c>
    </row>
    <row r="40" spans="1:5" s="373" customFormat="1" ht="12" customHeight="1">
      <c r="A40" s="378" t="s">
        <v>53</v>
      </c>
      <c r="B40" s="380" t="s">
        <v>54</v>
      </c>
      <c r="C40" s="434">
        <v>28717049</v>
      </c>
      <c r="D40" s="434">
        <v>26206130</v>
      </c>
      <c r="E40" s="434">
        <f>'[1]1.1.sz.mell.'!D40</f>
        <v>4320000</v>
      </c>
    </row>
    <row r="41" spans="1:5" s="373" customFormat="1" ht="12" customHeight="1">
      <c r="A41" s="378" t="s">
        <v>55</v>
      </c>
      <c r="B41" s="380" t="s">
        <v>56</v>
      </c>
      <c r="C41" s="434">
        <v>3892946</v>
      </c>
      <c r="D41" s="434">
        <v>0</v>
      </c>
      <c r="E41" s="434">
        <f>'[1]1.1.sz.mell.'!D41</f>
        <v>0</v>
      </c>
    </row>
    <row r="42" spans="1:5" s="373" customFormat="1" ht="12" customHeight="1">
      <c r="A42" s="378" t="s">
        <v>57</v>
      </c>
      <c r="B42" s="380" t="s">
        <v>58</v>
      </c>
      <c r="C42" s="434">
        <v>593400</v>
      </c>
      <c r="D42" s="434">
        <v>66600</v>
      </c>
      <c r="E42" s="434">
        <f>'[1]1.1.sz.mell.'!D42</f>
        <v>0</v>
      </c>
    </row>
    <row r="43" spans="1:5" s="373" customFormat="1" ht="12" customHeight="1">
      <c r="A43" s="378" t="s">
        <v>59</v>
      </c>
      <c r="B43" s="380" t="s">
        <v>60</v>
      </c>
      <c r="C43" s="782">
        <v>967830</v>
      </c>
      <c r="D43" s="782"/>
      <c r="E43" s="782">
        <f>'[1]1.1.sz.mell.'!D43</f>
        <v>0</v>
      </c>
    </row>
    <row r="44" spans="1:5" s="373" customFormat="1" ht="12" customHeight="1">
      <c r="A44" s="382" t="s">
        <v>61</v>
      </c>
      <c r="B44" s="393" t="s">
        <v>1471</v>
      </c>
      <c r="C44" s="394"/>
      <c r="D44" s="783">
        <v>712049</v>
      </c>
      <c r="E44" s="784"/>
    </row>
    <row r="45" spans="1:5" s="373" customFormat="1" ht="12" customHeight="1" thickBot="1">
      <c r="A45" s="382" t="s">
        <v>1472</v>
      </c>
      <c r="B45" s="435" t="s">
        <v>62</v>
      </c>
      <c r="C45" s="783">
        <v>1550444</v>
      </c>
      <c r="D45" s="783">
        <v>2017831</v>
      </c>
      <c r="E45" s="783">
        <f>'[1]1.1.sz.mell.'!D45</f>
        <v>164330000</v>
      </c>
    </row>
    <row r="46" spans="1:5" s="373" customFormat="1" ht="12" customHeight="1" thickBot="1">
      <c r="A46" s="369" t="s">
        <v>63</v>
      </c>
      <c r="B46" s="371" t="s">
        <v>64</v>
      </c>
      <c r="C46" s="709">
        <f>SUM(C47:C51)</f>
        <v>33582588</v>
      </c>
      <c r="D46" s="709">
        <f>SUM(D47:D51)</f>
        <v>17419010</v>
      </c>
      <c r="E46" s="709">
        <f>SUM(E47:E51)</f>
        <v>16000000</v>
      </c>
    </row>
    <row r="47" spans="1:5" s="373" customFormat="1" ht="12" customHeight="1">
      <c r="A47" s="374" t="s">
        <v>65</v>
      </c>
      <c r="B47" s="376" t="s">
        <v>66</v>
      </c>
      <c r="C47" s="785"/>
      <c r="D47" s="785"/>
      <c r="E47" s="785">
        <f>'[1]1.1.sz.mell.'!D47</f>
        <v>0</v>
      </c>
    </row>
    <row r="48" spans="1:5" s="373" customFormat="1" ht="12" customHeight="1">
      <c r="A48" s="378" t="s">
        <v>67</v>
      </c>
      <c r="B48" s="380" t="s">
        <v>68</v>
      </c>
      <c r="C48" s="782">
        <v>27328231</v>
      </c>
      <c r="D48" s="782">
        <v>17399325</v>
      </c>
      <c r="E48" s="782">
        <f>'[1]1.1.sz.mell.'!D48</f>
        <v>16000000</v>
      </c>
    </row>
    <row r="49" spans="1:5" s="373" customFormat="1" ht="12" customHeight="1">
      <c r="A49" s="378" t="s">
        <v>69</v>
      </c>
      <c r="B49" s="380" t="s">
        <v>70</v>
      </c>
      <c r="C49" s="782">
        <v>6254357</v>
      </c>
      <c r="D49" s="782">
        <v>19685</v>
      </c>
      <c r="E49" s="782">
        <f>'[1]1.1.sz.mell.'!D49</f>
        <v>0</v>
      </c>
    </row>
    <row r="50" spans="1:5" s="373" customFormat="1" ht="12" customHeight="1">
      <c r="A50" s="378" t="s">
        <v>71</v>
      </c>
      <c r="B50" s="380" t="s">
        <v>72</v>
      </c>
      <c r="C50" s="782"/>
      <c r="D50" s="782"/>
      <c r="E50" s="782">
        <f>'[1]1.1.sz.mell.'!D50</f>
        <v>0</v>
      </c>
    </row>
    <row r="51" spans="1:5" s="373" customFormat="1" ht="12" customHeight="1" thickBot="1">
      <c r="A51" s="382" t="s">
        <v>73</v>
      </c>
      <c r="B51" s="435" t="s">
        <v>74</v>
      </c>
      <c r="C51" s="783"/>
      <c r="D51" s="783"/>
      <c r="E51" s="783">
        <f>'[1]1.1.sz.mell.'!D51</f>
        <v>0</v>
      </c>
    </row>
    <row r="52" spans="1:5" s="373" customFormat="1" ht="12" customHeight="1" thickBot="1">
      <c r="A52" s="369" t="s">
        <v>75</v>
      </c>
      <c r="B52" s="371" t="s">
        <v>76</v>
      </c>
      <c r="C52" s="709">
        <f t="shared" ref="C52:D52" si="2">SUM(C53:C57)</f>
        <v>12068478</v>
      </c>
      <c r="D52" s="709">
        <f t="shared" si="2"/>
        <v>7518970</v>
      </c>
      <c r="E52" s="709">
        <f>SUM(E53:E57)</f>
        <v>0</v>
      </c>
    </row>
    <row r="53" spans="1:5" s="373" customFormat="1" ht="12" customHeight="1">
      <c r="A53" s="374" t="s">
        <v>464</v>
      </c>
      <c r="B53" s="376" t="s">
        <v>461</v>
      </c>
      <c r="C53" s="702"/>
      <c r="D53" s="702"/>
      <c r="E53" s="702">
        <f>'[1]1.1.sz.mell.'!D53</f>
        <v>0</v>
      </c>
    </row>
    <row r="54" spans="1:5" s="373" customFormat="1" ht="12" customHeight="1">
      <c r="A54" s="374" t="s">
        <v>465</v>
      </c>
      <c r="B54" s="380" t="s">
        <v>462</v>
      </c>
      <c r="C54" s="434"/>
      <c r="D54" s="434"/>
      <c r="E54" s="702">
        <f>'[1]1.1.sz.mell.'!D56</f>
        <v>0</v>
      </c>
    </row>
    <row r="55" spans="1:5" s="373" customFormat="1" ht="12" customHeight="1">
      <c r="A55" s="374" t="s">
        <v>466</v>
      </c>
      <c r="B55" s="380" t="s">
        <v>490</v>
      </c>
      <c r="C55" s="434"/>
      <c r="D55" s="434"/>
      <c r="E55" s="702">
        <f>'[1]1.1.sz.mell.'!D57</f>
        <v>0</v>
      </c>
    </row>
    <row r="56" spans="1:5" s="373" customFormat="1" ht="12" customHeight="1">
      <c r="A56" s="374" t="s">
        <v>467</v>
      </c>
      <c r="B56" s="384" t="s">
        <v>469</v>
      </c>
      <c r="C56" s="440">
        <v>45000</v>
      </c>
      <c r="D56" s="440"/>
      <c r="E56" s="702">
        <f>'[1]1.1.sz.mell.'!D59</f>
        <v>0</v>
      </c>
    </row>
    <row r="57" spans="1:5" s="373" customFormat="1" ht="12" customHeight="1">
      <c r="A57" s="374" t="s">
        <v>468</v>
      </c>
      <c r="B57" s="384" t="s">
        <v>470</v>
      </c>
      <c r="C57" s="440">
        <v>12023478</v>
      </c>
      <c r="D57" s="631">
        <v>7518970</v>
      </c>
      <c r="E57" s="702">
        <f>'[1]1.1.sz.mell.'!D60</f>
        <v>0</v>
      </c>
    </row>
    <row r="58" spans="1:5" s="373" customFormat="1" ht="12" customHeight="1" thickBot="1">
      <c r="A58" s="382" t="s">
        <v>1474</v>
      </c>
      <c r="B58" s="386" t="s">
        <v>1475</v>
      </c>
      <c r="C58" s="387"/>
      <c r="E58" s="786"/>
    </row>
    <row r="59" spans="1:5" s="373" customFormat="1" ht="12" customHeight="1" thickBot="1">
      <c r="A59" s="369" t="s">
        <v>81</v>
      </c>
      <c r="B59" s="385" t="s">
        <v>82</v>
      </c>
      <c r="C59" s="709">
        <f t="shared" ref="C59:D59" si="3">SUM(C60:C64)</f>
        <v>1259818</v>
      </c>
      <c r="D59" s="709">
        <f t="shared" si="3"/>
        <v>4945652</v>
      </c>
      <c r="E59" s="709">
        <f>SUM(E60:E64)</f>
        <v>0</v>
      </c>
    </row>
    <row r="60" spans="1:5" s="373" customFormat="1" ht="12" customHeight="1">
      <c r="A60" s="378" t="s">
        <v>476</v>
      </c>
      <c r="B60" s="376" t="s">
        <v>471</v>
      </c>
      <c r="C60" s="782"/>
      <c r="D60" s="782"/>
      <c r="E60" s="782"/>
    </row>
    <row r="61" spans="1:5" s="373" customFormat="1" ht="12" customHeight="1">
      <c r="A61" s="378" t="s">
        <v>477</v>
      </c>
      <c r="B61" s="380" t="s">
        <v>472</v>
      </c>
      <c r="C61" s="782"/>
      <c r="D61" s="782"/>
      <c r="E61" s="782"/>
    </row>
    <row r="62" spans="1:5" s="373" customFormat="1" ht="12" customHeight="1">
      <c r="A62" s="378" t="s">
        <v>478</v>
      </c>
      <c r="B62" s="380" t="s">
        <v>491</v>
      </c>
      <c r="C62" s="782"/>
      <c r="D62" s="782"/>
      <c r="E62" s="782"/>
    </row>
    <row r="63" spans="1:5" s="373" customFormat="1" ht="12" customHeight="1">
      <c r="A63" s="378" t="s">
        <v>479</v>
      </c>
      <c r="B63" s="384" t="s">
        <v>473</v>
      </c>
      <c r="C63" s="782">
        <v>24593</v>
      </c>
      <c r="D63" s="782"/>
      <c r="E63" s="782"/>
    </row>
    <row r="64" spans="1:5" s="373" customFormat="1" ht="12" customHeight="1">
      <c r="A64" s="378" t="s">
        <v>480</v>
      </c>
      <c r="B64" s="384" t="s">
        <v>475</v>
      </c>
      <c r="C64" s="782">
        <v>1235225</v>
      </c>
      <c r="D64" s="782">
        <v>4945652</v>
      </c>
      <c r="E64" s="782"/>
    </row>
    <row r="65" spans="1:6" s="373" customFormat="1" ht="12" customHeight="1" thickBot="1">
      <c r="A65" s="378" t="s">
        <v>1476</v>
      </c>
      <c r="B65" s="386" t="s">
        <v>1477</v>
      </c>
      <c r="C65" s="396"/>
      <c r="E65" s="786"/>
    </row>
    <row r="66" spans="1:6" s="373" customFormat="1" ht="12" customHeight="1" thickBot="1">
      <c r="A66" s="369" t="s">
        <v>83</v>
      </c>
      <c r="B66" s="371" t="s">
        <v>84</v>
      </c>
      <c r="C66" s="781">
        <f>+C5+C12+C19+C26+C34+C46+C52+C59</f>
        <v>4414405887</v>
      </c>
      <c r="D66" s="781">
        <f>+D5+D12+D19+D26+D34+D46+D52+D59</f>
        <v>3053365347</v>
      </c>
      <c r="E66" s="781">
        <f>+E5+E12+E19+E26+E34+E46+E52+E59</f>
        <v>3093882760</v>
      </c>
    </row>
    <row r="67" spans="1:6" s="373" customFormat="1" ht="12" customHeight="1" thickBot="1">
      <c r="A67" s="787" t="s">
        <v>85</v>
      </c>
      <c r="B67" s="385" t="s">
        <v>86</v>
      </c>
      <c r="C67" s="709">
        <f>SUM(C68:C70)</f>
        <v>0</v>
      </c>
      <c r="D67" s="709">
        <f>SUM(D68:D70)</f>
        <v>0</v>
      </c>
      <c r="E67" s="709">
        <f>SUM(E68:E70)</f>
        <v>0</v>
      </c>
    </row>
    <row r="68" spans="1:6" s="373" customFormat="1" ht="12" customHeight="1">
      <c r="A68" s="378" t="s">
        <v>87</v>
      </c>
      <c r="B68" s="376" t="s">
        <v>88</v>
      </c>
      <c r="C68" s="782"/>
      <c r="D68" s="782"/>
      <c r="E68" s="782"/>
    </row>
    <row r="69" spans="1:6" s="373" customFormat="1" ht="12" customHeight="1">
      <c r="A69" s="378" t="s">
        <v>89</v>
      </c>
      <c r="B69" s="380" t="s">
        <v>90</v>
      </c>
      <c r="C69" s="782"/>
      <c r="D69" s="782"/>
      <c r="E69" s="782"/>
    </row>
    <row r="70" spans="1:6" s="373" customFormat="1" ht="12" customHeight="1" thickBot="1">
      <c r="A70" s="378" t="s">
        <v>91</v>
      </c>
      <c r="B70" s="788" t="s">
        <v>1696</v>
      </c>
      <c r="C70" s="782"/>
      <c r="D70" s="782"/>
      <c r="E70" s="782"/>
    </row>
    <row r="71" spans="1:6" s="373" customFormat="1" ht="12" customHeight="1" thickBot="1">
      <c r="A71" s="787" t="s">
        <v>93</v>
      </c>
      <c r="B71" s="385" t="s">
        <v>94</v>
      </c>
      <c r="C71" s="709">
        <f>SUM(C72:C75)</f>
        <v>0</v>
      </c>
      <c r="D71" s="709">
        <f>SUM(D72:D75)</f>
        <v>0</v>
      </c>
      <c r="E71" s="709">
        <f>SUM(E72:E75)</f>
        <v>0</v>
      </c>
    </row>
    <row r="72" spans="1:6" s="373" customFormat="1" ht="12" customHeight="1">
      <c r="A72" s="378" t="s">
        <v>95</v>
      </c>
      <c r="B72" s="376" t="s">
        <v>96</v>
      </c>
      <c r="C72" s="782"/>
      <c r="D72" s="782"/>
      <c r="E72" s="782"/>
    </row>
    <row r="73" spans="1:6" s="373" customFormat="1" ht="12" customHeight="1">
      <c r="A73" s="378" t="s">
        <v>97</v>
      </c>
      <c r="B73" s="380" t="s">
        <v>98</v>
      </c>
      <c r="C73" s="782"/>
      <c r="D73" s="782"/>
      <c r="E73" s="782"/>
    </row>
    <row r="74" spans="1:6" s="373" customFormat="1" ht="12" customHeight="1">
      <c r="A74" s="378" t="s">
        <v>99</v>
      </c>
      <c r="B74" s="380" t="s">
        <v>100</v>
      </c>
      <c r="C74" s="782"/>
      <c r="D74" s="782"/>
      <c r="E74" s="782"/>
    </row>
    <row r="75" spans="1:6" s="373" customFormat="1" ht="17.25" customHeight="1" thickBot="1">
      <c r="A75" s="378" t="s">
        <v>101</v>
      </c>
      <c r="B75" s="435" t="s">
        <v>102</v>
      </c>
      <c r="C75" s="782"/>
      <c r="D75" s="782"/>
      <c r="E75" s="782"/>
      <c r="F75" s="789"/>
    </row>
    <row r="76" spans="1:6" s="373" customFormat="1" ht="12" customHeight="1" thickBot="1">
      <c r="A76" s="787" t="s">
        <v>103</v>
      </c>
      <c r="B76" s="385" t="s">
        <v>104</v>
      </c>
      <c r="C76" s="709">
        <f>SUM(C77:C78)</f>
        <v>212027868</v>
      </c>
      <c r="D76" s="709">
        <f>SUM(D77:D78)</f>
        <v>1702614858</v>
      </c>
      <c r="E76" s="709">
        <f>SUM(E77:E78)</f>
        <v>1351813505</v>
      </c>
    </row>
    <row r="77" spans="1:6" s="373" customFormat="1" ht="12" customHeight="1">
      <c r="A77" s="378" t="s">
        <v>105</v>
      </c>
      <c r="B77" s="376" t="s">
        <v>106</v>
      </c>
      <c r="C77" s="782">
        <v>212027868</v>
      </c>
      <c r="D77" s="782">
        <v>1702614858</v>
      </c>
      <c r="E77" s="782">
        <f>'[1]1.1.sz.mell.'!D77</f>
        <v>1351813505</v>
      </c>
    </row>
    <row r="78" spans="1:6" s="373" customFormat="1" ht="12" customHeight="1" thickBot="1">
      <c r="A78" s="378" t="s">
        <v>107</v>
      </c>
      <c r="B78" s="435" t="s">
        <v>108</v>
      </c>
      <c r="C78" s="782"/>
      <c r="D78" s="782"/>
      <c r="E78" s="782">
        <f>'[1]1.1.sz.mell.'!D82</f>
        <v>0</v>
      </c>
    </row>
    <row r="79" spans="1:6" s="373" customFormat="1" ht="12" customHeight="1" thickBot="1">
      <c r="A79" s="787" t="s">
        <v>109</v>
      </c>
      <c r="B79" s="385" t="s">
        <v>110</v>
      </c>
      <c r="C79" s="709">
        <f>SUM(C80:C82)</f>
        <v>30030251</v>
      </c>
      <c r="D79" s="709">
        <f>SUM(D80:D82)</f>
        <v>29967403</v>
      </c>
      <c r="E79" s="709">
        <f>SUM(E80:E82)</f>
        <v>0</v>
      </c>
    </row>
    <row r="80" spans="1:6" s="373" customFormat="1" ht="12" customHeight="1">
      <c r="A80" s="378" t="s">
        <v>483</v>
      </c>
      <c r="B80" s="376" t="s">
        <v>111</v>
      </c>
      <c r="C80" s="782">
        <v>30030251</v>
      </c>
      <c r="D80" s="782">
        <v>29967403</v>
      </c>
      <c r="E80" s="782">
        <f>'[1]1.1.sz.mell.'!D84</f>
        <v>0</v>
      </c>
    </row>
    <row r="81" spans="1:5" s="373" customFormat="1" ht="12" customHeight="1">
      <c r="A81" s="378" t="s">
        <v>484</v>
      </c>
      <c r="B81" s="380" t="s">
        <v>112</v>
      </c>
      <c r="C81" s="782"/>
      <c r="D81" s="782"/>
      <c r="E81" s="782">
        <f>'[1]1.1.sz.mell.'!D85</f>
        <v>0</v>
      </c>
    </row>
    <row r="82" spans="1:5" s="373" customFormat="1" ht="12" customHeight="1" thickBot="1">
      <c r="A82" s="378" t="s">
        <v>485</v>
      </c>
      <c r="B82" s="384" t="s">
        <v>1697</v>
      </c>
      <c r="C82" s="782"/>
      <c r="D82" s="782"/>
      <c r="E82" s="782"/>
    </row>
    <row r="83" spans="1:5" s="373" customFormat="1" ht="12" customHeight="1" thickBot="1">
      <c r="A83" s="787" t="s">
        <v>113</v>
      </c>
      <c r="B83" s="385" t="s">
        <v>114</v>
      </c>
      <c r="C83" s="709">
        <f>SUM(C84:C88)</f>
        <v>0</v>
      </c>
      <c r="D83" s="709">
        <f>SUM(D84:D88)</f>
        <v>0</v>
      </c>
      <c r="E83" s="709">
        <f>SUM(E84:E88)</f>
        <v>0</v>
      </c>
    </row>
    <row r="84" spans="1:5" s="373" customFormat="1" ht="12" customHeight="1">
      <c r="A84" s="790" t="s">
        <v>486</v>
      </c>
      <c r="B84" s="376" t="s">
        <v>1698</v>
      </c>
      <c r="C84" s="782"/>
      <c r="D84" s="782"/>
      <c r="E84" s="782"/>
    </row>
    <row r="85" spans="1:5" s="373" customFormat="1" ht="12" customHeight="1">
      <c r="A85" s="790" t="s">
        <v>487</v>
      </c>
      <c r="B85" s="380" t="s">
        <v>1699</v>
      </c>
      <c r="C85" s="782"/>
      <c r="D85" s="782"/>
      <c r="E85" s="782"/>
    </row>
    <row r="86" spans="1:5" s="373" customFormat="1" ht="12" customHeight="1">
      <c r="A86" s="790" t="s">
        <v>488</v>
      </c>
      <c r="B86" s="380" t="s">
        <v>1700</v>
      </c>
      <c r="C86" s="782"/>
      <c r="D86" s="782"/>
      <c r="E86" s="782"/>
    </row>
    <row r="87" spans="1:5" s="373" customFormat="1" ht="12" customHeight="1">
      <c r="A87" s="790" t="s">
        <v>489</v>
      </c>
      <c r="B87" s="384" t="s">
        <v>1701</v>
      </c>
      <c r="C87" s="782"/>
      <c r="D87" s="782"/>
      <c r="E87" s="782"/>
    </row>
    <row r="88" spans="1:5" s="373" customFormat="1" ht="12" customHeight="1" thickBot="1">
      <c r="A88" s="790" t="s">
        <v>1702</v>
      </c>
      <c r="B88" s="384" t="s">
        <v>1703</v>
      </c>
      <c r="C88" s="782"/>
      <c r="D88" s="782"/>
      <c r="E88" s="782"/>
    </row>
    <row r="89" spans="1:5" s="373" customFormat="1" ht="12" customHeight="1" thickBot="1">
      <c r="A89" s="787" t="s">
        <v>115</v>
      </c>
      <c r="B89" s="385" t="s">
        <v>116</v>
      </c>
      <c r="C89" s="791"/>
      <c r="D89" s="791"/>
      <c r="E89" s="791"/>
    </row>
    <row r="90" spans="1:5" s="373" customFormat="1" ht="12" customHeight="1" thickBot="1">
      <c r="A90" s="787" t="s">
        <v>1629</v>
      </c>
      <c r="B90" s="792" t="s">
        <v>117</v>
      </c>
      <c r="C90" s="781">
        <f>+C67+C71+C76+C79+C83+C89</f>
        <v>242058119</v>
      </c>
      <c r="D90" s="781">
        <f>+D67+D71+D76+D79+D83+D89</f>
        <v>1732582261</v>
      </c>
      <c r="E90" s="781">
        <f>+E67+E71+E76+E79+E83+E89</f>
        <v>1351813505</v>
      </c>
    </row>
    <row r="91" spans="1:5" s="373" customFormat="1" ht="12" customHeight="1" thickBot="1">
      <c r="A91" s="793" t="s">
        <v>1630</v>
      </c>
      <c r="B91" s="794" t="s">
        <v>118</v>
      </c>
      <c r="C91" s="781">
        <f>+C66+C90</f>
        <v>4656464006</v>
      </c>
      <c r="D91" s="781">
        <f>+D66+D90</f>
        <v>4785947608</v>
      </c>
      <c r="E91" s="781">
        <f>+E66+E90</f>
        <v>4445696265</v>
      </c>
    </row>
    <row r="92" spans="1:5" s="373" customFormat="1" ht="12" customHeight="1">
      <c r="A92" s="795"/>
      <c r="B92" s="796"/>
      <c r="C92" s="797"/>
      <c r="D92" s="798"/>
      <c r="E92" s="799"/>
    </row>
    <row r="93" spans="1:5" s="373" customFormat="1" ht="12" customHeight="1">
      <c r="A93" s="1111" t="s">
        <v>119</v>
      </c>
      <c r="B93" s="1111"/>
      <c r="C93" s="1111"/>
      <c r="D93" s="1111"/>
      <c r="E93" s="1111"/>
    </row>
    <row r="94" spans="1:5" s="373" customFormat="1" ht="12" customHeight="1" thickBot="1">
      <c r="A94" s="1109" t="s">
        <v>120</v>
      </c>
      <c r="B94" s="1109"/>
      <c r="C94" s="567"/>
    </row>
    <row r="95" spans="1:5" s="373" customFormat="1" ht="24" customHeight="1" thickBot="1">
      <c r="A95" s="361" t="s">
        <v>1704</v>
      </c>
      <c r="B95" s="363" t="s">
        <v>121</v>
      </c>
      <c r="C95" s="362" t="s">
        <v>1692</v>
      </c>
      <c r="D95" s="778" t="s">
        <v>1693</v>
      </c>
      <c r="E95" s="778" t="s">
        <v>1466</v>
      </c>
    </row>
    <row r="96" spans="1:5" s="373" customFormat="1" ht="12" customHeight="1" thickBot="1">
      <c r="A96" s="412">
        <v>1</v>
      </c>
      <c r="B96" s="413">
        <v>2</v>
      </c>
      <c r="C96" s="413">
        <v>4</v>
      </c>
      <c r="D96" s="414">
        <v>5</v>
      </c>
      <c r="E96" s="414">
        <v>5</v>
      </c>
    </row>
    <row r="97" spans="1:7" s="373" customFormat="1" ht="15" customHeight="1" thickBot="1">
      <c r="A97" s="415" t="s">
        <v>4</v>
      </c>
      <c r="B97" s="417" t="s">
        <v>122</v>
      </c>
      <c r="C97" s="800">
        <f>+C98+C99+C100+C101+C102</f>
        <v>1910766521</v>
      </c>
      <c r="D97" s="800">
        <f>+D98+D99+D100+D101+D102</f>
        <v>1896892223</v>
      </c>
      <c r="E97" s="800">
        <f>+E98+E99+E100+E101+E102</f>
        <v>1880490153</v>
      </c>
    </row>
    <row r="98" spans="1:7" s="373" customFormat="1" ht="12.95" customHeight="1">
      <c r="A98" s="419" t="s">
        <v>6</v>
      </c>
      <c r="B98" s="421" t="s">
        <v>123</v>
      </c>
      <c r="C98" s="801">
        <v>627391796</v>
      </c>
      <c r="D98" s="801">
        <v>657801078</v>
      </c>
      <c r="E98" s="801">
        <f>'[1]1.1.sz.mell.'!D98</f>
        <v>697083000</v>
      </c>
    </row>
    <row r="99" spans="1:7" ht="16.5" customHeight="1">
      <c r="A99" s="378" t="s">
        <v>8</v>
      </c>
      <c r="B99" s="423" t="s">
        <v>124</v>
      </c>
      <c r="C99" s="434">
        <v>148290927</v>
      </c>
      <c r="D99" s="434">
        <v>138256832</v>
      </c>
      <c r="E99" s="434">
        <f>'[1]1.1.sz.mell.'!D99</f>
        <v>140350000</v>
      </c>
      <c r="G99" s="373"/>
    </row>
    <row r="100" spans="1:7">
      <c r="A100" s="378" t="s">
        <v>10</v>
      </c>
      <c r="B100" s="423" t="s">
        <v>125</v>
      </c>
      <c r="C100" s="440">
        <v>826339677</v>
      </c>
      <c r="D100" s="440">
        <v>778258700</v>
      </c>
      <c r="E100" s="440">
        <f>'[1]1.1.sz.mell.'!D100</f>
        <v>657708077</v>
      </c>
      <c r="G100" s="373"/>
    </row>
    <row r="101" spans="1:7" s="368" customFormat="1" ht="12" customHeight="1">
      <c r="A101" s="378" t="s">
        <v>11</v>
      </c>
      <c r="B101" s="424" t="s">
        <v>126</v>
      </c>
      <c r="C101" s="440">
        <v>19027630</v>
      </c>
      <c r="D101" s="440">
        <v>16787100</v>
      </c>
      <c r="E101" s="440">
        <f>'[1]1.1.sz.mell.'!D101</f>
        <v>19412000</v>
      </c>
      <c r="G101" s="373"/>
    </row>
    <row r="102" spans="1:7" ht="12" customHeight="1" thickBot="1">
      <c r="A102" s="378" t="s">
        <v>127</v>
      </c>
      <c r="B102" s="426" t="s">
        <v>128</v>
      </c>
      <c r="C102" s="802">
        <v>289716491</v>
      </c>
      <c r="D102" s="440">
        <v>305788513</v>
      </c>
      <c r="E102" s="440">
        <f>'[1]1.1.sz.mell.'!D102</f>
        <v>365937076</v>
      </c>
      <c r="G102" s="373"/>
    </row>
    <row r="103" spans="1:7" ht="12" customHeight="1" thickBot="1">
      <c r="A103" s="369" t="s">
        <v>15</v>
      </c>
      <c r="B103" s="427" t="s">
        <v>651</v>
      </c>
      <c r="C103" s="709">
        <f>SUM(C104:C106)</f>
        <v>0</v>
      </c>
      <c r="D103" s="709">
        <f>SUM(D104:D106)</f>
        <v>0</v>
      </c>
      <c r="E103" s="709">
        <f>SUM(E104:E106)</f>
        <v>126447928</v>
      </c>
      <c r="G103" s="373"/>
    </row>
    <row r="104" spans="1:7" ht="12" customHeight="1">
      <c r="A104" s="374" t="s">
        <v>346</v>
      </c>
      <c r="B104" s="428" t="s">
        <v>134</v>
      </c>
      <c r="C104" s="702"/>
      <c r="D104" s="702"/>
      <c r="E104" s="702">
        <f>'[1]1.1.sz.mell.'!D104</f>
        <v>5000000</v>
      </c>
      <c r="G104" s="373"/>
    </row>
    <row r="105" spans="1:7" ht="12" customHeight="1">
      <c r="A105" s="374" t="s">
        <v>347</v>
      </c>
      <c r="B105" s="429" t="s">
        <v>493</v>
      </c>
      <c r="C105" s="381"/>
      <c r="D105" s="438"/>
      <c r="E105" s="702">
        <f>'[1]1.1.sz.mell.'!D105</f>
        <v>111447928</v>
      </c>
      <c r="G105" s="373"/>
    </row>
    <row r="106" spans="1:7" ht="12" customHeight="1" thickBot="1">
      <c r="A106" s="374" t="s">
        <v>348</v>
      </c>
      <c r="B106" s="431" t="s">
        <v>492</v>
      </c>
      <c r="C106" s="440"/>
      <c r="D106" s="440"/>
      <c r="E106" s="702">
        <f>'[1]1.1.sz.mell.'!D106</f>
        <v>10000000</v>
      </c>
      <c r="G106" s="373"/>
    </row>
    <row r="107" spans="1:7" ht="12" customHeight="1" thickBot="1">
      <c r="A107" s="369" t="s">
        <v>27</v>
      </c>
      <c r="B107" s="432" t="s">
        <v>654</v>
      </c>
      <c r="C107" s="709">
        <f>+C108+C110+C112</f>
        <v>1004672147</v>
      </c>
      <c r="D107" s="709">
        <f>+D108+D110+D112</f>
        <v>1496566829</v>
      </c>
      <c r="E107" s="709">
        <f>+E108+E110+E112</f>
        <v>2576061781</v>
      </c>
      <c r="G107" s="373"/>
    </row>
    <row r="108" spans="1:7" ht="12" customHeight="1">
      <c r="A108" s="374" t="s">
        <v>623</v>
      </c>
      <c r="B108" s="423" t="s">
        <v>129</v>
      </c>
      <c r="C108" s="702">
        <v>180931760</v>
      </c>
      <c r="D108" s="702">
        <v>546251589</v>
      </c>
      <c r="E108" s="702">
        <f>'[1]1.1.sz.mell.'!D108</f>
        <v>2311807088</v>
      </c>
      <c r="G108" s="373"/>
    </row>
    <row r="109" spans="1:7" ht="12" customHeight="1">
      <c r="A109" s="374" t="s">
        <v>624</v>
      </c>
      <c r="B109" s="431" t="s">
        <v>130</v>
      </c>
      <c r="C109" s="702"/>
      <c r="D109" s="702"/>
      <c r="E109" s="702">
        <f>'[1]1.1.sz.mell.'!D109</f>
        <v>2063526088</v>
      </c>
      <c r="G109" s="373"/>
    </row>
    <row r="110" spans="1:7" ht="12" customHeight="1">
      <c r="A110" s="374" t="s">
        <v>625</v>
      </c>
      <c r="B110" s="431" t="s">
        <v>131</v>
      </c>
      <c r="C110" s="434">
        <v>823740387</v>
      </c>
      <c r="D110" s="434">
        <v>947115240</v>
      </c>
      <c r="E110" s="702">
        <f>'[1]1.1.sz.mell.'!D110</f>
        <v>263654693</v>
      </c>
      <c r="G110" s="373"/>
    </row>
    <row r="111" spans="1:7" ht="12" customHeight="1">
      <c r="A111" s="374" t="s">
        <v>652</v>
      </c>
      <c r="B111" s="431" t="s">
        <v>132</v>
      </c>
      <c r="C111" s="434"/>
      <c r="D111" s="434"/>
      <c r="E111" s="702">
        <f>'[1]1.1.sz.mell.'!D111</f>
        <v>29974693</v>
      </c>
      <c r="G111" s="373"/>
    </row>
    <row r="112" spans="1:7" ht="12" customHeight="1" thickBot="1">
      <c r="A112" s="374" t="s">
        <v>653</v>
      </c>
      <c r="B112" s="435" t="s">
        <v>133</v>
      </c>
      <c r="C112" s="434"/>
      <c r="D112" s="434">
        <v>3200000</v>
      </c>
      <c r="E112" s="702">
        <f>'[1]1.1.sz.mell.'!D112</f>
        <v>600000</v>
      </c>
      <c r="G112" s="373"/>
    </row>
    <row r="113" spans="1:7" ht="12" customHeight="1" thickBot="1">
      <c r="A113" s="369" t="s">
        <v>135</v>
      </c>
      <c r="B113" s="427" t="s">
        <v>136</v>
      </c>
      <c r="C113" s="709">
        <f>+C97+C107+C103</f>
        <v>2915438668</v>
      </c>
      <c r="D113" s="709">
        <f>+D97+D107+D103</f>
        <v>3393459052</v>
      </c>
      <c r="E113" s="709">
        <f>+E97+E107+E103</f>
        <v>4582999862</v>
      </c>
      <c r="G113" s="373"/>
    </row>
    <row r="114" spans="1:7" ht="12" customHeight="1" thickBot="1">
      <c r="A114" s="369" t="s">
        <v>41</v>
      </c>
      <c r="B114" s="427" t="s">
        <v>137</v>
      </c>
      <c r="C114" s="709">
        <f>+C115+C116+C117</f>
        <v>10644800</v>
      </c>
      <c r="D114" s="709">
        <f>+D115+D116+D117</f>
        <v>10644800</v>
      </c>
      <c r="E114" s="709">
        <f>+E115+E116+E117</f>
        <v>15729000</v>
      </c>
      <c r="G114" s="373"/>
    </row>
    <row r="115" spans="1:7" ht="12" customHeight="1">
      <c r="A115" s="374" t="s">
        <v>43</v>
      </c>
      <c r="B115" s="428" t="s">
        <v>138</v>
      </c>
      <c r="C115" s="434">
        <v>10644800</v>
      </c>
      <c r="D115" s="434">
        <v>10644800</v>
      </c>
      <c r="E115" s="434">
        <f>'[1]1.1.sz.mell.'!D115</f>
        <v>15729000</v>
      </c>
      <c r="G115" s="373"/>
    </row>
    <row r="116" spans="1:7" ht="12" customHeight="1">
      <c r="A116" s="374" t="s">
        <v>45</v>
      </c>
      <c r="B116" s="428" t="s">
        <v>139</v>
      </c>
      <c r="C116" s="434"/>
      <c r="D116" s="434"/>
      <c r="E116" s="434"/>
      <c r="G116" s="373"/>
    </row>
    <row r="117" spans="1:7" ht="12" customHeight="1" thickBot="1">
      <c r="A117" s="436" t="s">
        <v>47</v>
      </c>
      <c r="B117" s="437" t="s">
        <v>140</v>
      </c>
      <c r="C117" s="434"/>
      <c r="D117" s="434"/>
      <c r="E117" s="434"/>
      <c r="G117" s="373"/>
    </row>
    <row r="118" spans="1:7" ht="12" customHeight="1" thickBot="1">
      <c r="A118" s="369" t="s">
        <v>63</v>
      </c>
      <c r="B118" s="427" t="s">
        <v>1633</v>
      </c>
      <c r="C118" s="780">
        <f t="shared" ref="C118" si="4">SUM(C119:C124)</f>
        <v>0</v>
      </c>
      <c r="D118" s="780">
        <f t="shared" ref="D118:E118" si="5">SUM(D119:D124)</f>
        <v>0</v>
      </c>
      <c r="E118" s="780">
        <f t="shared" si="5"/>
        <v>0</v>
      </c>
      <c r="G118" s="373"/>
    </row>
    <row r="119" spans="1:7" ht="12" customHeight="1">
      <c r="A119" s="374" t="s">
        <v>355</v>
      </c>
      <c r="B119" s="428" t="s">
        <v>655</v>
      </c>
      <c r="C119" s="434"/>
      <c r="D119" s="434"/>
      <c r="E119" s="434"/>
      <c r="G119" s="373"/>
    </row>
    <row r="120" spans="1:7" ht="12" customHeight="1">
      <c r="A120" s="374" t="s">
        <v>356</v>
      </c>
      <c r="B120" s="428" t="s">
        <v>656</v>
      </c>
      <c r="C120" s="434"/>
      <c r="D120" s="434"/>
      <c r="E120" s="434"/>
      <c r="G120" s="373"/>
    </row>
    <row r="121" spans="1:7" ht="12" customHeight="1">
      <c r="A121" s="374" t="s">
        <v>357</v>
      </c>
      <c r="B121" s="428" t="s">
        <v>657</v>
      </c>
      <c r="C121" s="434"/>
      <c r="D121" s="434"/>
      <c r="E121" s="434"/>
      <c r="G121" s="373"/>
    </row>
    <row r="122" spans="1:7" ht="12" customHeight="1">
      <c r="A122" s="374" t="s">
        <v>358</v>
      </c>
      <c r="B122" s="428" t="s">
        <v>658</v>
      </c>
      <c r="C122" s="434"/>
      <c r="D122" s="434"/>
      <c r="E122" s="434"/>
      <c r="G122" s="373"/>
    </row>
    <row r="123" spans="1:7" ht="12" customHeight="1">
      <c r="A123" s="374" t="s">
        <v>494</v>
      </c>
      <c r="B123" s="428" t="s">
        <v>659</v>
      </c>
      <c r="C123" s="434"/>
      <c r="D123" s="434"/>
      <c r="E123" s="434"/>
      <c r="G123" s="373"/>
    </row>
    <row r="124" spans="1:7" ht="12" customHeight="1" thickBot="1">
      <c r="A124" s="374" t="s">
        <v>661</v>
      </c>
      <c r="B124" s="437" t="s">
        <v>660</v>
      </c>
      <c r="C124" s="434"/>
      <c r="D124" s="434"/>
      <c r="E124" s="434"/>
      <c r="G124" s="373"/>
    </row>
    <row r="125" spans="1:7" ht="12" customHeight="1" thickBot="1">
      <c r="A125" s="369" t="s">
        <v>142</v>
      </c>
      <c r="B125" s="427" t="s">
        <v>1634</v>
      </c>
      <c r="C125" s="781">
        <f>+C126+C127+C129+C130</f>
        <v>27765680</v>
      </c>
      <c r="D125" s="781">
        <f>+D126+D127+D129+D130</f>
        <v>30030251</v>
      </c>
      <c r="E125" s="781">
        <f>+E126+E127+E129+E130</f>
        <v>29967403</v>
      </c>
      <c r="G125" s="373"/>
    </row>
    <row r="126" spans="1:7" ht="12" customHeight="1">
      <c r="A126" s="374" t="s">
        <v>464</v>
      </c>
      <c r="B126" s="428" t="s">
        <v>144</v>
      </c>
      <c r="C126" s="434"/>
      <c r="D126" s="434"/>
      <c r="E126" s="434"/>
      <c r="G126" s="373"/>
    </row>
    <row r="127" spans="1:7" ht="12" customHeight="1">
      <c r="A127" s="374" t="s">
        <v>465</v>
      </c>
      <c r="B127" s="428" t="s">
        <v>145</v>
      </c>
      <c r="C127" s="434">
        <v>27765680</v>
      </c>
      <c r="D127" s="434">
        <v>30030251</v>
      </c>
      <c r="E127" s="434">
        <f>'[1]1.1.sz.mell.'!D127</f>
        <v>29967403</v>
      </c>
      <c r="G127" s="373"/>
    </row>
    <row r="128" spans="1:7" ht="12" customHeight="1">
      <c r="A128" s="374" t="s">
        <v>466</v>
      </c>
      <c r="B128" s="428" t="s">
        <v>662</v>
      </c>
      <c r="C128" s="434"/>
      <c r="D128" s="434"/>
      <c r="E128" s="434"/>
      <c r="G128" s="373"/>
    </row>
    <row r="129" spans="1:7" ht="12" customHeight="1">
      <c r="A129" s="374" t="s">
        <v>467</v>
      </c>
      <c r="B129" s="428" t="s">
        <v>223</v>
      </c>
      <c r="C129" s="434"/>
      <c r="D129" s="434"/>
      <c r="E129" s="434"/>
      <c r="G129" s="373"/>
    </row>
    <row r="130" spans="1:7" ht="12" customHeight="1" thickBot="1">
      <c r="A130" s="374" t="s">
        <v>468</v>
      </c>
      <c r="B130" s="437" t="s">
        <v>677</v>
      </c>
      <c r="C130" s="434"/>
      <c r="D130" s="434"/>
      <c r="E130" s="434"/>
      <c r="G130" s="373"/>
    </row>
    <row r="131" spans="1:7" ht="12" customHeight="1" thickBot="1">
      <c r="A131" s="369" t="s">
        <v>81</v>
      </c>
      <c r="B131" s="427" t="s">
        <v>1637</v>
      </c>
      <c r="C131" s="803">
        <f>+C132+C133+C135+C136</f>
        <v>0</v>
      </c>
      <c r="D131" s="803">
        <f>+D132+D133+D135+D136</f>
        <v>0</v>
      </c>
      <c r="E131" s="803">
        <f>+E132+E133+E135+E136</f>
        <v>0</v>
      </c>
      <c r="G131" s="373"/>
    </row>
    <row r="132" spans="1:7" ht="12" customHeight="1">
      <c r="A132" s="374" t="s">
        <v>476</v>
      </c>
      <c r="B132" s="428" t="s">
        <v>663</v>
      </c>
      <c r="C132" s="434"/>
      <c r="D132" s="434"/>
      <c r="E132" s="434">
        <f>'[1]1.1.sz.mell.'!D135</f>
        <v>0</v>
      </c>
      <c r="G132" s="373"/>
    </row>
    <row r="133" spans="1:7" ht="12" customHeight="1">
      <c r="A133" s="374" t="s">
        <v>477</v>
      </c>
      <c r="B133" s="428" t="s">
        <v>664</v>
      </c>
      <c r="C133" s="434"/>
      <c r="D133" s="434"/>
      <c r="E133" s="434">
        <f>'[1]1.1.sz.mell.'!D136</f>
        <v>0</v>
      </c>
      <c r="G133" s="373"/>
    </row>
    <row r="134" spans="1:7" ht="12" customHeight="1">
      <c r="A134" s="374" t="s">
        <v>478</v>
      </c>
      <c r="B134" s="428" t="s">
        <v>665</v>
      </c>
      <c r="C134" s="434"/>
      <c r="D134" s="434"/>
      <c r="E134" s="434"/>
      <c r="G134" s="373"/>
    </row>
    <row r="135" spans="1:7" ht="12" customHeight="1">
      <c r="A135" s="374" t="s">
        <v>479</v>
      </c>
      <c r="B135" s="428" t="s">
        <v>666</v>
      </c>
      <c r="C135" s="434"/>
      <c r="D135" s="434"/>
      <c r="E135" s="434">
        <f>'[1]1.1.sz.mell.'!D137</f>
        <v>0</v>
      </c>
      <c r="G135" s="373"/>
    </row>
    <row r="136" spans="1:7" ht="12" customHeight="1" thickBot="1">
      <c r="A136" s="374" t="s">
        <v>480</v>
      </c>
      <c r="B136" s="437" t="s">
        <v>667</v>
      </c>
      <c r="C136" s="434"/>
      <c r="D136" s="434"/>
      <c r="E136" s="434">
        <f>'[1]1.1.sz.mell.'!D138</f>
        <v>0</v>
      </c>
      <c r="G136" s="373"/>
    </row>
    <row r="137" spans="1:7" ht="12" customHeight="1" thickBot="1">
      <c r="A137" s="369" t="s">
        <v>83</v>
      </c>
      <c r="B137" s="427" t="s">
        <v>1638</v>
      </c>
      <c r="C137" s="804">
        <f>+C114+C118+C125+C131</f>
        <v>38410480</v>
      </c>
      <c r="D137" s="804">
        <f>+D114+D118+D125+D131</f>
        <v>40675051</v>
      </c>
      <c r="E137" s="804">
        <f>+E114+E118+E125+E131</f>
        <v>45696403</v>
      </c>
      <c r="G137" s="373"/>
    </row>
    <row r="138" spans="1:7" ht="12" customHeight="1" thickBot="1">
      <c r="A138" s="446" t="s">
        <v>147</v>
      </c>
      <c r="B138" s="448" t="s">
        <v>1705</v>
      </c>
      <c r="C138" s="804">
        <f>+C113+C137</f>
        <v>2953849148</v>
      </c>
      <c r="D138" s="804">
        <f>+D113+D137</f>
        <v>3434134103</v>
      </c>
      <c r="E138" s="804">
        <f>+E113+E137</f>
        <v>4628696265</v>
      </c>
      <c r="G138" s="373"/>
    </row>
    <row r="139" spans="1:7" ht="12" customHeight="1"/>
    <row r="140" spans="1:7" ht="12" customHeight="1"/>
    <row r="141" spans="1:7" ht="12" customHeight="1"/>
    <row r="142" spans="1:7" ht="12" customHeight="1"/>
    <row r="143" spans="1:7" ht="12" customHeight="1"/>
    <row r="144" spans="1:7" ht="15" customHeight="1">
      <c r="C144" s="445"/>
      <c r="D144" s="445"/>
      <c r="E144" s="445"/>
    </row>
    <row r="145" s="373" customFormat="1" ht="12.95" customHeight="1"/>
    <row r="149" ht="16.5" customHeight="1"/>
  </sheetData>
  <mergeCells count="4">
    <mergeCell ref="A1:E1"/>
    <mergeCell ref="A2:B2"/>
    <mergeCell ref="A93:E93"/>
    <mergeCell ref="A94:B94"/>
  </mergeCells>
  <printOptions horizontalCentered="1"/>
  <pageMargins left="0.27559055118110237" right="0.27559055118110237" top="0.55118110236220474" bottom="0.31496062992125984" header="0.23622047244094491" footer="0.15748031496062992"/>
  <pageSetup paperSize="9" scale="80" fitToWidth="3" fitToHeight="2" orientation="portrait" r:id="rId1"/>
  <headerFooter alignWithMargins="0">
    <oddHeader>&amp;C&amp;"Times New Roman CE,Félkövér"&amp;12BONYHÁD VÁROS ÖNKORMÁNYZATA 2019. ÉVI KÖLTSÉGVETÉSÉNEK MÉRLEGE&amp;R&amp;"Times New Roman CE,Félkövér dőlt"8. melléklet</oddHeader>
  </headerFooter>
  <rowBreaks count="2" manualBreakCount="2">
    <brk id="79" max="4" man="1"/>
    <brk id="91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K68"/>
  <sheetViews>
    <sheetView view="pageBreakPreview" topLeftCell="C4" zoomScale="130" zoomScaleNormal="115" zoomScaleSheetLayoutView="130" workbookViewId="0">
      <selection activeCell="G127" sqref="G127"/>
    </sheetView>
  </sheetViews>
  <sheetFormatPr defaultColWidth="9.140625" defaultRowHeight="12.75"/>
  <cols>
    <col min="1" max="1" width="5.85546875" style="9" customWidth="1"/>
    <col min="2" max="2" width="47.28515625" style="77" customWidth="1"/>
    <col min="3" max="3" width="13.5703125" style="9" bestFit="1" customWidth="1"/>
    <col min="4" max="4" width="13.5703125" style="9" customWidth="1"/>
    <col min="5" max="5" width="13.5703125" style="9" bestFit="1" customWidth="1"/>
    <col min="6" max="6" width="13.5703125" style="9" hidden="1" customWidth="1"/>
    <col min="7" max="7" width="47.28515625" style="9" customWidth="1"/>
    <col min="8" max="8" width="13.5703125" style="9" bestFit="1" customWidth="1"/>
    <col min="9" max="9" width="13.5703125" style="9" customWidth="1"/>
    <col min="10" max="10" width="13.5703125" style="9" bestFit="1" customWidth="1"/>
    <col min="11" max="11" width="13.5703125" style="9" hidden="1" customWidth="1"/>
    <col min="12" max="16384" width="9.140625" style="9"/>
  </cols>
  <sheetData>
    <row r="1" spans="1:11" ht="39.75" customHeight="1">
      <c r="B1" s="75" t="s">
        <v>152</v>
      </c>
      <c r="C1" s="76"/>
      <c r="D1" s="76"/>
      <c r="E1" s="76"/>
      <c r="F1" s="76"/>
      <c r="G1" s="76"/>
      <c r="H1" s="76"/>
      <c r="I1" s="76"/>
      <c r="J1" s="76"/>
      <c r="K1" s="76"/>
    </row>
    <row r="2" spans="1:11" ht="14.25" thickBot="1">
      <c r="H2" s="78"/>
      <c r="I2" s="78"/>
      <c r="J2" s="78"/>
      <c r="K2" s="352" t="s">
        <v>680</v>
      </c>
    </row>
    <row r="3" spans="1:11" ht="18" customHeight="1" thickBot="1">
      <c r="A3" s="1101" t="s">
        <v>2</v>
      </c>
      <c r="B3" s="79" t="s">
        <v>153</v>
      </c>
      <c r="C3" s="80"/>
      <c r="D3" s="300"/>
      <c r="E3" s="300"/>
      <c r="F3" s="300"/>
      <c r="G3" s="79" t="s">
        <v>154</v>
      </c>
      <c r="H3" s="81"/>
      <c r="I3" s="81"/>
      <c r="J3" s="81"/>
      <c r="K3" s="81"/>
    </row>
    <row r="4" spans="1:11" s="84" customFormat="1" ht="35.25" customHeight="1" thickBot="1">
      <c r="A4" s="1102"/>
      <c r="B4" s="82" t="s">
        <v>155</v>
      </c>
      <c r="C4" s="19" t="s">
        <v>1466</v>
      </c>
      <c r="D4" s="19"/>
      <c r="E4" s="19" t="s">
        <v>710</v>
      </c>
      <c r="F4" s="19" t="s">
        <v>711</v>
      </c>
      <c r="G4" s="82" t="s">
        <v>155</v>
      </c>
      <c r="H4" s="19" t="s">
        <v>1466</v>
      </c>
      <c r="I4" s="19"/>
      <c r="J4" s="19" t="s">
        <v>710</v>
      </c>
      <c r="K4" s="19" t="s">
        <v>711</v>
      </c>
    </row>
    <row r="5" spans="1:11" s="89" customFormat="1" ht="12" customHeight="1" thickBot="1">
      <c r="A5" s="85">
        <v>1</v>
      </c>
      <c r="B5" s="86">
        <v>2</v>
      </c>
      <c r="C5" s="87" t="s">
        <v>27</v>
      </c>
      <c r="D5" s="87"/>
      <c r="E5" s="87" t="s">
        <v>135</v>
      </c>
      <c r="F5" s="87" t="s">
        <v>41</v>
      </c>
      <c r="G5" s="86" t="s">
        <v>135</v>
      </c>
      <c r="H5" s="88" t="s">
        <v>41</v>
      </c>
      <c r="I5" s="88"/>
      <c r="J5" s="88"/>
      <c r="K5" s="88" t="s">
        <v>41</v>
      </c>
    </row>
    <row r="6" spans="1:11" ht="12.95" customHeight="1">
      <c r="A6" s="90" t="s">
        <v>4</v>
      </c>
      <c r="B6" s="91" t="s">
        <v>156</v>
      </c>
      <c r="C6" s="92">
        <f>'1.1.PMINFO.'!D5</f>
        <v>849657067</v>
      </c>
      <c r="D6" s="92"/>
      <c r="E6" s="92">
        <f>'1.1.PMINFO.'!G5</f>
        <v>951680588</v>
      </c>
      <c r="F6" s="92">
        <f>'1.1.PMINFO.'!H5</f>
        <v>816292336</v>
      </c>
      <c r="G6" s="91" t="s">
        <v>157</v>
      </c>
      <c r="H6" s="93">
        <f>'1.1.PMINFO.'!D98</f>
        <v>697083000</v>
      </c>
      <c r="I6" s="93"/>
      <c r="J6" s="93">
        <f>'1.1.PMINFO.'!G98</f>
        <v>767300978</v>
      </c>
      <c r="K6" s="93">
        <f>'1.1.PMINFO.'!H98</f>
        <v>597459979</v>
      </c>
    </row>
    <row r="7" spans="1:11" ht="12.95" customHeight="1">
      <c r="A7" s="94" t="s">
        <v>15</v>
      </c>
      <c r="B7" s="95" t="s">
        <v>158</v>
      </c>
      <c r="C7" s="96">
        <f>'1.1.PMINFO.'!D12</f>
        <v>79276000</v>
      </c>
      <c r="D7" s="96"/>
      <c r="E7" s="96">
        <f>'1.1.PMINFO.'!G12</f>
        <v>169319037</v>
      </c>
      <c r="F7" s="96">
        <f>'1.1.PMINFO.'!H12</f>
        <v>136298971</v>
      </c>
      <c r="G7" s="95" t="s">
        <v>124</v>
      </c>
      <c r="H7" s="93">
        <f>'1.1.PMINFO.'!D99</f>
        <v>140350000</v>
      </c>
      <c r="I7" s="93"/>
      <c r="J7" s="93">
        <f>'1.1.PMINFO.'!G99</f>
        <v>147038432</v>
      </c>
      <c r="K7" s="93">
        <f>'1.1.PMINFO.'!H99</f>
        <v>112635222</v>
      </c>
    </row>
    <row r="8" spans="1:11" ht="12.95" customHeight="1">
      <c r="A8" s="94" t="s">
        <v>27</v>
      </c>
      <c r="B8" s="95" t="s">
        <v>160</v>
      </c>
      <c r="C8" s="96">
        <f>'1.1.PMINFO.'!D26</f>
        <v>688850000</v>
      </c>
      <c r="D8" s="96"/>
      <c r="E8" s="96">
        <f>'1.1.PMINFO.'!G26</f>
        <v>688850000</v>
      </c>
      <c r="F8" s="96">
        <f>'1.1.PMINFO.'!H26</f>
        <v>581114187</v>
      </c>
      <c r="G8" s="95" t="s">
        <v>159</v>
      </c>
      <c r="H8" s="93">
        <f>'1.1.PMINFO.'!D100</f>
        <v>651608077</v>
      </c>
      <c r="I8" s="93"/>
      <c r="J8" s="93">
        <f>'1.1.PMINFO.'!G100</f>
        <v>707223099</v>
      </c>
      <c r="K8" s="93">
        <f>'1.1.PMINFO.'!H100</f>
        <v>516300702</v>
      </c>
    </row>
    <row r="9" spans="1:11" ht="12.95" customHeight="1">
      <c r="A9" s="94" t="s">
        <v>135</v>
      </c>
      <c r="B9" s="95" t="s">
        <v>248</v>
      </c>
      <c r="C9" s="96">
        <f>'1.1.PMINFO.'!D34</f>
        <v>224650000</v>
      </c>
      <c r="D9" s="96"/>
      <c r="E9" s="96">
        <f>'1.1.PMINFO.'!G34</f>
        <v>236317800</v>
      </c>
      <c r="F9" s="96">
        <f>'1.1.PMINFO.'!H34</f>
        <v>184472811</v>
      </c>
      <c r="G9" s="95" t="s">
        <v>126</v>
      </c>
      <c r="H9" s="93">
        <f>'1.1.PMINFO.'!D101</f>
        <v>19412000</v>
      </c>
      <c r="I9" s="93"/>
      <c r="J9" s="93">
        <f>'1.1.PMINFO.'!G101</f>
        <v>16252900</v>
      </c>
      <c r="K9" s="93">
        <f>'1.1.PMINFO.'!H101</f>
        <v>9288665</v>
      </c>
    </row>
    <row r="10" spans="1:11" ht="12.95" customHeight="1">
      <c r="A10" s="94" t="s">
        <v>41</v>
      </c>
      <c r="B10" s="97" t="s">
        <v>161</v>
      </c>
      <c r="C10" s="96">
        <f>'1.1.PMINFO.'!D52</f>
        <v>0</v>
      </c>
      <c r="D10" s="96"/>
      <c r="E10" s="96">
        <f>'1.1.PMINFO.'!G52</f>
        <v>100000</v>
      </c>
      <c r="F10" s="96">
        <f>'1.1.PMINFO.'!H52</f>
        <v>4017799</v>
      </c>
      <c r="G10" s="95" t="s">
        <v>128</v>
      </c>
      <c r="H10" s="93">
        <f>'1.1.PMINFO.'!D102</f>
        <v>372037076</v>
      </c>
      <c r="I10" s="93"/>
      <c r="J10" s="93">
        <f>'1.1.PMINFO.'!G102</f>
        <v>459828680</v>
      </c>
      <c r="K10" s="93">
        <f>'1.1.PMINFO.'!H102</f>
        <v>421362274</v>
      </c>
    </row>
    <row r="11" spans="1:11" ht="12.95" customHeight="1">
      <c r="A11" s="94" t="s">
        <v>63</v>
      </c>
      <c r="B11" s="95" t="s">
        <v>162</v>
      </c>
      <c r="C11" s="98"/>
      <c r="D11" s="98"/>
      <c r="E11" s="98"/>
      <c r="F11" s="98"/>
      <c r="G11" s="95" t="s">
        <v>163</v>
      </c>
      <c r="H11" s="3">
        <f>'1.1.PMINFO.'!D104+'1.1.PMINFO.'!D105</f>
        <v>116447928</v>
      </c>
      <c r="I11" s="3"/>
      <c r="J11" s="3">
        <f>'1.1.PMINFO.'!G104+'1.1.PMINFO.'!G105</f>
        <v>1589138776</v>
      </c>
      <c r="K11" s="3">
        <f>'1.1.PMINFO.'!H104+'1.1.PMINFO.'!H105</f>
        <v>0</v>
      </c>
    </row>
    <row r="12" spans="1:11" ht="12.95" customHeight="1">
      <c r="A12" s="94" t="s">
        <v>142</v>
      </c>
      <c r="B12" s="95"/>
      <c r="C12" s="98"/>
      <c r="D12" s="98"/>
      <c r="E12" s="98"/>
      <c r="F12" s="98"/>
      <c r="G12" s="99"/>
      <c r="H12" s="3"/>
      <c r="I12" s="3"/>
      <c r="J12" s="3"/>
      <c r="K12" s="3"/>
    </row>
    <row r="13" spans="1:11" ht="12.95" customHeight="1">
      <c r="A13" s="94" t="s">
        <v>81</v>
      </c>
      <c r="B13" s="99"/>
      <c r="C13" s="96"/>
      <c r="D13" s="96"/>
      <c r="E13" s="96"/>
      <c r="F13" s="96"/>
      <c r="G13" s="99"/>
      <c r="H13" s="3"/>
      <c r="I13" s="3"/>
      <c r="J13" s="3"/>
      <c r="K13" s="3"/>
    </row>
    <row r="14" spans="1:11" ht="12.95" customHeight="1">
      <c r="A14" s="94" t="s">
        <v>83</v>
      </c>
      <c r="B14" s="100"/>
      <c r="C14" s="98"/>
      <c r="D14" s="98"/>
      <c r="E14" s="98"/>
      <c r="F14" s="98"/>
      <c r="G14" s="99"/>
      <c r="H14" s="3"/>
      <c r="I14" s="3"/>
      <c r="J14" s="3"/>
      <c r="K14" s="3"/>
    </row>
    <row r="15" spans="1:11" ht="12.95" customHeight="1">
      <c r="A15" s="94" t="s">
        <v>147</v>
      </c>
      <c r="B15" s="99"/>
      <c r="C15" s="96"/>
      <c r="D15" s="96"/>
      <c r="E15" s="96"/>
      <c r="F15" s="96"/>
      <c r="G15" s="99"/>
      <c r="H15" s="3"/>
      <c r="I15" s="3"/>
      <c r="J15" s="3"/>
      <c r="K15" s="3"/>
    </row>
    <row r="16" spans="1:11" ht="12.95" customHeight="1">
      <c r="A16" s="94" t="s">
        <v>164</v>
      </c>
      <c r="B16" s="99"/>
      <c r="C16" s="96"/>
      <c r="D16" s="96"/>
      <c r="E16" s="96"/>
      <c r="F16" s="96"/>
      <c r="G16" s="99"/>
      <c r="H16" s="3"/>
      <c r="I16" s="3"/>
      <c r="J16" s="3"/>
      <c r="K16" s="3"/>
    </row>
    <row r="17" spans="1:11" ht="12.95" customHeight="1" thickBot="1">
      <c r="A17" s="94" t="s">
        <v>165</v>
      </c>
      <c r="B17" s="101"/>
      <c r="C17" s="102"/>
      <c r="D17" s="102"/>
      <c r="E17" s="102"/>
      <c r="F17" s="102"/>
      <c r="G17" s="99"/>
      <c r="H17" s="103"/>
      <c r="I17" s="103"/>
      <c r="J17" s="103"/>
      <c r="K17" s="103"/>
    </row>
    <row r="18" spans="1:11" ht="15.95" customHeight="1" thickBot="1">
      <c r="A18" s="104" t="s">
        <v>166</v>
      </c>
      <c r="B18" s="105" t="s">
        <v>167</v>
      </c>
      <c r="C18" s="106">
        <f>SUM(C6:C7,C8:C10,C13:C17)</f>
        <v>1842433067</v>
      </c>
      <c r="D18" s="106"/>
      <c r="E18" s="106">
        <f t="shared" ref="E18:F18" si="0">SUM(E6:E7,E8:E10,E13:E17)</f>
        <v>2046267425</v>
      </c>
      <c r="F18" s="106">
        <f t="shared" si="0"/>
        <v>1722196104</v>
      </c>
      <c r="G18" s="105" t="s">
        <v>168</v>
      </c>
      <c r="H18" s="1">
        <f>SUM(H6:H17)</f>
        <v>1996938081</v>
      </c>
      <c r="I18" s="1"/>
      <c r="J18" s="1">
        <f t="shared" ref="J18:K18" si="1">SUM(J6:J17)</f>
        <v>3686782865</v>
      </c>
      <c r="K18" s="1">
        <f t="shared" si="1"/>
        <v>1657046842</v>
      </c>
    </row>
    <row r="19" spans="1:11" ht="12.95" customHeight="1">
      <c r="A19" s="107" t="s">
        <v>169</v>
      </c>
      <c r="B19" s="108" t="s">
        <v>170</v>
      </c>
      <c r="C19" s="109">
        <f>+C20+C21+C22+C23</f>
        <v>104663820</v>
      </c>
      <c r="D19" s="109"/>
      <c r="E19" s="109">
        <f t="shared" ref="E19:F19" si="2">+E20+E21+E22+E23</f>
        <v>104663820</v>
      </c>
      <c r="F19" s="109">
        <f t="shared" si="2"/>
        <v>104663820</v>
      </c>
      <c r="G19" s="110" t="s">
        <v>171</v>
      </c>
      <c r="H19" s="7"/>
      <c r="I19" s="7"/>
      <c r="J19" s="7"/>
      <c r="K19" s="7"/>
    </row>
    <row r="20" spans="1:11" ht="12.95" customHeight="1">
      <c r="A20" s="111" t="s">
        <v>172</v>
      </c>
      <c r="B20" s="110" t="s">
        <v>173</v>
      </c>
      <c r="C20" s="492">
        <v>104663820</v>
      </c>
      <c r="D20" s="492"/>
      <c r="E20" s="492">
        <v>104663820</v>
      </c>
      <c r="F20" s="492">
        <v>104663820</v>
      </c>
      <c r="G20" s="110" t="s">
        <v>174</v>
      </c>
      <c r="H20" s="8"/>
      <c r="I20" s="8"/>
      <c r="J20" s="8"/>
      <c r="K20" s="8"/>
    </row>
    <row r="21" spans="1:11" ht="12.95" customHeight="1">
      <c r="A21" s="111" t="s">
        <v>175</v>
      </c>
      <c r="B21" s="110" t="s">
        <v>176</v>
      </c>
      <c r="C21" s="112"/>
      <c r="D21" s="112"/>
      <c r="E21" s="112"/>
      <c r="F21" s="112"/>
      <c r="G21" s="110" t="s">
        <v>177</v>
      </c>
      <c r="H21" s="8"/>
      <c r="I21" s="8"/>
      <c r="J21" s="8"/>
      <c r="K21" s="8"/>
    </row>
    <row r="22" spans="1:11" ht="12.95" customHeight="1">
      <c r="A22" s="111" t="s">
        <v>178</v>
      </c>
      <c r="B22" s="110" t="s">
        <v>179</v>
      </c>
      <c r="C22" s="112"/>
      <c r="D22" s="112"/>
      <c r="E22" s="112"/>
      <c r="F22" s="112"/>
      <c r="G22" s="110" t="s">
        <v>180</v>
      </c>
      <c r="H22" s="8"/>
      <c r="I22" s="8"/>
      <c r="J22" s="8"/>
      <c r="K22" s="8"/>
    </row>
    <row r="23" spans="1:11" ht="12.95" customHeight="1">
      <c r="A23" s="111" t="s">
        <v>181</v>
      </c>
      <c r="B23" s="110" t="s">
        <v>182</v>
      </c>
      <c r="C23" s="112"/>
      <c r="D23" s="112"/>
      <c r="E23" s="112"/>
      <c r="F23" s="112"/>
      <c r="G23" s="108" t="s">
        <v>183</v>
      </c>
      <c r="H23" s="8"/>
      <c r="I23" s="8"/>
      <c r="J23" s="8"/>
      <c r="K23" s="8"/>
    </row>
    <row r="24" spans="1:11" ht="12.95" customHeight="1">
      <c r="A24" s="111" t="s">
        <v>184</v>
      </c>
      <c r="B24" s="110" t="s">
        <v>185</v>
      </c>
      <c r="C24" s="113">
        <f>+C25+C26</f>
        <v>0</v>
      </c>
      <c r="D24" s="113"/>
      <c r="E24" s="113">
        <f t="shared" ref="E24:F24" si="3">+E25+E26</f>
        <v>0</v>
      </c>
      <c r="F24" s="113">
        <f t="shared" si="3"/>
        <v>0</v>
      </c>
      <c r="G24" s="110" t="s">
        <v>186</v>
      </c>
      <c r="H24" s="8"/>
      <c r="I24" s="8"/>
      <c r="J24" s="8"/>
      <c r="K24" s="8"/>
    </row>
    <row r="25" spans="1:11" ht="12.95" customHeight="1">
      <c r="A25" s="107" t="s">
        <v>187</v>
      </c>
      <c r="B25" s="108" t="s">
        <v>188</v>
      </c>
      <c r="C25" s="114"/>
      <c r="D25" s="114"/>
      <c r="E25" s="114"/>
      <c r="F25" s="114"/>
      <c r="G25" s="91" t="s">
        <v>189</v>
      </c>
      <c r="H25" s="7"/>
      <c r="I25" s="7"/>
      <c r="J25" s="7"/>
      <c r="K25" s="7"/>
    </row>
    <row r="26" spans="1:11" ht="12.95" customHeight="1" thickBot="1">
      <c r="A26" s="111" t="s">
        <v>190</v>
      </c>
      <c r="B26" s="110" t="s">
        <v>191</v>
      </c>
      <c r="C26" s="112"/>
      <c r="D26" s="112"/>
      <c r="E26" s="112"/>
      <c r="F26" s="112"/>
      <c r="G26" s="4" t="s">
        <v>145</v>
      </c>
      <c r="H26" s="8">
        <f>'1.1.PMINFO.'!D127</f>
        <v>29967403</v>
      </c>
      <c r="I26" s="8"/>
      <c r="J26" s="8">
        <f>'1.1.PMINFO.'!G127</f>
        <v>30435054</v>
      </c>
      <c r="K26" s="8">
        <f>'1.1.PMINFO.'!H127</f>
        <v>30435054</v>
      </c>
    </row>
    <row r="27" spans="1:11" ht="15.95" customHeight="1" thickBot="1">
      <c r="A27" s="104" t="s">
        <v>192</v>
      </c>
      <c r="B27" s="105" t="s">
        <v>193</v>
      </c>
      <c r="C27" s="106">
        <f>+C19+C24</f>
        <v>104663820</v>
      </c>
      <c r="D27" s="106"/>
      <c r="E27" s="106">
        <f t="shared" ref="E27:F27" si="4">+E19+E24</f>
        <v>104663820</v>
      </c>
      <c r="F27" s="106">
        <f t="shared" si="4"/>
        <v>104663820</v>
      </c>
      <c r="G27" s="105" t="s">
        <v>194</v>
      </c>
      <c r="H27" s="1">
        <f>SUM(H19:H26)</f>
        <v>29967403</v>
      </c>
      <c r="I27" s="1"/>
      <c r="J27" s="1">
        <f t="shared" ref="J27:K27" si="5">SUM(J19:J26)</f>
        <v>30435054</v>
      </c>
      <c r="K27" s="1">
        <f t="shared" si="5"/>
        <v>30435054</v>
      </c>
    </row>
    <row r="28" spans="1:11" ht="13.5" thickBot="1">
      <c r="A28" s="104" t="s">
        <v>195</v>
      </c>
      <c r="B28" s="115" t="s">
        <v>196</v>
      </c>
      <c r="C28" s="116">
        <f>+C18+C27</f>
        <v>1947096887</v>
      </c>
      <c r="D28" s="116"/>
      <c r="E28" s="116">
        <f t="shared" ref="E28:F28" si="6">+E18+E27</f>
        <v>2150931245</v>
      </c>
      <c r="F28" s="116">
        <f t="shared" si="6"/>
        <v>1826859924</v>
      </c>
      <c r="G28" s="115" t="s">
        <v>197</v>
      </c>
      <c r="H28" s="116">
        <f>+H18+H27</f>
        <v>2026905484</v>
      </c>
      <c r="I28" s="116"/>
      <c r="J28" s="116">
        <f t="shared" ref="J28:K28" si="7">+J18+J27</f>
        <v>3717217919</v>
      </c>
      <c r="K28" s="116">
        <f t="shared" si="7"/>
        <v>1687481896</v>
      </c>
    </row>
    <row r="29" spans="1:11" ht="13.5" thickBot="1">
      <c r="A29" s="104" t="s">
        <v>198</v>
      </c>
      <c r="B29" s="115" t="s">
        <v>199</v>
      </c>
      <c r="C29" s="116">
        <f>IF(C18-H18&lt;0,H18-C18,"-")</f>
        <v>154505014</v>
      </c>
      <c r="D29" s="116"/>
      <c r="E29" s="116">
        <f>IF(E18-J18&lt;0,J18-E18,"-")</f>
        <v>1640515440</v>
      </c>
      <c r="F29" s="116" t="str">
        <f>IF(F18-K18&lt;0,K18-F18,"-")</f>
        <v>-</v>
      </c>
      <c r="G29" s="115" t="s">
        <v>200</v>
      </c>
      <c r="H29" s="116" t="str">
        <f>IF(C18-H18&gt;0,C18-H18,"-")</f>
        <v>-</v>
      </c>
      <c r="I29" s="116"/>
      <c r="J29" s="116" t="str">
        <f>IF(E18-J18&gt;0,E18-J18,"-")</f>
        <v>-</v>
      </c>
      <c r="K29" s="116">
        <f>IF(F18-K18&gt;0,F18-K18,"-")</f>
        <v>65149262</v>
      </c>
    </row>
    <row r="30" spans="1:11" ht="13.5" thickBot="1">
      <c r="A30" s="104" t="s">
        <v>201</v>
      </c>
      <c r="B30" s="115" t="s">
        <v>202</v>
      </c>
      <c r="C30" s="116">
        <f>IF(C18+C19-H28&lt;0,H28-(C18+C19),"-")</f>
        <v>79808597</v>
      </c>
      <c r="D30" s="116"/>
      <c r="E30" s="116">
        <f>IF(E18+E19-J28&lt;0,J28-(E18+E19),"-")</f>
        <v>1566286674</v>
      </c>
      <c r="F30" s="116" t="str">
        <f>IF(F18+F19-K28&lt;0,K28-(F18+F19),"-")</f>
        <v>-</v>
      </c>
      <c r="G30" s="115" t="s">
        <v>203</v>
      </c>
      <c r="H30" s="116" t="str">
        <f>IF(C18+C19-H28&gt;0,C18+C19-H28,"-")</f>
        <v>-</v>
      </c>
      <c r="I30" s="116"/>
      <c r="J30" s="116" t="str">
        <f>IF(E18+E19-J28&gt;0,E18+E19-J28,"-")</f>
        <v>-</v>
      </c>
      <c r="K30" s="116">
        <f>IF(F18+F19-K28&gt;0,F18+F19-K28,"-")</f>
        <v>139378028</v>
      </c>
    </row>
    <row r="31" spans="1:11" ht="18.75">
      <c r="B31" s="303"/>
      <c r="C31" s="303"/>
      <c r="D31" s="303"/>
      <c r="E31" s="303"/>
      <c r="F31" s="303"/>
      <c r="G31" s="303"/>
    </row>
    <row r="32" spans="1:11" ht="31.5" customHeight="1">
      <c r="B32" s="1105" t="s">
        <v>204</v>
      </c>
      <c r="C32" s="1105"/>
      <c r="D32" s="1105"/>
      <c r="E32" s="1105"/>
      <c r="F32" s="1105"/>
      <c r="G32" s="1105"/>
      <c r="H32" s="1105"/>
      <c r="I32" s="1081"/>
      <c r="J32" s="316"/>
      <c r="K32" s="76"/>
    </row>
    <row r="33" spans="1:11" ht="14.25" thickBot="1">
      <c r="H33" s="78"/>
      <c r="I33" s="78"/>
      <c r="J33" s="78"/>
      <c r="K33" s="78" t="s">
        <v>680</v>
      </c>
    </row>
    <row r="34" spans="1:11" ht="13.5" thickBot="1">
      <c r="A34" s="1103" t="s">
        <v>2</v>
      </c>
      <c r="B34" s="79" t="s">
        <v>153</v>
      </c>
      <c r="C34" s="80"/>
      <c r="D34" s="300"/>
      <c r="E34" s="300"/>
      <c r="F34" s="300"/>
      <c r="G34" s="79" t="s">
        <v>154</v>
      </c>
      <c r="H34" s="81"/>
      <c r="I34" s="81"/>
      <c r="J34" s="81"/>
      <c r="K34" s="81"/>
    </row>
    <row r="35" spans="1:11" s="84" customFormat="1" ht="24.75" thickBot="1">
      <c r="A35" s="1104"/>
      <c r="B35" s="82" t="s">
        <v>155</v>
      </c>
      <c r="C35" s="19" t="s">
        <v>1466</v>
      </c>
      <c r="D35" s="350"/>
      <c r="E35" s="350" t="s">
        <v>710</v>
      </c>
      <c r="F35" s="354" t="s">
        <v>711</v>
      </c>
      <c r="G35" s="82" t="s">
        <v>155</v>
      </c>
      <c r="H35" s="19" t="s">
        <v>1466</v>
      </c>
      <c r="I35" s="351"/>
      <c r="J35" s="351" t="s">
        <v>710</v>
      </c>
      <c r="K35" s="83" t="s">
        <v>711</v>
      </c>
    </row>
    <row r="36" spans="1:11" s="84" customFormat="1" ht="13.5" thickBot="1">
      <c r="A36" s="85">
        <v>1</v>
      </c>
      <c r="B36" s="86">
        <v>2</v>
      </c>
      <c r="C36" s="87">
        <v>3</v>
      </c>
      <c r="D36" s="301"/>
      <c r="E36" s="301"/>
      <c r="F36" s="301"/>
      <c r="G36" s="86">
        <v>4</v>
      </c>
      <c r="H36" s="88">
        <v>5</v>
      </c>
      <c r="I36" s="88"/>
      <c r="J36" s="88"/>
      <c r="K36" s="88">
        <v>5</v>
      </c>
    </row>
    <row r="37" spans="1:11" ht="12.95" customHeight="1">
      <c r="A37" s="90" t="s">
        <v>4</v>
      </c>
      <c r="B37" s="91" t="s">
        <v>205</v>
      </c>
      <c r="C37" s="92">
        <f>'1.1.PMINFO.'!D19</f>
        <v>1235449693</v>
      </c>
      <c r="D37" s="92"/>
      <c r="E37" s="92">
        <f>'1.1.PMINFO.'!G19</f>
        <v>2779929693</v>
      </c>
      <c r="F37" s="92">
        <f>'1.1.PMINFO.'!H19</f>
        <v>1234111505</v>
      </c>
      <c r="G37" s="91" t="s">
        <v>129</v>
      </c>
      <c r="H37" s="93">
        <f>'1.1.PMINFO.'!D108</f>
        <v>2311807088</v>
      </c>
      <c r="I37" s="93"/>
      <c r="J37" s="93">
        <f>'1.1.PMINFO.'!G108</f>
        <v>2359599068</v>
      </c>
      <c r="K37" s="93">
        <f>'1.1.PMINFO.'!H108</f>
        <v>745771135</v>
      </c>
    </row>
    <row r="38" spans="1:11">
      <c r="A38" s="94" t="s">
        <v>15</v>
      </c>
      <c r="B38" s="95" t="s">
        <v>206</v>
      </c>
      <c r="C38" s="96"/>
      <c r="D38" s="96"/>
      <c r="E38" s="96"/>
      <c r="F38" s="96"/>
      <c r="G38" s="95" t="s">
        <v>207</v>
      </c>
      <c r="H38" s="93">
        <f>'1.1.PMINFO.'!D109</f>
        <v>0</v>
      </c>
      <c r="I38" s="93"/>
      <c r="J38" s="93">
        <f>'1.1.PMINFO.'!G109</f>
        <v>2063526088</v>
      </c>
      <c r="K38" s="93">
        <f>'1.1.PMINFO.'!H109</f>
        <v>0</v>
      </c>
    </row>
    <row r="39" spans="1:11" ht="12.95" customHeight="1">
      <c r="A39" s="94" t="s">
        <v>27</v>
      </c>
      <c r="B39" s="95" t="s">
        <v>208</v>
      </c>
      <c r="C39" s="96">
        <f>'1.1.PMINFO.'!D46</f>
        <v>16000000</v>
      </c>
      <c r="D39" s="96"/>
      <c r="E39" s="96">
        <f>'1.1.PMINFO.'!G46</f>
        <v>38419000</v>
      </c>
      <c r="F39" s="96">
        <f>'1.1.PMINFO.'!H46</f>
        <v>50235753</v>
      </c>
      <c r="G39" s="95" t="s">
        <v>131</v>
      </c>
      <c r="H39" s="93">
        <f>'1.1.PMINFO.'!D110</f>
        <v>263654693</v>
      </c>
      <c r="I39" s="93"/>
      <c r="J39" s="93">
        <f>'1.1.PMINFO.'!G110</f>
        <v>290121287</v>
      </c>
      <c r="K39" s="93">
        <f>'1.1.PMINFO.'!H110</f>
        <v>206680660</v>
      </c>
    </row>
    <row r="40" spans="1:11" ht="12.95" customHeight="1">
      <c r="A40" s="94" t="s">
        <v>135</v>
      </c>
      <c r="B40" s="95" t="s">
        <v>209</v>
      </c>
      <c r="C40" s="96">
        <f>'1.1.PMINFO.'!D59</f>
        <v>0</v>
      </c>
      <c r="D40" s="96"/>
      <c r="E40" s="96">
        <f>'1.1.PMINFO.'!G59</f>
        <v>0</v>
      </c>
      <c r="F40" s="96">
        <f>'1.1.PMINFO.'!H59</f>
        <v>477924</v>
      </c>
      <c r="G40" s="95" t="s">
        <v>210</v>
      </c>
      <c r="H40" s="93">
        <f>'1.1.PMINFO.'!D111</f>
        <v>0</v>
      </c>
      <c r="I40" s="93"/>
      <c r="J40" s="93">
        <f>'1.1.PMINFO.'!G111</f>
        <v>29974693</v>
      </c>
      <c r="K40" s="93">
        <f>'1.1.PMINFO.'!H111</f>
        <v>0</v>
      </c>
    </row>
    <row r="41" spans="1:11" ht="12.75" customHeight="1">
      <c r="A41" s="94" t="s">
        <v>41</v>
      </c>
      <c r="B41" s="95"/>
      <c r="C41" s="96"/>
      <c r="D41" s="96"/>
      <c r="E41" s="96"/>
      <c r="F41" s="96"/>
      <c r="G41" s="95" t="s">
        <v>133</v>
      </c>
      <c r="H41" s="93">
        <f>'1.1.PMINFO.'!D112</f>
        <v>600000</v>
      </c>
      <c r="I41" s="93"/>
      <c r="J41" s="93">
        <f>'1.1.PMINFO.'!G112</f>
        <v>7600000</v>
      </c>
      <c r="K41" s="93">
        <f>'1.1.PMINFO.'!H112</f>
        <v>7600000</v>
      </c>
    </row>
    <row r="42" spans="1:11" ht="12.95" customHeight="1">
      <c r="A42" s="94" t="s">
        <v>63</v>
      </c>
      <c r="B42" s="95"/>
      <c r="C42" s="98"/>
      <c r="D42" s="98"/>
      <c r="E42" s="98"/>
      <c r="F42" s="98"/>
      <c r="G42" s="99" t="s">
        <v>163</v>
      </c>
      <c r="H42" s="3">
        <f>'1.1.PMINFO.'!D106</f>
        <v>10000000</v>
      </c>
      <c r="I42" s="3"/>
      <c r="J42" s="3">
        <f>'1.1.PMINFO.'!G106</f>
        <v>9630000</v>
      </c>
      <c r="K42" s="3">
        <f>'1.1.PMINFO.'!H106</f>
        <v>0</v>
      </c>
    </row>
    <row r="43" spans="1:11" ht="12.95" customHeight="1">
      <c r="A43" s="94" t="s">
        <v>142</v>
      </c>
      <c r="B43" s="99"/>
      <c r="C43" s="96"/>
      <c r="D43" s="96"/>
      <c r="E43" s="96"/>
      <c r="F43" s="96"/>
      <c r="G43" s="99"/>
      <c r="H43" s="3"/>
      <c r="I43" s="3"/>
      <c r="J43" s="3"/>
      <c r="K43" s="3"/>
    </row>
    <row r="44" spans="1:11" ht="12.95" customHeight="1">
      <c r="A44" s="94" t="s">
        <v>81</v>
      </c>
      <c r="B44" s="99"/>
      <c r="C44" s="96"/>
      <c r="D44" s="96"/>
      <c r="E44" s="96"/>
      <c r="F44" s="96"/>
      <c r="G44" s="99"/>
      <c r="H44" s="3"/>
      <c r="I44" s="3"/>
      <c r="J44" s="3"/>
      <c r="K44" s="3"/>
    </row>
    <row r="45" spans="1:11" ht="12.95" customHeight="1">
      <c r="A45" s="94" t="s">
        <v>83</v>
      </c>
      <c r="B45" s="99"/>
      <c r="C45" s="98"/>
      <c r="D45" s="98"/>
      <c r="E45" s="98"/>
      <c r="F45" s="98"/>
      <c r="G45" s="99"/>
      <c r="H45" s="3"/>
      <c r="I45" s="3"/>
      <c r="J45" s="3"/>
      <c r="K45" s="3"/>
    </row>
    <row r="46" spans="1:11">
      <c r="A46" s="94" t="s">
        <v>147</v>
      </c>
      <c r="B46" s="99"/>
      <c r="C46" s="98"/>
      <c r="D46" s="98"/>
      <c r="E46" s="98"/>
      <c r="F46" s="98"/>
      <c r="G46" s="99"/>
      <c r="H46" s="3"/>
      <c r="I46" s="3"/>
      <c r="J46" s="3"/>
      <c r="K46" s="3"/>
    </row>
    <row r="47" spans="1:11" ht="12.95" customHeight="1" thickBot="1">
      <c r="A47" s="117" t="s">
        <v>164</v>
      </c>
      <c r="B47" s="118"/>
      <c r="C47" s="119"/>
      <c r="D47" s="119"/>
      <c r="E47" s="119"/>
      <c r="F47" s="119"/>
      <c r="G47" s="120" t="s">
        <v>163</v>
      </c>
      <c r="H47" s="121"/>
      <c r="I47" s="121"/>
      <c r="J47" s="121"/>
      <c r="K47" s="121"/>
    </row>
    <row r="48" spans="1:11" ht="15.95" customHeight="1" thickBot="1">
      <c r="A48" s="104" t="s">
        <v>165</v>
      </c>
      <c r="B48" s="105" t="s">
        <v>211</v>
      </c>
      <c r="C48" s="106">
        <f>+C37+C39+C40+C42+C43+C44+C45+C46+C47</f>
        <v>1251449693</v>
      </c>
      <c r="D48" s="106"/>
      <c r="E48" s="106">
        <f t="shared" ref="E48:F48" si="8">+E37+E39+E40+E42+E43+E44+E45+E46+E47</f>
        <v>2818348693</v>
      </c>
      <c r="F48" s="106">
        <f t="shared" si="8"/>
        <v>1284825182</v>
      </c>
      <c r="G48" s="105" t="s">
        <v>212</v>
      </c>
      <c r="H48" s="1">
        <f>+H37+H39+H41+H42+H43+H44+H45+H46+H47</f>
        <v>2586061781</v>
      </c>
      <c r="I48" s="1"/>
      <c r="J48" s="1">
        <f t="shared" ref="J48:K48" si="9">+J37+J39+J41+J42+J43+J44+J45+J46+J47</f>
        <v>2666950355</v>
      </c>
      <c r="K48" s="1">
        <f t="shared" si="9"/>
        <v>960051795</v>
      </c>
    </row>
    <row r="49" spans="1:11" ht="12.95" customHeight="1">
      <c r="A49" s="90" t="s">
        <v>166</v>
      </c>
      <c r="B49" s="122" t="s">
        <v>213</v>
      </c>
      <c r="C49" s="123">
        <f>+C50+C51+C52+C53+C54</f>
        <v>1247149685</v>
      </c>
      <c r="D49" s="123"/>
      <c r="E49" s="123">
        <f t="shared" ref="E49:F49" si="10">+E50+E51+E52+E53+E54</f>
        <v>1247149685</v>
      </c>
      <c r="F49" s="123">
        <f t="shared" si="10"/>
        <v>1247149685</v>
      </c>
      <c r="G49" s="110" t="s">
        <v>171</v>
      </c>
      <c r="H49" s="6"/>
      <c r="I49" s="6"/>
      <c r="J49" s="6"/>
      <c r="K49" s="6"/>
    </row>
    <row r="50" spans="1:11" ht="12.95" customHeight="1">
      <c r="A50" s="94" t="s">
        <v>169</v>
      </c>
      <c r="B50" s="124" t="s">
        <v>214</v>
      </c>
      <c r="C50" s="492">
        <v>1247149685</v>
      </c>
      <c r="D50" s="492"/>
      <c r="E50" s="492">
        <v>1247149685</v>
      </c>
      <c r="F50" s="492">
        <v>1247149685</v>
      </c>
      <c r="G50" s="110" t="s">
        <v>215</v>
      </c>
      <c r="H50" s="8"/>
      <c r="I50" s="8"/>
      <c r="J50" s="8"/>
      <c r="K50" s="8"/>
    </row>
    <row r="51" spans="1:11" ht="12.95" customHeight="1">
      <c r="A51" s="90" t="s">
        <v>172</v>
      </c>
      <c r="B51" s="124" t="s">
        <v>216</v>
      </c>
      <c r="C51" s="112"/>
      <c r="D51" s="112"/>
      <c r="E51" s="112"/>
      <c r="F51" s="112"/>
      <c r="G51" s="110" t="s">
        <v>177</v>
      </c>
      <c r="H51" s="8"/>
      <c r="I51" s="8"/>
      <c r="J51" s="8"/>
      <c r="K51" s="8"/>
    </row>
    <row r="52" spans="1:11" ht="12.95" customHeight="1">
      <c r="A52" s="94" t="s">
        <v>175</v>
      </c>
      <c r="B52" s="124" t="s">
        <v>217</v>
      </c>
      <c r="C52" s="112"/>
      <c r="D52" s="112"/>
      <c r="E52" s="112"/>
      <c r="F52" s="112"/>
      <c r="G52" s="110" t="s">
        <v>180</v>
      </c>
      <c r="H52" s="8">
        <f>'1.1.PMINFO.'!D115</f>
        <v>15729000</v>
      </c>
      <c r="I52" s="8"/>
      <c r="J52" s="8">
        <f>'1.1.PMINFO.'!G115</f>
        <v>15729000</v>
      </c>
      <c r="K52" s="8">
        <f>'1.1.PMINFO.'!H115</f>
        <v>7983600</v>
      </c>
    </row>
    <row r="53" spans="1:11" ht="12.95" customHeight="1">
      <c r="A53" s="90" t="s">
        <v>178</v>
      </c>
      <c r="B53" s="124" t="s">
        <v>218</v>
      </c>
      <c r="C53" s="112"/>
      <c r="D53" s="112"/>
      <c r="E53" s="112"/>
      <c r="F53" s="112"/>
      <c r="G53" s="108" t="s">
        <v>183</v>
      </c>
      <c r="H53" s="8"/>
      <c r="I53" s="8"/>
      <c r="J53" s="8"/>
      <c r="K53" s="8"/>
    </row>
    <row r="54" spans="1:11" ht="12.95" customHeight="1">
      <c r="A54" s="94" t="s">
        <v>181</v>
      </c>
      <c r="B54" s="125" t="s">
        <v>219</v>
      </c>
      <c r="C54" s="112"/>
      <c r="D54" s="112"/>
      <c r="E54" s="112"/>
      <c r="F54" s="112"/>
      <c r="G54" s="110" t="s">
        <v>220</v>
      </c>
      <c r="H54" s="8"/>
      <c r="I54" s="8"/>
      <c r="J54" s="8"/>
      <c r="K54" s="8"/>
    </row>
    <row r="55" spans="1:11" ht="12.95" customHeight="1">
      <c r="A55" s="90" t="s">
        <v>184</v>
      </c>
      <c r="B55" s="126" t="s">
        <v>221</v>
      </c>
      <c r="C55" s="113">
        <f>+C56+C57+C58+C59+C60</f>
        <v>183000000</v>
      </c>
      <c r="D55" s="113"/>
      <c r="E55" s="113">
        <f t="shared" ref="E55:F55" si="11">+E56+E57+E58+E59+E60</f>
        <v>183000000</v>
      </c>
      <c r="F55" s="113">
        <f t="shared" si="11"/>
        <v>134981711</v>
      </c>
      <c r="G55" s="127" t="s">
        <v>189</v>
      </c>
      <c r="H55" s="8"/>
      <c r="I55" s="8"/>
      <c r="J55" s="8"/>
      <c r="K55" s="8"/>
    </row>
    <row r="56" spans="1:11" ht="12.95" customHeight="1">
      <c r="A56" s="94" t="s">
        <v>187</v>
      </c>
      <c r="B56" s="125" t="s">
        <v>222</v>
      </c>
      <c r="C56" s="112">
        <f>'1.1.PMINFO.'!D68</f>
        <v>183000000</v>
      </c>
      <c r="D56" s="112"/>
      <c r="E56" s="112">
        <f>'1.1.PMINFO.'!G68</f>
        <v>183000000</v>
      </c>
      <c r="F56" s="112">
        <f>'1.1.PMINFO.'!H68</f>
        <v>134981711</v>
      </c>
      <c r="G56" s="127" t="s">
        <v>223</v>
      </c>
      <c r="H56" s="8"/>
      <c r="I56" s="8"/>
      <c r="J56" s="8"/>
      <c r="K56" s="8"/>
    </row>
    <row r="57" spans="1:11" ht="12.95" customHeight="1">
      <c r="A57" s="90" t="s">
        <v>190</v>
      </c>
      <c r="B57" s="125" t="s">
        <v>224</v>
      </c>
      <c r="C57" s="112"/>
      <c r="D57" s="112"/>
      <c r="E57" s="112"/>
      <c r="F57" s="112"/>
      <c r="G57" s="128"/>
      <c r="H57" s="8"/>
      <c r="I57" s="8"/>
      <c r="J57" s="8"/>
      <c r="K57" s="8"/>
    </row>
    <row r="58" spans="1:11" ht="12.95" customHeight="1">
      <c r="A58" s="94" t="s">
        <v>192</v>
      </c>
      <c r="B58" s="124" t="s">
        <v>225</v>
      </c>
      <c r="C58" s="112"/>
      <c r="D58" s="112"/>
      <c r="E58" s="112"/>
      <c r="F58" s="112"/>
      <c r="G58" s="129"/>
      <c r="H58" s="8"/>
      <c r="I58" s="8"/>
      <c r="J58" s="8"/>
      <c r="K58" s="8"/>
    </row>
    <row r="59" spans="1:11" ht="12.95" customHeight="1">
      <c r="A59" s="90" t="s">
        <v>195</v>
      </c>
      <c r="B59" s="130" t="s">
        <v>226</v>
      </c>
      <c r="C59" s="112"/>
      <c r="D59" s="112"/>
      <c r="E59" s="112"/>
      <c r="F59" s="112"/>
      <c r="G59" s="99"/>
      <c r="H59" s="8"/>
      <c r="I59" s="8"/>
      <c r="J59" s="8"/>
      <c r="K59" s="8"/>
    </row>
    <row r="60" spans="1:11" ht="12.95" customHeight="1" thickBot="1">
      <c r="A60" s="94" t="s">
        <v>198</v>
      </c>
      <c r="B60" s="131" t="s">
        <v>227</v>
      </c>
      <c r="C60" s="112"/>
      <c r="D60" s="112"/>
      <c r="E60" s="112"/>
      <c r="F60" s="112"/>
      <c r="G60" s="129"/>
      <c r="H60" s="8"/>
      <c r="I60" s="8"/>
      <c r="J60" s="8"/>
      <c r="K60" s="8"/>
    </row>
    <row r="61" spans="1:11" ht="21.75" customHeight="1" thickBot="1">
      <c r="A61" s="104" t="s">
        <v>201</v>
      </c>
      <c r="B61" s="105" t="s">
        <v>228</v>
      </c>
      <c r="C61" s="106">
        <f>+C49+C55</f>
        <v>1430149685</v>
      </c>
      <c r="D61" s="106"/>
      <c r="E61" s="106">
        <f t="shared" ref="E61:F61" si="12">+E49+E55</f>
        <v>1430149685</v>
      </c>
      <c r="F61" s="106">
        <f t="shared" si="12"/>
        <v>1382131396</v>
      </c>
      <c r="G61" s="105" t="s">
        <v>229</v>
      </c>
      <c r="H61" s="1">
        <f>SUM(H49:H60)</f>
        <v>15729000</v>
      </c>
      <c r="I61" s="1"/>
      <c r="J61" s="1">
        <f t="shared" ref="J61:K61" si="13">SUM(J49:J60)</f>
        <v>15729000</v>
      </c>
      <c r="K61" s="1">
        <f t="shared" si="13"/>
        <v>7983600</v>
      </c>
    </row>
    <row r="62" spans="1:11" ht="13.5" thickBot="1">
      <c r="A62" s="104" t="s">
        <v>230</v>
      </c>
      <c r="B62" s="115" t="s">
        <v>231</v>
      </c>
      <c r="C62" s="116">
        <f>+C48+C61</f>
        <v>2681599378</v>
      </c>
      <c r="D62" s="116"/>
      <c r="E62" s="116">
        <f t="shared" ref="E62:F62" si="14">+E48+E61</f>
        <v>4248498378</v>
      </c>
      <c r="F62" s="116">
        <f t="shared" si="14"/>
        <v>2666956578</v>
      </c>
      <c r="G62" s="115" t="s">
        <v>232</v>
      </c>
      <c r="H62" s="116">
        <f>+H48+H61</f>
        <v>2601790781</v>
      </c>
      <c r="I62" s="116"/>
      <c r="J62" s="116">
        <f t="shared" ref="J62:K62" si="15">+J48+J61</f>
        <v>2682679355</v>
      </c>
      <c r="K62" s="116">
        <f t="shared" si="15"/>
        <v>968035395</v>
      </c>
    </row>
    <row r="63" spans="1:11" ht="13.5" thickBot="1">
      <c r="A63" s="104" t="s">
        <v>233</v>
      </c>
      <c r="B63" s="115" t="s">
        <v>199</v>
      </c>
      <c r="C63" s="116">
        <f>IF(C48-H48&lt;0,H48-C48,"-")</f>
        <v>1334612088</v>
      </c>
      <c r="D63" s="116"/>
      <c r="E63" s="116" t="str">
        <f>IF(E48-J48&lt;0,J48-E48,"-")</f>
        <v>-</v>
      </c>
      <c r="F63" s="116" t="str">
        <f>IF(F48-K48&lt;0,K48-F48,"-")</f>
        <v>-</v>
      </c>
      <c r="G63" s="115" t="s">
        <v>200</v>
      </c>
      <c r="H63" s="116" t="str">
        <f>IF(C48-H48&gt;0,C48-H48,"-")</f>
        <v>-</v>
      </c>
      <c r="I63" s="116"/>
      <c r="J63" s="116">
        <f>IF(E48-J48&gt;0,E48-J48,"-")</f>
        <v>151398338</v>
      </c>
      <c r="K63" s="116">
        <f>IF(F48-K48&gt;0,F48-K48,"-")</f>
        <v>324773387</v>
      </c>
    </row>
    <row r="64" spans="1:11" ht="13.5" thickBot="1">
      <c r="A64" s="104" t="s">
        <v>234</v>
      </c>
      <c r="B64" s="115" t="s">
        <v>202</v>
      </c>
      <c r="C64" s="116">
        <f>IF(C48+C49-H62&lt;0,H62-(C48+C49+C56),"-")</f>
        <v>-79808597</v>
      </c>
      <c r="D64" s="116"/>
      <c r="E64" s="116" t="str">
        <f>IF(E48+E49-J62&lt;0,J62-(E48+E49+E56),"-")</f>
        <v>-</v>
      </c>
      <c r="F64" s="116" t="str">
        <f>IF(F48+F49-K62&lt;0,K62-(F48+F49+F56),"-")</f>
        <v>-</v>
      </c>
      <c r="G64" s="115" t="s">
        <v>203</v>
      </c>
      <c r="H64" s="116" t="str">
        <f>IF(C48+C49-H62&gt;0,C48+C49-H62,"-")</f>
        <v>-</v>
      </c>
      <c r="I64" s="116"/>
      <c r="J64" s="116">
        <f>IF(E48+E49-J62&gt;0,E48+E49-J62,"-")</f>
        <v>1382819023</v>
      </c>
      <c r="K64" s="116">
        <f>IF(F48+F49-K62&gt;0,F48+F49-K62,"-")</f>
        <v>1563939472</v>
      </c>
    </row>
    <row r="65" spans="1:11" ht="13.5" thickBot="1">
      <c r="A65" s="104" t="s">
        <v>235</v>
      </c>
      <c r="B65" s="115" t="s">
        <v>236</v>
      </c>
      <c r="C65" s="116">
        <f>SUM(C62,C28)</f>
        <v>4628696265</v>
      </c>
      <c r="D65" s="116"/>
      <c r="E65" s="116">
        <f t="shared" ref="E65:F65" si="16">SUM(E62,E28)</f>
        <v>6399429623</v>
      </c>
      <c r="F65" s="116">
        <f t="shared" si="16"/>
        <v>4493816502</v>
      </c>
      <c r="G65" s="115" t="s">
        <v>237</v>
      </c>
      <c r="H65" s="116">
        <f>SUM(H62,H28)</f>
        <v>4628696265</v>
      </c>
      <c r="I65" s="116"/>
      <c r="J65" s="116">
        <f t="shared" ref="J65:K65" si="17">SUM(J62,J28)</f>
        <v>6399897274</v>
      </c>
      <c r="K65" s="116">
        <f t="shared" si="17"/>
        <v>2655517291</v>
      </c>
    </row>
    <row r="68" spans="1:11">
      <c r="E68" s="9">
        <f>J65-E65</f>
        <v>467651</v>
      </c>
    </row>
  </sheetData>
  <mergeCells count="3">
    <mergeCell ref="A3:A4"/>
    <mergeCell ref="A34:A35"/>
    <mergeCell ref="B32:H32"/>
  </mergeCells>
  <phoneticPr fontId="24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7" orientation="landscape" verticalDpi="300" r:id="rId1"/>
  <headerFooter alignWithMargins="0">
    <oddHeader xml:space="preserve">&amp;R&amp;"Times New Roman CE,Félkövér dőlt"&amp;14 2. melléklet&amp;11 </oddHeader>
  </headerFooter>
  <rowBreaks count="1" manualBreakCount="1">
    <brk id="31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92D050"/>
  </sheetPr>
  <dimension ref="A1:G231"/>
  <sheetViews>
    <sheetView view="pageBreakPreview" topLeftCell="A88" zoomScale="145" zoomScaleNormal="100" zoomScaleSheetLayoutView="145" workbookViewId="0">
      <selection activeCell="F44" sqref="F44"/>
    </sheetView>
  </sheetViews>
  <sheetFormatPr defaultColWidth="9.140625" defaultRowHeight="12.75"/>
  <cols>
    <col min="1" max="1" width="33.140625" style="806" customWidth="1"/>
    <col min="2" max="5" width="11.85546875" style="806" customWidth="1"/>
    <col min="6" max="6" width="9.140625" style="806"/>
    <col min="7" max="7" width="15.5703125" style="830" bestFit="1" customWidth="1"/>
    <col min="8" max="16384" width="9.140625" style="806"/>
  </cols>
  <sheetData>
    <row r="1" spans="1:5" ht="26.25" customHeight="1">
      <c r="A1" s="805" t="s">
        <v>1706</v>
      </c>
      <c r="B1" s="1148" t="s">
        <v>1707</v>
      </c>
      <c r="C1" s="1148"/>
      <c r="D1" s="1148"/>
      <c r="E1" s="1148"/>
    </row>
    <row r="2" spans="1:5" ht="14.25" thickBot="1">
      <c r="D2" s="1147" t="s">
        <v>1708</v>
      </c>
      <c r="E2" s="1147"/>
    </row>
    <row r="3" spans="1:5" ht="15" customHeight="1" thickBot="1">
      <c r="A3" s="807" t="s">
        <v>1709</v>
      </c>
      <c r="B3" s="808" t="s">
        <v>1710</v>
      </c>
      <c r="C3" s="808" t="s">
        <v>1711</v>
      </c>
      <c r="D3" s="808" t="s">
        <v>1712</v>
      </c>
      <c r="E3" s="809" t="s">
        <v>1578</v>
      </c>
    </row>
    <row r="4" spans="1:5">
      <c r="A4" s="810" t="s">
        <v>1713</v>
      </c>
      <c r="B4" s="811"/>
      <c r="C4" s="811"/>
      <c r="D4" s="811"/>
      <c r="E4" s="812">
        <f>SUM(B4:D4)</f>
        <v>0</v>
      </c>
    </row>
    <row r="5" spans="1:5">
      <c r="A5" s="813" t="s">
        <v>1714</v>
      </c>
      <c r="B5" s="814"/>
      <c r="C5" s="814"/>
      <c r="D5" s="814"/>
      <c r="E5" s="815">
        <f>SUM(B5:D5)</f>
        <v>0</v>
      </c>
    </row>
    <row r="6" spans="1:5">
      <c r="A6" s="816" t="s">
        <v>1715</v>
      </c>
      <c r="B6" s="817"/>
      <c r="C6" s="817"/>
      <c r="D6" s="817"/>
      <c r="E6" s="818">
        <f>SUM(B6:D6)</f>
        <v>0</v>
      </c>
    </row>
    <row r="7" spans="1:5">
      <c r="A7" s="816" t="s">
        <v>1716</v>
      </c>
      <c r="B7" s="817"/>
      <c r="C7" s="817"/>
      <c r="D7" s="817"/>
      <c r="E7" s="818">
        <f>SUM(B7:D7)</f>
        <v>0</v>
      </c>
    </row>
    <row r="8" spans="1:5">
      <c r="A8" s="816" t="s">
        <v>1717</v>
      </c>
      <c r="B8" s="817"/>
      <c r="C8" s="817"/>
      <c r="D8" s="817"/>
      <c r="E8" s="818">
        <f>SUM(B8:D8)</f>
        <v>0</v>
      </c>
    </row>
    <row r="9" spans="1:5" ht="13.5" thickBot="1">
      <c r="A9" s="816" t="s">
        <v>1718</v>
      </c>
      <c r="B9" s="817">
        <v>29830124</v>
      </c>
      <c r="C9" s="817"/>
      <c r="D9" s="817"/>
      <c r="E9" s="818"/>
    </row>
    <row r="10" spans="1:5" ht="13.5" thickBot="1">
      <c r="A10" s="819" t="s">
        <v>1719</v>
      </c>
      <c r="B10" s="820">
        <f>B4+SUM(B6:B9)</f>
        <v>29830124</v>
      </c>
      <c r="C10" s="820">
        <f>C4+SUM(C6:C9)</f>
        <v>0</v>
      </c>
      <c r="D10" s="820">
        <f>D4+SUM(D6:D9)</f>
        <v>0</v>
      </c>
      <c r="E10" s="821">
        <f>E4+SUM(E6:E9)</f>
        <v>0</v>
      </c>
    </row>
    <row r="11" spans="1:5" ht="13.5" thickBot="1">
      <c r="A11" s="822"/>
      <c r="B11" s="822"/>
      <c r="C11" s="822"/>
      <c r="D11" s="822"/>
      <c r="E11" s="822"/>
    </row>
    <row r="12" spans="1:5" ht="15" customHeight="1" thickBot="1">
      <c r="A12" s="807" t="s">
        <v>1720</v>
      </c>
      <c r="B12" s="808" t="s">
        <v>1710</v>
      </c>
      <c r="C12" s="808" t="s">
        <v>1711</v>
      </c>
      <c r="D12" s="808" t="s">
        <v>1712</v>
      </c>
      <c r="E12" s="809" t="s">
        <v>1578</v>
      </c>
    </row>
    <row r="13" spans="1:5">
      <c r="A13" s="810" t="s">
        <v>1721</v>
      </c>
      <c r="B13" s="811"/>
      <c r="C13" s="811"/>
      <c r="D13" s="811"/>
      <c r="E13" s="812">
        <f t="shared" ref="E13:E19" si="0">SUM(B13:D13)</f>
        <v>0</v>
      </c>
    </row>
    <row r="14" spans="1:5">
      <c r="A14" s="823" t="s">
        <v>1722</v>
      </c>
      <c r="B14" s="817">
        <v>22500000</v>
      </c>
      <c r="C14" s="817"/>
      <c r="D14" s="817"/>
      <c r="E14" s="818">
        <f t="shared" si="0"/>
        <v>22500000</v>
      </c>
    </row>
    <row r="15" spans="1:5">
      <c r="A15" s="816" t="s">
        <v>1723</v>
      </c>
      <c r="B15" s="817">
        <v>7850124</v>
      </c>
      <c r="C15" s="817"/>
      <c r="D15" s="817"/>
      <c r="E15" s="818">
        <f t="shared" si="0"/>
        <v>7850124</v>
      </c>
    </row>
    <row r="16" spans="1:5">
      <c r="A16" s="816" t="s">
        <v>1724</v>
      </c>
      <c r="B16" s="817"/>
      <c r="C16" s="817"/>
      <c r="D16" s="817"/>
      <c r="E16" s="818">
        <f t="shared" si="0"/>
        <v>0</v>
      </c>
    </row>
    <row r="17" spans="1:5">
      <c r="A17" s="824"/>
      <c r="B17" s="817"/>
      <c r="C17" s="817"/>
      <c r="D17" s="817"/>
      <c r="E17" s="818">
        <f t="shared" si="0"/>
        <v>0</v>
      </c>
    </row>
    <row r="18" spans="1:5">
      <c r="A18" s="824"/>
      <c r="B18" s="817"/>
      <c r="C18" s="817"/>
      <c r="D18" s="817"/>
      <c r="E18" s="818">
        <f t="shared" si="0"/>
        <v>0</v>
      </c>
    </row>
    <row r="19" spans="1:5" ht="13.5" thickBot="1">
      <c r="A19" s="825"/>
      <c r="B19" s="826"/>
      <c r="C19" s="826"/>
      <c r="D19" s="826"/>
      <c r="E19" s="818">
        <f t="shared" si="0"/>
        <v>0</v>
      </c>
    </row>
    <row r="20" spans="1:5" ht="13.5" thickBot="1">
      <c r="A20" s="819" t="s">
        <v>1681</v>
      </c>
      <c r="B20" s="820">
        <f>SUM(B13:B19)</f>
        <v>30350124</v>
      </c>
      <c r="C20" s="820">
        <f>SUM(C13:C19)</f>
        <v>0</v>
      </c>
      <c r="D20" s="820">
        <f>SUM(D13:D19)</f>
        <v>0</v>
      </c>
      <c r="E20" s="821">
        <f>SUM(E13:E19)</f>
        <v>30350124</v>
      </c>
    </row>
    <row r="23" spans="1:5" ht="30" customHeight="1">
      <c r="A23" s="805" t="s">
        <v>1706</v>
      </c>
      <c r="B23" s="1148" t="s">
        <v>1725</v>
      </c>
      <c r="C23" s="1148"/>
      <c r="D23" s="1148"/>
      <c r="E23" s="1148"/>
    </row>
    <row r="24" spans="1:5" ht="14.25" thickBot="1">
      <c r="D24" s="1147" t="s">
        <v>1708</v>
      </c>
      <c r="E24" s="1147"/>
    </row>
    <row r="25" spans="1:5" ht="15" customHeight="1" thickBot="1">
      <c r="A25" s="807" t="s">
        <v>1709</v>
      </c>
      <c r="B25" s="808" t="s">
        <v>1710</v>
      </c>
      <c r="C25" s="808" t="s">
        <v>1711</v>
      </c>
      <c r="D25" s="808" t="s">
        <v>1712</v>
      </c>
      <c r="E25" s="809" t="s">
        <v>1578</v>
      </c>
    </row>
    <row r="26" spans="1:5">
      <c r="A26" s="810" t="s">
        <v>1713</v>
      </c>
      <c r="B26" s="811"/>
      <c r="C26" s="811"/>
      <c r="D26" s="811"/>
      <c r="E26" s="812">
        <f>SUM(B26:D26)</f>
        <v>0</v>
      </c>
    </row>
    <row r="27" spans="1:5">
      <c r="A27" s="813" t="s">
        <v>1714</v>
      </c>
      <c r="B27" s="814"/>
      <c r="C27" s="814"/>
      <c r="D27" s="814"/>
      <c r="E27" s="815">
        <f>SUM(B27:D27)</f>
        <v>0</v>
      </c>
    </row>
    <row r="28" spans="1:5">
      <c r="A28" s="816" t="s">
        <v>1715</v>
      </c>
      <c r="B28" s="817"/>
      <c r="C28" s="817"/>
      <c r="D28" s="817"/>
      <c r="E28" s="818">
        <f>SUM(B28:D28)</f>
        <v>0</v>
      </c>
    </row>
    <row r="29" spans="1:5">
      <c r="A29" s="816" t="s">
        <v>1716</v>
      </c>
      <c r="B29" s="817"/>
      <c r="C29" s="817"/>
      <c r="D29" s="817"/>
      <c r="E29" s="818">
        <f>SUM(B29:D29)</f>
        <v>0</v>
      </c>
    </row>
    <row r="30" spans="1:5">
      <c r="A30" s="816" t="s">
        <v>1717</v>
      </c>
      <c r="B30" s="817"/>
      <c r="C30" s="817"/>
      <c r="D30" s="817"/>
      <c r="E30" s="818">
        <f>SUM(B30:D30)</f>
        <v>0</v>
      </c>
    </row>
    <row r="31" spans="1:5" ht="13.5" thickBot="1">
      <c r="A31" s="816" t="s">
        <v>1718</v>
      </c>
      <c r="B31" s="817">
        <v>210674040</v>
      </c>
      <c r="C31" s="817"/>
      <c r="D31" s="817"/>
      <c r="E31" s="818"/>
    </row>
    <row r="32" spans="1:5" ht="13.5" thickBot="1">
      <c r="A32" s="819" t="s">
        <v>1719</v>
      </c>
      <c r="B32" s="820">
        <f>B26+SUM(B28:B31)</f>
        <v>210674040</v>
      </c>
      <c r="C32" s="820">
        <f>C26+SUM(C28:C31)</f>
        <v>0</v>
      </c>
      <c r="D32" s="820">
        <f>D26+SUM(D28:D31)</f>
        <v>0</v>
      </c>
      <c r="E32" s="821">
        <f>E26+SUM(E28:E31)</f>
        <v>0</v>
      </c>
    </row>
    <row r="33" spans="1:5" ht="13.5" thickBot="1">
      <c r="A33" s="822"/>
      <c r="B33" s="822"/>
      <c r="C33" s="822"/>
      <c r="D33" s="822"/>
      <c r="E33" s="822"/>
    </row>
    <row r="34" spans="1:5" ht="15" customHeight="1" thickBot="1">
      <c r="A34" s="807" t="s">
        <v>1720</v>
      </c>
      <c r="B34" s="808" t="s">
        <v>1710</v>
      </c>
      <c r="C34" s="808" t="s">
        <v>1711</v>
      </c>
      <c r="D34" s="808" t="s">
        <v>1712</v>
      </c>
      <c r="E34" s="809" t="s">
        <v>1578</v>
      </c>
    </row>
    <row r="35" spans="1:5">
      <c r="A35" s="810" t="s">
        <v>1721</v>
      </c>
      <c r="B35" s="811"/>
      <c r="C35" s="811"/>
      <c r="D35" s="811"/>
      <c r="E35" s="812">
        <f t="shared" ref="E35:E41" si="1">SUM(B35:D35)</f>
        <v>0</v>
      </c>
    </row>
    <row r="36" spans="1:5">
      <c r="A36" s="823" t="s">
        <v>1722</v>
      </c>
      <c r="B36" s="817">
        <v>161590000</v>
      </c>
      <c r="C36" s="817"/>
      <c r="D36" s="817"/>
      <c r="E36" s="818">
        <f t="shared" si="1"/>
        <v>161590000</v>
      </c>
    </row>
    <row r="37" spans="1:5">
      <c r="A37" s="816" t="s">
        <v>1723</v>
      </c>
      <c r="B37" s="817">
        <v>50621000</v>
      </c>
      <c r="C37" s="817"/>
      <c r="D37" s="817"/>
      <c r="E37" s="818">
        <f t="shared" si="1"/>
        <v>50621000</v>
      </c>
    </row>
    <row r="38" spans="1:5">
      <c r="A38" s="816" t="s">
        <v>1724</v>
      </c>
      <c r="B38" s="817"/>
      <c r="C38" s="817"/>
      <c r="D38" s="817"/>
      <c r="E38" s="818">
        <f t="shared" si="1"/>
        <v>0</v>
      </c>
    </row>
    <row r="39" spans="1:5">
      <c r="A39" s="824"/>
      <c r="B39" s="817"/>
      <c r="C39" s="817"/>
      <c r="D39" s="817"/>
      <c r="E39" s="818">
        <f t="shared" si="1"/>
        <v>0</v>
      </c>
    </row>
    <row r="40" spans="1:5">
      <c r="A40" s="824"/>
      <c r="B40" s="817"/>
      <c r="C40" s="817"/>
      <c r="D40" s="817"/>
      <c r="E40" s="818">
        <f t="shared" si="1"/>
        <v>0</v>
      </c>
    </row>
    <row r="41" spans="1:5" ht="13.5" thickBot="1">
      <c r="A41" s="825"/>
      <c r="B41" s="826"/>
      <c r="C41" s="826"/>
      <c r="D41" s="826"/>
      <c r="E41" s="818">
        <f t="shared" si="1"/>
        <v>0</v>
      </c>
    </row>
    <row r="42" spans="1:5" ht="13.5" thickBot="1">
      <c r="A42" s="819" t="s">
        <v>1681</v>
      </c>
      <c r="B42" s="820">
        <f>SUM(B35:B41)</f>
        <v>212211000</v>
      </c>
      <c r="C42" s="820">
        <f>SUM(C35:C41)</f>
        <v>0</v>
      </c>
      <c r="D42" s="820">
        <f>SUM(D35:D41)</f>
        <v>0</v>
      </c>
      <c r="E42" s="821">
        <f>SUM(E35:E41)</f>
        <v>212211000</v>
      </c>
    </row>
    <row r="44" spans="1:5" ht="15.75">
      <c r="A44" s="805" t="s">
        <v>1706</v>
      </c>
      <c r="B44" s="1149" t="s">
        <v>1726</v>
      </c>
      <c r="C44" s="1149"/>
      <c r="D44" s="1149"/>
      <c r="E44" s="1149"/>
    </row>
    <row r="45" spans="1:5" ht="14.25" thickBot="1">
      <c r="D45" s="1147" t="s">
        <v>1708</v>
      </c>
      <c r="E45" s="1147"/>
    </row>
    <row r="46" spans="1:5" ht="15" customHeight="1" thickBot="1">
      <c r="A46" s="807" t="s">
        <v>1709</v>
      </c>
      <c r="B46" s="808" t="s">
        <v>1710</v>
      </c>
      <c r="C46" s="808" t="s">
        <v>1711</v>
      </c>
      <c r="D46" s="808" t="s">
        <v>1712</v>
      </c>
      <c r="E46" s="809" t="s">
        <v>1578</v>
      </c>
    </row>
    <row r="47" spans="1:5">
      <c r="A47" s="810" t="s">
        <v>1713</v>
      </c>
      <c r="B47" s="811"/>
      <c r="C47" s="811"/>
      <c r="D47" s="811"/>
      <c r="E47" s="812">
        <f>SUM(B47:D47)</f>
        <v>0</v>
      </c>
    </row>
    <row r="48" spans="1:5">
      <c r="A48" s="813" t="s">
        <v>1714</v>
      </c>
      <c r="B48" s="814"/>
      <c r="C48" s="814"/>
      <c r="D48" s="814"/>
      <c r="E48" s="815">
        <f>SUM(B48:D48)</f>
        <v>0</v>
      </c>
    </row>
    <row r="49" spans="1:5">
      <c r="A49" s="816" t="s">
        <v>1715</v>
      </c>
      <c r="B49" s="817"/>
      <c r="C49" s="817"/>
      <c r="D49" s="817"/>
      <c r="E49" s="818">
        <f>SUM(B49:D49)</f>
        <v>0</v>
      </c>
    </row>
    <row r="50" spans="1:5">
      <c r="A50" s="816" t="s">
        <v>1716</v>
      </c>
      <c r="B50" s="817"/>
      <c r="C50" s="817"/>
      <c r="D50" s="817"/>
      <c r="E50" s="818">
        <f>SUM(B50:D50)</f>
        <v>0</v>
      </c>
    </row>
    <row r="51" spans="1:5">
      <c r="A51" s="816" t="s">
        <v>1717</v>
      </c>
      <c r="B51" s="817"/>
      <c r="C51" s="817"/>
      <c r="D51" s="817"/>
      <c r="E51" s="818">
        <f>SUM(B51:D51)</f>
        <v>0</v>
      </c>
    </row>
    <row r="52" spans="1:5" ht="13.5" thickBot="1">
      <c r="A52" s="827" t="s">
        <v>1727</v>
      </c>
      <c r="B52" s="817">
        <v>12803338</v>
      </c>
      <c r="C52" s="817"/>
      <c r="D52" s="817"/>
      <c r="E52" s="818"/>
    </row>
    <row r="53" spans="1:5" ht="13.5" thickBot="1">
      <c r="A53" s="819" t="s">
        <v>1719</v>
      </c>
      <c r="B53" s="820">
        <f>B47+SUM(B49:B52)</f>
        <v>12803338</v>
      </c>
      <c r="C53" s="820">
        <f>C47+SUM(C49:C52)</f>
        <v>0</v>
      </c>
      <c r="D53" s="820">
        <f>D47+SUM(D49:D52)</f>
        <v>0</v>
      </c>
      <c r="E53" s="821">
        <f>E47+SUM(E49:E52)</f>
        <v>0</v>
      </c>
    </row>
    <row r="54" spans="1:5" ht="13.5" thickBot="1">
      <c r="A54" s="822"/>
      <c r="B54" s="822"/>
      <c r="C54" s="822"/>
      <c r="D54" s="822"/>
      <c r="E54" s="822"/>
    </row>
    <row r="55" spans="1:5" ht="15" customHeight="1" thickBot="1">
      <c r="A55" s="807" t="s">
        <v>1720</v>
      </c>
      <c r="B55" s="808" t="s">
        <v>1710</v>
      </c>
      <c r="C55" s="808" t="s">
        <v>1711</v>
      </c>
      <c r="D55" s="808" t="s">
        <v>1712</v>
      </c>
      <c r="E55" s="809" t="s">
        <v>1578</v>
      </c>
    </row>
    <row r="56" spans="1:5">
      <c r="A56" s="810" t="s">
        <v>1721</v>
      </c>
      <c r="B56" s="811"/>
      <c r="C56" s="811"/>
      <c r="D56" s="811"/>
      <c r="E56" s="812">
        <f t="shared" ref="E56:E62" si="2">SUM(B56:D56)</f>
        <v>0</v>
      </c>
    </row>
    <row r="57" spans="1:5">
      <c r="A57" s="823" t="s">
        <v>1722</v>
      </c>
      <c r="B57" s="817"/>
      <c r="C57" s="817"/>
      <c r="D57" s="817"/>
      <c r="E57" s="818">
        <f t="shared" si="2"/>
        <v>0</v>
      </c>
    </row>
    <row r="58" spans="1:5">
      <c r="A58" s="816" t="s">
        <v>1723</v>
      </c>
      <c r="B58" s="817">
        <v>4803338</v>
      </c>
      <c r="C58" s="817"/>
      <c r="D58" s="817"/>
      <c r="E58" s="818">
        <f t="shared" si="2"/>
        <v>4803338</v>
      </c>
    </row>
    <row r="59" spans="1:5">
      <c r="A59" s="816" t="s">
        <v>1724</v>
      </c>
      <c r="B59" s="817"/>
      <c r="C59" s="817"/>
      <c r="D59" s="817"/>
      <c r="E59" s="818">
        <f t="shared" si="2"/>
        <v>0</v>
      </c>
    </row>
    <row r="60" spans="1:5">
      <c r="A60" s="824"/>
      <c r="B60" s="817"/>
      <c r="C60" s="817"/>
      <c r="D60" s="817"/>
      <c r="E60" s="818">
        <f t="shared" si="2"/>
        <v>0</v>
      </c>
    </row>
    <row r="61" spans="1:5">
      <c r="A61" s="824"/>
      <c r="B61" s="817"/>
      <c r="C61" s="817"/>
      <c r="D61" s="817"/>
      <c r="E61" s="818">
        <f t="shared" si="2"/>
        <v>0</v>
      </c>
    </row>
    <row r="62" spans="1:5" ht="13.5" thickBot="1">
      <c r="A62" s="825"/>
      <c r="B62" s="826"/>
      <c r="C62" s="826"/>
      <c r="D62" s="826"/>
      <c r="E62" s="818">
        <f t="shared" si="2"/>
        <v>0</v>
      </c>
    </row>
    <row r="63" spans="1:5" ht="13.5" thickBot="1">
      <c r="A63" s="819" t="s">
        <v>1681</v>
      </c>
      <c r="B63" s="820">
        <f>SUM(B56:B62)</f>
        <v>4803338</v>
      </c>
      <c r="C63" s="820">
        <f>SUM(C56:C62)</f>
        <v>0</v>
      </c>
      <c r="D63" s="820">
        <f>SUM(D56:D62)</f>
        <v>0</v>
      </c>
      <c r="E63" s="821">
        <f>SUM(E56:E62)</f>
        <v>4803338</v>
      </c>
    </row>
    <row r="65" spans="1:5" ht="25.5" customHeight="1">
      <c r="A65" s="805" t="s">
        <v>1706</v>
      </c>
      <c r="B65" s="1150" t="s">
        <v>1728</v>
      </c>
      <c r="C65" s="1150"/>
      <c r="D65" s="1150"/>
      <c r="E65" s="1150"/>
    </row>
    <row r="66" spans="1:5" ht="14.25" thickBot="1">
      <c r="D66" s="1147" t="s">
        <v>1708</v>
      </c>
      <c r="E66" s="1147"/>
    </row>
    <row r="67" spans="1:5" ht="15" customHeight="1" thickBot="1">
      <c r="A67" s="807" t="s">
        <v>1709</v>
      </c>
      <c r="B67" s="808" t="s">
        <v>1710</v>
      </c>
      <c r="C67" s="808" t="s">
        <v>1711</v>
      </c>
      <c r="D67" s="808" t="s">
        <v>1712</v>
      </c>
      <c r="E67" s="809" t="s">
        <v>1578</v>
      </c>
    </row>
    <row r="68" spans="1:5">
      <c r="A68" s="810" t="s">
        <v>1713</v>
      </c>
      <c r="B68" s="811"/>
      <c r="C68" s="811"/>
      <c r="D68" s="811"/>
      <c r="E68" s="812">
        <f>SUM(B68:D68)</f>
        <v>0</v>
      </c>
    </row>
    <row r="69" spans="1:5">
      <c r="A69" s="813" t="s">
        <v>1714</v>
      </c>
      <c r="B69" s="814"/>
      <c r="C69" s="814"/>
      <c r="D69" s="814"/>
      <c r="E69" s="815">
        <f>SUM(B69:D69)</f>
        <v>0</v>
      </c>
    </row>
    <row r="70" spans="1:5">
      <c r="A70" s="816" t="s">
        <v>1715</v>
      </c>
      <c r="B70" s="817">
        <v>421861000</v>
      </c>
      <c r="C70" s="817"/>
      <c r="D70" s="817"/>
      <c r="E70" s="818">
        <f>SUM(B70:D70)</f>
        <v>421861000</v>
      </c>
    </row>
    <row r="71" spans="1:5">
      <c r="A71" s="816" t="s">
        <v>1716</v>
      </c>
      <c r="B71" s="817"/>
      <c r="C71" s="817"/>
      <c r="D71" s="817"/>
      <c r="E71" s="818">
        <f>SUM(B71:D71)</f>
        <v>0</v>
      </c>
    </row>
    <row r="72" spans="1:5">
      <c r="A72" s="816" t="s">
        <v>1717</v>
      </c>
      <c r="B72" s="817"/>
      <c r="C72" s="817"/>
      <c r="D72" s="817"/>
      <c r="E72" s="818">
        <f>SUM(B72:D72)</f>
        <v>0</v>
      </c>
    </row>
    <row r="73" spans="1:5" ht="13.5" thickBot="1">
      <c r="A73" s="827" t="s">
        <v>1727</v>
      </c>
      <c r="B73" s="817">
        <v>7863065</v>
      </c>
      <c r="C73" s="817"/>
      <c r="D73" s="817"/>
      <c r="E73" s="818"/>
    </row>
    <row r="74" spans="1:5" ht="13.5" thickBot="1">
      <c r="A74" s="819" t="s">
        <v>1719</v>
      </c>
      <c r="B74" s="820">
        <f>B68+SUM(B70:B73)</f>
        <v>429724065</v>
      </c>
      <c r="C74" s="820">
        <f>C68+SUM(C70:C73)</f>
        <v>0</v>
      </c>
      <c r="D74" s="820">
        <f>D68+SUM(D70:D73)</f>
        <v>0</v>
      </c>
      <c r="E74" s="821">
        <f>E68+SUM(E70:E73)</f>
        <v>421861000</v>
      </c>
    </row>
    <row r="75" spans="1:5" ht="13.5" thickBot="1">
      <c r="A75" s="822"/>
      <c r="B75" s="822"/>
      <c r="C75" s="822"/>
      <c r="D75" s="822"/>
      <c r="E75" s="822"/>
    </row>
    <row r="76" spans="1:5" ht="15" customHeight="1" thickBot="1">
      <c r="A76" s="807" t="s">
        <v>1720</v>
      </c>
      <c r="B76" s="808" t="s">
        <v>1710</v>
      </c>
      <c r="C76" s="808" t="s">
        <v>1711</v>
      </c>
      <c r="D76" s="808" t="s">
        <v>1712</v>
      </c>
      <c r="E76" s="809" t="s">
        <v>1578</v>
      </c>
    </row>
    <row r="77" spans="1:5">
      <c r="A77" s="810" t="s">
        <v>1721</v>
      </c>
      <c r="B77" s="811"/>
      <c r="C77" s="811"/>
      <c r="D77" s="811"/>
      <c r="E77" s="812">
        <f t="shared" ref="E77:E83" si="3">SUM(B77:D77)</f>
        <v>0</v>
      </c>
    </row>
    <row r="78" spans="1:5">
      <c r="A78" s="823" t="s">
        <v>1722</v>
      </c>
      <c r="B78" s="817">
        <v>409002000</v>
      </c>
      <c r="C78" s="817"/>
      <c r="D78" s="817"/>
      <c r="E78" s="818">
        <f t="shared" si="3"/>
        <v>409002000</v>
      </c>
    </row>
    <row r="79" spans="1:5">
      <c r="A79" s="816" t="s">
        <v>1723</v>
      </c>
      <c r="B79" s="817">
        <v>18785000</v>
      </c>
      <c r="C79" s="817"/>
      <c r="D79" s="817"/>
      <c r="E79" s="818">
        <f t="shared" si="3"/>
        <v>18785000</v>
      </c>
    </row>
    <row r="80" spans="1:5">
      <c r="A80" s="816" t="s">
        <v>1724</v>
      </c>
      <c r="B80" s="817"/>
      <c r="C80" s="817"/>
      <c r="D80" s="817"/>
      <c r="E80" s="818">
        <f t="shared" si="3"/>
        <v>0</v>
      </c>
    </row>
    <row r="81" spans="1:5">
      <c r="A81" s="824" t="s">
        <v>1729</v>
      </c>
      <c r="B81" s="817">
        <v>1784065</v>
      </c>
      <c r="C81" s="817"/>
      <c r="D81" s="817"/>
      <c r="E81" s="818">
        <f t="shared" si="3"/>
        <v>1784065</v>
      </c>
    </row>
    <row r="82" spans="1:5">
      <c r="A82" s="824"/>
      <c r="B82" s="817"/>
      <c r="C82" s="817"/>
      <c r="D82" s="817"/>
      <c r="E82" s="818">
        <f t="shared" si="3"/>
        <v>0</v>
      </c>
    </row>
    <row r="83" spans="1:5" ht="13.5" thickBot="1">
      <c r="A83" s="825"/>
      <c r="B83" s="826"/>
      <c r="C83" s="826"/>
      <c r="D83" s="826"/>
      <c r="E83" s="818">
        <f t="shared" si="3"/>
        <v>0</v>
      </c>
    </row>
    <row r="84" spans="1:5" ht="13.5" thickBot="1">
      <c r="A84" s="819" t="s">
        <v>1681</v>
      </c>
      <c r="B84" s="820">
        <f>SUM(B77:B83)</f>
        <v>429571065</v>
      </c>
      <c r="C84" s="820">
        <f>SUM(C77:C83)</f>
        <v>0</v>
      </c>
      <c r="D84" s="820">
        <f>SUM(D77:D83)</f>
        <v>0</v>
      </c>
      <c r="E84" s="821">
        <f>SUM(E77:E83)</f>
        <v>429571065</v>
      </c>
    </row>
    <row r="86" spans="1:5" ht="27.75" customHeight="1">
      <c r="A86" s="805" t="s">
        <v>1706</v>
      </c>
      <c r="B86" s="1148" t="s">
        <v>1730</v>
      </c>
      <c r="C86" s="1148"/>
      <c r="D86" s="1148"/>
      <c r="E86" s="1148"/>
    </row>
    <row r="87" spans="1:5" ht="14.25" thickBot="1">
      <c r="D87" s="1147" t="s">
        <v>1708</v>
      </c>
      <c r="E87" s="1147"/>
    </row>
    <row r="88" spans="1:5" ht="15" customHeight="1" thickBot="1">
      <c r="A88" s="807" t="s">
        <v>1709</v>
      </c>
      <c r="B88" s="808" t="s">
        <v>1710</v>
      </c>
      <c r="C88" s="808" t="s">
        <v>1711</v>
      </c>
      <c r="D88" s="808" t="s">
        <v>1712</v>
      </c>
      <c r="E88" s="809" t="s">
        <v>1578</v>
      </c>
    </row>
    <row r="89" spans="1:5">
      <c r="A89" s="810" t="s">
        <v>1713</v>
      </c>
      <c r="B89" s="811"/>
      <c r="C89" s="811"/>
      <c r="D89" s="811"/>
      <c r="E89" s="812">
        <f>SUM(B89:D89)</f>
        <v>0</v>
      </c>
    </row>
    <row r="90" spans="1:5">
      <c r="A90" s="813" t="s">
        <v>1714</v>
      </c>
      <c r="B90" s="814"/>
      <c r="C90" s="814"/>
      <c r="D90" s="814"/>
      <c r="E90" s="815">
        <f>SUM(B90:D90)</f>
        <v>0</v>
      </c>
    </row>
    <row r="91" spans="1:5">
      <c r="A91" s="816" t="s">
        <v>1715</v>
      </c>
      <c r="B91" s="817"/>
      <c r="C91" s="817"/>
      <c r="D91" s="817"/>
      <c r="E91" s="818">
        <f>SUM(B91:D91)</f>
        <v>0</v>
      </c>
    </row>
    <row r="92" spans="1:5">
      <c r="A92" s="816" t="s">
        <v>1716</v>
      </c>
      <c r="B92" s="817"/>
      <c r="C92" s="817"/>
      <c r="D92" s="817"/>
      <c r="E92" s="818">
        <f>SUM(B92:D92)</f>
        <v>0</v>
      </c>
    </row>
    <row r="93" spans="1:5">
      <c r="A93" s="816" t="s">
        <v>1717</v>
      </c>
      <c r="B93" s="817"/>
      <c r="C93" s="817"/>
      <c r="D93" s="817"/>
      <c r="E93" s="818">
        <f>SUM(B93:D93)</f>
        <v>0</v>
      </c>
    </row>
    <row r="94" spans="1:5" ht="13.5" thickBot="1">
      <c r="A94" s="816" t="s">
        <v>1718</v>
      </c>
      <c r="B94" s="817"/>
      <c r="C94" s="817"/>
      <c r="D94" s="817"/>
      <c r="E94" s="818"/>
    </row>
    <row r="95" spans="1:5" ht="13.5" thickBot="1">
      <c r="A95" s="819" t="s">
        <v>1719</v>
      </c>
      <c r="B95" s="820">
        <f>B89+SUM(B91:B94)</f>
        <v>0</v>
      </c>
      <c r="C95" s="820">
        <f>C89+SUM(C91:C94)</f>
        <v>0</v>
      </c>
      <c r="D95" s="820">
        <f>D89+SUM(D91:D94)</f>
        <v>0</v>
      </c>
      <c r="E95" s="821">
        <f>E89+SUM(E91:E94)</f>
        <v>0</v>
      </c>
    </row>
    <row r="96" spans="1:5" ht="13.5" thickBot="1">
      <c r="A96" s="822"/>
      <c r="B96" s="822"/>
      <c r="C96" s="822"/>
      <c r="D96" s="822"/>
      <c r="E96" s="822"/>
    </row>
    <row r="97" spans="1:5" ht="15" customHeight="1" thickBot="1">
      <c r="A97" s="807" t="s">
        <v>1720</v>
      </c>
      <c r="B97" s="808" t="s">
        <v>1710</v>
      </c>
      <c r="C97" s="808" t="s">
        <v>1711</v>
      </c>
      <c r="D97" s="808" t="s">
        <v>1712</v>
      </c>
      <c r="E97" s="809" t="s">
        <v>1578</v>
      </c>
    </row>
    <row r="98" spans="1:5">
      <c r="A98" s="810" t="s">
        <v>1721</v>
      </c>
      <c r="B98" s="811">
        <v>704000</v>
      </c>
      <c r="C98" s="811"/>
      <c r="D98" s="811"/>
      <c r="E98" s="812">
        <f t="shared" ref="E98:E104" si="4">SUM(B98:D98)</f>
        <v>704000</v>
      </c>
    </row>
    <row r="99" spans="1:5">
      <c r="A99" s="823" t="s">
        <v>1722</v>
      </c>
      <c r="B99" s="817"/>
      <c r="C99" s="817"/>
      <c r="D99" s="817"/>
      <c r="E99" s="818">
        <f t="shared" si="4"/>
        <v>0</v>
      </c>
    </row>
    <row r="100" spans="1:5">
      <c r="A100" s="816" t="s">
        <v>1723</v>
      </c>
      <c r="B100" s="817"/>
      <c r="C100" s="817"/>
      <c r="D100" s="817"/>
      <c r="E100" s="818">
        <f t="shared" si="4"/>
        <v>0</v>
      </c>
    </row>
    <row r="101" spans="1:5">
      <c r="A101" s="816" t="s">
        <v>1724</v>
      </c>
      <c r="B101" s="817"/>
      <c r="C101" s="817"/>
      <c r="D101" s="817"/>
      <c r="E101" s="818">
        <f t="shared" si="4"/>
        <v>0</v>
      </c>
    </row>
    <row r="102" spans="1:5">
      <c r="A102" s="824" t="s">
        <v>1729</v>
      </c>
      <c r="B102" s="817">
        <v>2554000</v>
      </c>
      <c r="C102" s="817"/>
      <c r="D102" s="817"/>
      <c r="E102" s="818">
        <f t="shared" si="4"/>
        <v>2554000</v>
      </c>
    </row>
    <row r="103" spans="1:5">
      <c r="A103" s="824"/>
      <c r="B103" s="817"/>
      <c r="C103" s="817"/>
      <c r="D103" s="817"/>
      <c r="E103" s="818">
        <f t="shared" si="4"/>
        <v>0</v>
      </c>
    </row>
    <row r="104" spans="1:5" ht="13.5" thickBot="1">
      <c r="A104" s="825"/>
      <c r="B104" s="826"/>
      <c r="C104" s="826"/>
      <c r="D104" s="826"/>
      <c r="E104" s="818">
        <f t="shared" si="4"/>
        <v>0</v>
      </c>
    </row>
    <row r="105" spans="1:5" ht="13.5" thickBot="1">
      <c r="A105" s="819" t="s">
        <v>1681</v>
      </c>
      <c r="B105" s="820">
        <f>SUM(B98:B104)</f>
        <v>3258000</v>
      </c>
      <c r="C105" s="820">
        <f>SUM(C98:C104)</f>
        <v>0</v>
      </c>
      <c r="D105" s="820">
        <f>SUM(D98:D104)</f>
        <v>0</v>
      </c>
      <c r="E105" s="821">
        <f>SUM(E98:E104)</f>
        <v>3258000</v>
      </c>
    </row>
    <row r="106" spans="1:5">
      <c r="A106" s="828"/>
      <c r="B106" s="829"/>
      <c r="C106" s="829"/>
      <c r="D106" s="829"/>
      <c r="E106" s="829"/>
    </row>
    <row r="107" spans="1:5" ht="15.75">
      <c r="A107" s="805" t="s">
        <v>1706</v>
      </c>
      <c r="B107" s="1149" t="s">
        <v>1731</v>
      </c>
      <c r="C107" s="1149"/>
      <c r="D107" s="1149"/>
      <c r="E107" s="1149"/>
    </row>
    <row r="108" spans="1:5" ht="14.25" thickBot="1">
      <c r="D108" s="1147" t="s">
        <v>1708</v>
      </c>
      <c r="E108" s="1147"/>
    </row>
    <row r="109" spans="1:5" ht="15" customHeight="1" thickBot="1">
      <c r="A109" s="807" t="s">
        <v>1709</v>
      </c>
      <c r="B109" s="808" t="s">
        <v>1710</v>
      </c>
      <c r="C109" s="808" t="s">
        <v>1711</v>
      </c>
      <c r="D109" s="808" t="s">
        <v>1712</v>
      </c>
      <c r="E109" s="809" t="s">
        <v>1578</v>
      </c>
    </row>
    <row r="110" spans="1:5">
      <c r="A110" s="810" t="s">
        <v>1713</v>
      </c>
      <c r="B110" s="811"/>
      <c r="C110" s="811"/>
      <c r="D110" s="811"/>
      <c r="E110" s="812">
        <f>SUM(B110:D110)</f>
        <v>0</v>
      </c>
    </row>
    <row r="111" spans="1:5">
      <c r="A111" s="813" t="s">
        <v>1714</v>
      </c>
      <c r="B111" s="814"/>
      <c r="C111" s="814"/>
      <c r="D111" s="814"/>
      <c r="E111" s="815">
        <f>SUM(B111:D111)</f>
        <v>0</v>
      </c>
    </row>
    <row r="112" spans="1:5">
      <c r="A112" s="816" t="s">
        <v>1715</v>
      </c>
      <c r="B112" s="817"/>
      <c r="C112" s="817"/>
      <c r="D112" s="817"/>
      <c r="E112" s="818">
        <f>SUM(B112:D112)</f>
        <v>0</v>
      </c>
    </row>
    <row r="113" spans="1:5">
      <c r="A113" s="816" t="s">
        <v>1716</v>
      </c>
      <c r="B113" s="817"/>
      <c r="C113" s="817"/>
      <c r="D113" s="817"/>
      <c r="E113" s="818">
        <f>SUM(B113:D113)</f>
        <v>0</v>
      </c>
    </row>
    <row r="114" spans="1:5">
      <c r="A114" s="816" t="s">
        <v>1717</v>
      </c>
      <c r="B114" s="817"/>
      <c r="C114" s="817"/>
      <c r="D114" s="817"/>
      <c r="E114" s="818">
        <f>SUM(B114:D114)</f>
        <v>0</v>
      </c>
    </row>
    <row r="115" spans="1:5" ht="13.5" thickBot="1">
      <c r="A115" s="816" t="s">
        <v>1727</v>
      </c>
      <c r="B115" s="817">
        <v>7724693</v>
      </c>
      <c r="C115" s="817"/>
      <c r="D115" s="817"/>
      <c r="E115" s="818"/>
    </row>
    <row r="116" spans="1:5" ht="13.5" thickBot="1">
      <c r="A116" s="819" t="s">
        <v>1719</v>
      </c>
      <c r="B116" s="820">
        <f>B110+SUM(B112:B115)</f>
        <v>7724693</v>
      </c>
      <c r="C116" s="820">
        <f>C110+SUM(C112:C115)</f>
        <v>0</v>
      </c>
      <c r="D116" s="820">
        <f>D110+SUM(D112:D115)</f>
        <v>0</v>
      </c>
      <c r="E116" s="821">
        <f>E110+SUM(E112:E115)</f>
        <v>0</v>
      </c>
    </row>
    <row r="117" spans="1:5" ht="13.5" thickBot="1">
      <c r="A117" s="822"/>
      <c r="B117" s="822"/>
      <c r="C117" s="822"/>
      <c r="D117" s="822"/>
      <c r="E117" s="822"/>
    </row>
    <row r="118" spans="1:5" ht="15" customHeight="1" thickBot="1">
      <c r="A118" s="807" t="s">
        <v>1720</v>
      </c>
      <c r="B118" s="808" t="s">
        <v>1710</v>
      </c>
      <c r="C118" s="808" t="s">
        <v>1711</v>
      </c>
      <c r="D118" s="808" t="s">
        <v>1712</v>
      </c>
      <c r="E118" s="809" t="s">
        <v>1578</v>
      </c>
    </row>
    <row r="119" spans="1:5">
      <c r="A119" s="810" t="s">
        <v>1721</v>
      </c>
      <c r="B119" s="811"/>
      <c r="C119" s="811"/>
      <c r="D119" s="811"/>
      <c r="E119" s="812">
        <f t="shared" ref="E119:E125" si="5">SUM(B119:D119)</f>
        <v>0</v>
      </c>
    </row>
    <row r="120" spans="1:5">
      <c r="A120" s="823" t="s">
        <v>1722</v>
      </c>
      <c r="B120" s="817">
        <v>7724693</v>
      </c>
      <c r="C120" s="817"/>
      <c r="D120" s="817"/>
      <c r="E120" s="818">
        <f t="shared" si="5"/>
        <v>7724693</v>
      </c>
    </row>
    <row r="121" spans="1:5">
      <c r="A121" s="816" t="s">
        <v>1723</v>
      </c>
      <c r="B121" s="817"/>
      <c r="C121" s="817"/>
      <c r="D121" s="817"/>
      <c r="E121" s="818">
        <f t="shared" si="5"/>
        <v>0</v>
      </c>
    </row>
    <row r="122" spans="1:5">
      <c r="A122" s="816" t="s">
        <v>1724</v>
      </c>
      <c r="B122" s="817"/>
      <c r="C122" s="817"/>
      <c r="D122" s="817"/>
      <c r="E122" s="818">
        <f t="shared" si="5"/>
        <v>0</v>
      </c>
    </row>
    <row r="123" spans="1:5">
      <c r="A123" s="824"/>
      <c r="B123" s="817"/>
      <c r="C123" s="817"/>
      <c r="D123" s="817"/>
      <c r="E123" s="818">
        <f t="shared" si="5"/>
        <v>0</v>
      </c>
    </row>
    <row r="124" spans="1:5">
      <c r="A124" s="824"/>
      <c r="B124" s="817"/>
      <c r="C124" s="817"/>
      <c r="D124" s="817"/>
      <c r="E124" s="818">
        <f t="shared" si="5"/>
        <v>0</v>
      </c>
    </row>
    <row r="125" spans="1:5" ht="13.5" thickBot="1">
      <c r="A125" s="825"/>
      <c r="B125" s="826"/>
      <c r="C125" s="826"/>
      <c r="D125" s="826"/>
      <c r="E125" s="818">
        <f t="shared" si="5"/>
        <v>0</v>
      </c>
    </row>
    <row r="126" spans="1:5" ht="13.5" thickBot="1">
      <c r="A126" s="819" t="s">
        <v>1681</v>
      </c>
      <c r="B126" s="820">
        <f>SUM(B119:B125)</f>
        <v>7724693</v>
      </c>
      <c r="C126" s="820">
        <f>SUM(C119:C125)</f>
        <v>0</v>
      </c>
      <c r="D126" s="820">
        <f>SUM(D119:D125)</f>
        <v>0</v>
      </c>
      <c r="E126" s="821">
        <f>SUM(E119:E125)</f>
        <v>7724693</v>
      </c>
    </row>
    <row r="128" spans="1:5" ht="30" customHeight="1">
      <c r="A128" s="805" t="s">
        <v>1706</v>
      </c>
      <c r="B128" s="1148" t="s">
        <v>1732</v>
      </c>
      <c r="C128" s="1148"/>
      <c r="D128" s="1148"/>
      <c r="E128" s="1148"/>
    </row>
    <row r="129" spans="1:5" ht="14.25" thickBot="1">
      <c r="D129" s="1147" t="s">
        <v>1708</v>
      </c>
      <c r="E129" s="1147"/>
    </row>
    <row r="130" spans="1:5" ht="15" customHeight="1" thickBot="1">
      <c r="A130" s="807" t="s">
        <v>1709</v>
      </c>
      <c r="B130" s="808" t="s">
        <v>1710</v>
      </c>
      <c r="C130" s="808" t="s">
        <v>1711</v>
      </c>
      <c r="D130" s="808" t="s">
        <v>1712</v>
      </c>
      <c r="E130" s="809" t="s">
        <v>1578</v>
      </c>
    </row>
    <row r="131" spans="1:5">
      <c r="A131" s="810" t="s">
        <v>1713</v>
      </c>
      <c r="B131" s="811"/>
      <c r="C131" s="811"/>
      <c r="D131" s="811"/>
      <c r="E131" s="812">
        <f>SUM(B131:D131)</f>
        <v>0</v>
      </c>
    </row>
    <row r="132" spans="1:5">
      <c r="A132" s="813" t="s">
        <v>1714</v>
      </c>
      <c r="B132" s="814"/>
      <c r="C132" s="814"/>
      <c r="D132" s="814"/>
      <c r="E132" s="815">
        <f>SUM(B132:D132)</f>
        <v>0</v>
      </c>
    </row>
    <row r="133" spans="1:5">
      <c r="A133" s="816" t="s">
        <v>1715</v>
      </c>
      <c r="B133" s="817"/>
      <c r="C133" s="817"/>
      <c r="D133" s="817"/>
      <c r="E133" s="818">
        <f>SUM(B133:D133)</f>
        <v>0</v>
      </c>
    </row>
    <row r="134" spans="1:5">
      <c r="A134" s="816" t="s">
        <v>1716</v>
      </c>
      <c r="B134" s="817"/>
      <c r="C134" s="817"/>
      <c r="D134" s="817"/>
      <c r="E134" s="818">
        <f>SUM(B134:D134)</f>
        <v>0</v>
      </c>
    </row>
    <row r="135" spans="1:5">
      <c r="A135" s="816" t="s">
        <v>1717</v>
      </c>
      <c r="B135" s="817"/>
      <c r="C135" s="817"/>
      <c r="D135" s="817"/>
      <c r="E135" s="818">
        <f>SUM(B135:D135)</f>
        <v>0</v>
      </c>
    </row>
    <row r="136" spans="1:5" ht="13.5" thickBot="1">
      <c r="A136" s="827" t="s">
        <v>1727</v>
      </c>
      <c r="B136" s="817">
        <v>425234</v>
      </c>
      <c r="C136" s="817"/>
      <c r="D136" s="817"/>
      <c r="E136" s="818"/>
    </row>
    <row r="137" spans="1:5" ht="13.5" thickBot="1">
      <c r="A137" s="819" t="s">
        <v>1719</v>
      </c>
      <c r="B137" s="820">
        <f>B131+SUM(B133:B136)</f>
        <v>425234</v>
      </c>
      <c r="C137" s="820">
        <f>C131+SUM(C133:C136)</f>
        <v>0</v>
      </c>
      <c r="D137" s="820">
        <f>D131+SUM(D133:D136)</f>
        <v>0</v>
      </c>
      <c r="E137" s="821">
        <f>E131+SUM(E133:E136)</f>
        <v>0</v>
      </c>
    </row>
    <row r="138" spans="1:5" ht="13.5" thickBot="1">
      <c r="A138" s="822"/>
      <c r="B138" s="822"/>
      <c r="C138" s="822"/>
      <c r="D138" s="822"/>
      <c r="E138" s="822"/>
    </row>
    <row r="139" spans="1:5" ht="15" customHeight="1" thickBot="1">
      <c r="A139" s="807" t="s">
        <v>1720</v>
      </c>
      <c r="B139" s="808" t="s">
        <v>1710</v>
      </c>
      <c r="C139" s="808" t="s">
        <v>1711</v>
      </c>
      <c r="D139" s="808" t="s">
        <v>1712</v>
      </c>
      <c r="E139" s="809" t="s">
        <v>1578</v>
      </c>
    </row>
    <row r="140" spans="1:5">
      <c r="A140" s="810" t="s">
        <v>1721</v>
      </c>
      <c r="B140" s="811"/>
      <c r="C140" s="811"/>
      <c r="D140" s="811"/>
      <c r="E140" s="812">
        <f t="shared" ref="E140:E146" si="6">SUM(B140:D140)</f>
        <v>0</v>
      </c>
    </row>
    <row r="141" spans="1:5">
      <c r="A141" s="823" t="s">
        <v>1722</v>
      </c>
      <c r="B141" s="817"/>
      <c r="C141" s="817"/>
      <c r="D141" s="817"/>
      <c r="E141" s="818">
        <f t="shared" si="6"/>
        <v>0</v>
      </c>
    </row>
    <row r="142" spans="1:5">
      <c r="A142" s="816" t="s">
        <v>1723</v>
      </c>
      <c r="B142" s="817"/>
      <c r="C142" s="817"/>
      <c r="D142" s="817"/>
      <c r="E142" s="818">
        <f t="shared" si="6"/>
        <v>0</v>
      </c>
    </row>
    <row r="143" spans="1:5">
      <c r="A143" s="816" t="s">
        <v>1724</v>
      </c>
      <c r="B143" s="817"/>
      <c r="C143" s="817"/>
      <c r="D143" s="817"/>
      <c r="E143" s="818">
        <f t="shared" si="6"/>
        <v>0</v>
      </c>
    </row>
    <row r="144" spans="1:5">
      <c r="A144" s="824" t="s">
        <v>1729</v>
      </c>
      <c r="B144" s="817">
        <v>425234</v>
      </c>
      <c r="C144" s="817"/>
      <c r="D144" s="817"/>
      <c r="E144" s="818">
        <f t="shared" si="6"/>
        <v>425234</v>
      </c>
    </row>
    <row r="145" spans="1:5">
      <c r="A145" s="824"/>
      <c r="B145" s="817"/>
      <c r="C145" s="817"/>
      <c r="D145" s="817"/>
      <c r="E145" s="818">
        <f t="shared" si="6"/>
        <v>0</v>
      </c>
    </row>
    <row r="146" spans="1:5" ht="13.5" thickBot="1">
      <c r="A146" s="825"/>
      <c r="B146" s="826"/>
      <c r="C146" s="826"/>
      <c r="D146" s="826"/>
      <c r="E146" s="818">
        <f t="shared" si="6"/>
        <v>0</v>
      </c>
    </row>
    <row r="147" spans="1:5" ht="13.5" thickBot="1">
      <c r="A147" s="819" t="s">
        <v>1681</v>
      </c>
      <c r="B147" s="820">
        <f>SUM(B140:B146)</f>
        <v>425234</v>
      </c>
      <c r="C147" s="820">
        <f>SUM(C140:C146)</f>
        <v>0</v>
      </c>
      <c r="D147" s="820">
        <f>SUM(D140:D146)</f>
        <v>0</v>
      </c>
      <c r="E147" s="821">
        <f>SUM(E140:E146)</f>
        <v>425234</v>
      </c>
    </row>
    <row r="149" spans="1:5" ht="30" customHeight="1">
      <c r="A149" s="805" t="s">
        <v>1706</v>
      </c>
      <c r="B149" s="1148" t="s">
        <v>1733</v>
      </c>
      <c r="C149" s="1148"/>
      <c r="D149" s="1148"/>
      <c r="E149" s="1148"/>
    </row>
    <row r="150" spans="1:5" ht="14.25" thickBot="1">
      <c r="D150" s="1147" t="s">
        <v>1708</v>
      </c>
      <c r="E150" s="1147"/>
    </row>
    <row r="151" spans="1:5" ht="15" customHeight="1" thickBot="1">
      <c r="A151" s="807" t="s">
        <v>1709</v>
      </c>
      <c r="B151" s="808" t="s">
        <v>1710</v>
      </c>
      <c r="C151" s="808" t="s">
        <v>1711</v>
      </c>
      <c r="D151" s="808" t="s">
        <v>1712</v>
      </c>
      <c r="E151" s="809" t="s">
        <v>1578</v>
      </c>
    </row>
    <row r="152" spans="1:5">
      <c r="A152" s="810" t="s">
        <v>1713</v>
      </c>
      <c r="B152" s="811"/>
      <c r="C152" s="811"/>
      <c r="D152" s="811"/>
      <c r="E152" s="812">
        <f>SUM(B152:D152)</f>
        <v>0</v>
      </c>
    </row>
    <row r="153" spans="1:5">
      <c r="A153" s="813" t="s">
        <v>1714</v>
      </c>
      <c r="B153" s="814"/>
      <c r="C153" s="814"/>
      <c r="D153" s="814"/>
      <c r="E153" s="815">
        <f>SUM(B153:D153)</f>
        <v>0</v>
      </c>
    </row>
    <row r="154" spans="1:5">
      <c r="A154" s="816" t="s">
        <v>1715</v>
      </c>
      <c r="B154" s="817"/>
      <c r="C154" s="817"/>
      <c r="D154" s="817"/>
      <c r="E154" s="818">
        <f>SUM(B154:D154)</f>
        <v>0</v>
      </c>
    </row>
    <row r="155" spans="1:5">
      <c r="A155" s="816" t="s">
        <v>1716</v>
      </c>
      <c r="B155" s="817"/>
      <c r="C155" s="817"/>
      <c r="D155" s="817"/>
      <c r="E155" s="818">
        <f>SUM(B155:D155)</f>
        <v>0</v>
      </c>
    </row>
    <row r="156" spans="1:5">
      <c r="A156" s="816" t="s">
        <v>1717</v>
      </c>
      <c r="B156" s="817"/>
      <c r="C156" s="817"/>
      <c r="D156" s="817"/>
      <c r="E156" s="818">
        <f>SUM(B156:D156)</f>
        <v>0</v>
      </c>
    </row>
    <row r="157" spans="1:5" ht="13.5" thickBot="1">
      <c r="A157" s="827" t="s">
        <v>1727</v>
      </c>
      <c r="B157" s="817">
        <v>17733821</v>
      </c>
      <c r="C157" s="817"/>
      <c r="D157" s="817"/>
      <c r="E157" s="818"/>
    </row>
    <row r="158" spans="1:5" ht="13.5" thickBot="1">
      <c r="A158" s="819" t="s">
        <v>1719</v>
      </c>
      <c r="B158" s="820">
        <f>B152+SUM(B154:B157)</f>
        <v>17733821</v>
      </c>
      <c r="C158" s="820">
        <f>C152+SUM(C154:C157)</f>
        <v>0</v>
      </c>
      <c r="D158" s="820">
        <f>D152+SUM(D154:D157)</f>
        <v>0</v>
      </c>
      <c r="E158" s="821">
        <f>E152+SUM(E154:E157)</f>
        <v>0</v>
      </c>
    </row>
    <row r="159" spans="1:5" ht="13.5" thickBot="1">
      <c r="A159" s="822"/>
      <c r="B159" s="822"/>
      <c r="C159" s="822"/>
      <c r="D159" s="822"/>
      <c r="E159" s="822"/>
    </row>
    <row r="160" spans="1:5" ht="15" customHeight="1" thickBot="1">
      <c r="A160" s="807" t="s">
        <v>1720</v>
      </c>
      <c r="B160" s="808" t="s">
        <v>1710</v>
      </c>
      <c r="C160" s="808" t="s">
        <v>1711</v>
      </c>
      <c r="D160" s="808" t="s">
        <v>1712</v>
      </c>
      <c r="E160" s="809" t="s">
        <v>1578</v>
      </c>
    </row>
    <row r="161" spans="1:5">
      <c r="A161" s="810" t="s">
        <v>1721</v>
      </c>
      <c r="B161" s="811">
        <v>3378000</v>
      </c>
      <c r="C161" s="811"/>
      <c r="D161" s="811"/>
      <c r="E161" s="812">
        <f t="shared" ref="E161:E167" si="7">SUM(B161:D161)</f>
        <v>3378000</v>
      </c>
    </row>
    <row r="162" spans="1:5">
      <c r="A162" s="823" t="s">
        <v>1722</v>
      </c>
      <c r="B162" s="817"/>
      <c r="C162" s="817"/>
      <c r="D162" s="817"/>
      <c r="E162" s="818">
        <f t="shared" si="7"/>
        <v>0</v>
      </c>
    </row>
    <row r="163" spans="1:5">
      <c r="A163" s="816" t="s">
        <v>1723</v>
      </c>
      <c r="B163" s="817">
        <v>2477000</v>
      </c>
      <c r="C163" s="817"/>
      <c r="D163" s="817"/>
      <c r="E163" s="818">
        <f t="shared" si="7"/>
        <v>2477000</v>
      </c>
    </row>
    <row r="164" spans="1:5">
      <c r="A164" s="816" t="s">
        <v>1724</v>
      </c>
      <c r="B164" s="817"/>
      <c r="C164" s="817"/>
      <c r="D164" s="817"/>
      <c r="E164" s="818">
        <f t="shared" si="7"/>
        <v>0</v>
      </c>
    </row>
    <row r="165" spans="1:5">
      <c r="A165" s="824" t="s">
        <v>1729</v>
      </c>
      <c r="B165" s="817">
        <v>11878821</v>
      </c>
      <c r="C165" s="817"/>
      <c r="D165" s="817"/>
      <c r="E165" s="818">
        <f t="shared" si="7"/>
        <v>11878821</v>
      </c>
    </row>
    <row r="166" spans="1:5">
      <c r="A166" s="824"/>
      <c r="B166" s="817"/>
      <c r="C166" s="817"/>
      <c r="D166" s="817"/>
      <c r="E166" s="818">
        <f t="shared" si="7"/>
        <v>0</v>
      </c>
    </row>
    <row r="167" spans="1:5" ht="13.5" thickBot="1">
      <c r="A167" s="825"/>
      <c r="B167" s="826"/>
      <c r="C167" s="826"/>
      <c r="D167" s="826"/>
      <c r="E167" s="818">
        <f t="shared" si="7"/>
        <v>0</v>
      </c>
    </row>
    <row r="168" spans="1:5" ht="13.5" thickBot="1">
      <c r="A168" s="819" t="s">
        <v>1681</v>
      </c>
      <c r="B168" s="820">
        <f>SUM(B161:B167)</f>
        <v>17733821</v>
      </c>
      <c r="C168" s="820">
        <f>SUM(C161:C167)</f>
        <v>0</v>
      </c>
      <c r="D168" s="820">
        <f>SUM(D161:D167)</f>
        <v>0</v>
      </c>
      <c r="E168" s="821">
        <f>SUM(E161:E167)</f>
        <v>17733821</v>
      </c>
    </row>
    <row r="170" spans="1:5" ht="30" customHeight="1">
      <c r="A170" s="805" t="s">
        <v>1706</v>
      </c>
      <c r="B170" s="1148" t="s">
        <v>1734</v>
      </c>
      <c r="C170" s="1148"/>
      <c r="D170" s="1148"/>
      <c r="E170" s="1148"/>
    </row>
    <row r="171" spans="1:5" ht="14.25" thickBot="1">
      <c r="D171" s="1147" t="s">
        <v>1708</v>
      </c>
      <c r="E171" s="1147"/>
    </row>
    <row r="172" spans="1:5" ht="15" customHeight="1" thickBot="1">
      <c r="A172" s="807" t="s">
        <v>1709</v>
      </c>
      <c r="B172" s="808" t="s">
        <v>1710</v>
      </c>
      <c r="C172" s="808" t="s">
        <v>1711</v>
      </c>
      <c r="D172" s="808" t="s">
        <v>1712</v>
      </c>
      <c r="E172" s="809" t="s">
        <v>1578</v>
      </c>
    </row>
    <row r="173" spans="1:5">
      <c r="A173" s="810" t="s">
        <v>1713</v>
      </c>
      <c r="B173" s="811"/>
      <c r="C173" s="811"/>
      <c r="D173" s="811"/>
      <c r="E173" s="812">
        <f>SUM(B173:D173)</f>
        <v>0</v>
      </c>
    </row>
    <row r="174" spans="1:5">
      <c r="A174" s="813" t="s">
        <v>1714</v>
      </c>
      <c r="B174" s="814"/>
      <c r="C174" s="814"/>
      <c r="D174" s="814"/>
      <c r="E174" s="815">
        <f>SUM(B174:D174)</f>
        <v>0</v>
      </c>
    </row>
    <row r="175" spans="1:5">
      <c r="A175" s="816" t="s">
        <v>1715</v>
      </c>
      <c r="B175" s="817">
        <v>811262693</v>
      </c>
      <c r="C175" s="817"/>
      <c r="D175" s="817"/>
      <c r="E175" s="818">
        <f>SUM(B175:D175)</f>
        <v>811262693</v>
      </c>
    </row>
    <row r="176" spans="1:5">
      <c r="A176" s="816" t="s">
        <v>1716</v>
      </c>
      <c r="B176" s="817"/>
      <c r="C176" s="817"/>
      <c r="D176" s="817"/>
      <c r="E176" s="818">
        <f>SUM(B176:D176)</f>
        <v>0</v>
      </c>
    </row>
    <row r="177" spans="1:5">
      <c r="A177" s="816" t="s">
        <v>1717</v>
      </c>
      <c r="B177" s="817"/>
      <c r="C177" s="817"/>
      <c r="D177" s="817"/>
      <c r="E177" s="818">
        <f>SUM(B177:D177)</f>
        <v>0</v>
      </c>
    </row>
    <row r="178" spans="1:5" ht="13.5" thickBot="1">
      <c r="A178" s="827" t="s">
        <v>1727</v>
      </c>
      <c r="B178" s="817">
        <v>681671395</v>
      </c>
      <c r="C178" s="817"/>
      <c r="D178" s="817"/>
      <c r="E178" s="818"/>
    </row>
    <row r="179" spans="1:5" ht="13.5" thickBot="1">
      <c r="A179" s="819" t="s">
        <v>1719</v>
      </c>
      <c r="B179" s="820">
        <f>B173+SUM(B175:B178)</f>
        <v>1492934088</v>
      </c>
      <c r="C179" s="820">
        <f>C173+SUM(C175:C178)</f>
        <v>0</v>
      </c>
      <c r="D179" s="820">
        <f>D173+SUM(D175:D178)</f>
        <v>0</v>
      </c>
      <c r="E179" s="821">
        <f>E173+SUM(E175:E178)</f>
        <v>811262693</v>
      </c>
    </row>
    <row r="180" spans="1:5" ht="13.5" thickBot="1">
      <c r="A180" s="822"/>
      <c r="B180" s="822"/>
      <c r="C180" s="822"/>
      <c r="D180" s="822"/>
      <c r="E180" s="822"/>
    </row>
    <row r="181" spans="1:5" ht="15" customHeight="1" thickBot="1">
      <c r="A181" s="807" t="s">
        <v>1720</v>
      </c>
      <c r="B181" s="808" t="s">
        <v>1710</v>
      </c>
      <c r="C181" s="808" t="s">
        <v>1711</v>
      </c>
      <c r="D181" s="808" t="s">
        <v>1712</v>
      </c>
      <c r="E181" s="809" t="s">
        <v>1578</v>
      </c>
    </row>
    <row r="182" spans="1:5">
      <c r="A182" s="810" t="s">
        <v>1721</v>
      </c>
      <c r="B182" s="811"/>
      <c r="C182" s="811"/>
      <c r="D182" s="811"/>
      <c r="E182" s="812">
        <f t="shared" ref="E182:E188" si="8">SUM(B182:D182)</f>
        <v>0</v>
      </c>
    </row>
    <row r="183" spans="1:5">
      <c r="A183" s="823" t="s">
        <v>1722</v>
      </c>
      <c r="B183" s="817">
        <v>1492934088</v>
      </c>
      <c r="C183" s="817"/>
      <c r="D183" s="817"/>
      <c r="E183" s="818">
        <f t="shared" si="8"/>
        <v>1492934088</v>
      </c>
    </row>
    <row r="184" spans="1:5">
      <c r="A184" s="816" t="s">
        <v>1723</v>
      </c>
      <c r="B184" s="817"/>
      <c r="C184" s="817"/>
      <c r="D184" s="817"/>
      <c r="E184" s="818">
        <f t="shared" si="8"/>
        <v>0</v>
      </c>
    </row>
    <row r="185" spans="1:5">
      <c r="A185" s="816" t="s">
        <v>1724</v>
      </c>
      <c r="B185" s="817"/>
      <c r="C185" s="817"/>
      <c r="D185" s="817"/>
      <c r="E185" s="818">
        <f t="shared" si="8"/>
        <v>0</v>
      </c>
    </row>
    <row r="186" spans="1:5">
      <c r="A186" s="824"/>
      <c r="B186" s="817"/>
      <c r="C186" s="817"/>
      <c r="D186" s="817"/>
      <c r="E186" s="818">
        <f t="shared" si="8"/>
        <v>0</v>
      </c>
    </row>
    <row r="187" spans="1:5">
      <c r="A187" s="824"/>
      <c r="B187" s="817"/>
      <c r="C187" s="817"/>
      <c r="D187" s="817"/>
      <c r="E187" s="818">
        <f t="shared" si="8"/>
        <v>0</v>
      </c>
    </row>
    <row r="188" spans="1:5" ht="13.5" thickBot="1">
      <c r="A188" s="825"/>
      <c r="B188" s="826"/>
      <c r="C188" s="826"/>
      <c r="D188" s="826"/>
      <c r="E188" s="818">
        <f t="shared" si="8"/>
        <v>0</v>
      </c>
    </row>
    <row r="189" spans="1:5" ht="13.5" thickBot="1">
      <c r="A189" s="819" t="s">
        <v>1681</v>
      </c>
      <c r="B189" s="820">
        <f>SUM(B182:B188)</f>
        <v>1492934088</v>
      </c>
      <c r="C189" s="820">
        <f>SUM(C182:C188)</f>
        <v>0</v>
      </c>
      <c r="D189" s="820">
        <f>SUM(D182:D188)</f>
        <v>0</v>
      </c>
      <c r="E189" s="821">
        <f>SUM(E182:E188)</f>
        <v>1492934088</v>
      </c>
    </row>
    <row r="191" spans="1:5" ht="15.75">
      <c r="A191" s="805" t="s">
        <v>1706</v>
      </c>
      <c r="B191" s="1148" t="s">
        <v>1735</v>
      </c>
      <c r="C191" s="1148"/>
      <c r="D191" s="1148"/>
      <c r="E191" s="1148"/>
    </row>
    <row r="192" spans="1:5" ht="14.25" thickBot="1">
      <c r="D192" s="1147" t="s">
        <v>1708</v>
      </c>
      <c r="E192" s="1147"/>
    </row>
    <row r="193" spans="1:5" ht="15" customHeight="1" thickBot="1">
      <c r="A193" s="807" t="s">
        <v>1709</v>
      </c>
      <c r="B193" s="808" t="s">
        <v>1710</v>
      </c>
      <c r="C193" s="808" t="s">
        <v>1711</v>
      </c>
      <c r="D193" s="808" t="s">
        <v>1712</v>
      </c>
      <c r="E193" s="809" t="s">
        <v>1578</v>
      </c>
    </row>
    <row r="194" spans="1:5">
      <c r="A194" s="810" t="s">
        <v>1713</v>
      </c>
      <c r="B194" s="811"/>
      <c r="C194" s="811"/>
      <c r="D194" s="811"/>
      <c r="E194" s="812">
        <f>SUM(B194:D194)</f>
        <v>0</v>
      </c>
    </row>
    <row r="195" spans="1:5">
      <c r="A195" s="813" t="s">
        <v>1714</v>
      </c>
      <c r="B195" s="814"/>
      <c r="C195" s="814"/>
      <c r="D195" s="814"/>
      <c r="E195" s="815">
        <f>SUM(B195:D195)</f>
        <v>0</v>
      </c>
    </row>
    <row r="196" spans="1:5">
      <c r="A196" s="816" t="s">
        <v>1715</v>
      </c>
      <c r="B196" s="817">
        <v>15128000</v>
      </c>
      <c r="C196" s="817"/>
      <c r="D196" s="817"/>
      <c r="E196" s="818">
        <f>SUM(B196:D196)</f>
        <v>15128000</v>
      </c>
    </row>
    <row r="197" spans="1:5">
      <c r="A197" s="816" t="s">
        <v>1716</v>
      </c>
      <c r="B197" s="817"/>
      <c r="C197" s="817"/>
      <c r="D197" s="817"/>
      <c r="E197" s="818">
        <f>SUM(B197:D197)</f>
        <v>0</v>
      </c>
    </row>
    <row r="198" spans="1:5">
      <c r="A198" s="816" t="s">
        <v>1717</v>
      </c>
      <c r="B198" s="817"/>
      <c r="C198" s="817"/>
      <c r="D198" s="817"/>
      <c r="E198" s="818">
        <f>SUM(B198:D198)</f>
        <v>0</v>
      </c>
    </row>
    <row r="199" spans="1:5" ht="13.5" thickBot="1">
      <c r="A199" s="827" t="s">
        <v>1727</v>
      </c>
      <c r="B199" s="817"/>
      <c r="C199" s="817"/>
      <c r="D199" s="817"/>
      <c r="E199" s="818"/>
    </row>
    <row r="200" spans="1:5" ht="13.5" thickBot="1">
      <c r="A200" s="819" t="s">
        <v>1719</v>
      </c>
      <c r="B200" s="820">
        <f>B194+SUM(B196:B199)</f>
        <v>15128000</v>
      </c>
      <c r="C200" s="820">
        <f>C194+SUM(C196:C199)</f>
        <v>0</v>
      </c>
      <c r="D200" s="820">
        <f>D194+SUM(D196:D199)</f>
        <v>0</v>
      </c>
      <c r="E200" s="821">
        <f>E194+SUM(E196:E199)</f>
        <v>15128000</v>
      </c>
    </row>
    <row r="201" spans="1:5" ht="13.5" thickBot="1">
      <c r="A201" s="822"/>
      <c r="B201" s="822"/>
      <c r="C201" s="822"/>
      <c r="D201" s="822"/>
      <c r="E201" s="822"/>
    </row>
    <row r="202" spans="1:5" ht="15" customHeight="1" thickBot="1">
      <c r="A202" s="807" t="s">
        <v>1720</v>
      </c>
      <c r="B202" s="808" t="s">
        <v>1710</v>
      </c>
      <c r="C202" s="808" t="s">
        <v>1711</v>
      </c>
      <c r="D202" s="808" t="s">
        <v>1712</v>
      </c>
      <c r="E202" s="809" t="s">
        <v>1578</v>
      </c>
    </row>
    <row r="203" spans="1:5">
      <c r="A203" s="810" t="s">
        <v>1721</v>
      </c>
      <c r="B203" s="811">
        <v>2502000</v>
      </c>
      <c r="C203" s="811"/>
      <c r="D203" s="811"/>
      <c r="E203" s="812">
        <f t="shared" ref="E203:E209" si="9">SUM(B203:D203)</f>
        <v>2502000</v>
      </c>
    </row>
    <row r="204" spans="1:5">
      <c r="A204" s="823" t="s">
        <v>1722</v>
      </c>
      <c r="B204" s="817"/>
      <c r="C204" s="817"/>
      <c r="D204" s="817"/>
      <c r="E204" s="818">
        <f t="shared" si="9"/>
        <v>0</v>
      </c>
    </row>
    <row r="205" spans="1:5">
      <c r="A205" s="816" t="s">
        <v>1723</v>
      </c>
      <c r="B205" s="817">
        <v>4853000</v>
      </c>
      <c r="C205" s="817"/>
      <c r="D205" s="817"/>
      <c r="E205" s="818">
        <f t="shared" si="9"/>
        <v>4853000</v>
      </c>
    </row>
    <row r="206" spans="1:5">
      <c r="A206" s="816" t="s">
        <v>1724</v>
      </c>
      <c r="B206" s="817"/>
      <c r="C206" s="817"/>
      <c r="D206" s="817"/>
      <c r="E206" s="818">
        <f t="shared" si="9"/>
        <v>0</v>
      </c>
    </row>
    <row r="207" spans="1:5">
      <c r="A207" s="824" t="s">
        <v>1729</v>
      </c>
      <c r="B207" s="817">
        <v>7773000</v>
      </c>
      <c r="C207" s="817"/>
      <c r="D207" s="817"/>
      <c r="E207" s="818">
        <f t="shared" si="9"/>
        <v>7773000</v>
      </c>
    </row>
    <row r="208" spans="1:5">
      <c r="A208" s="824"/>
      <c r="B208" s="817"/>
      <c r="C208" s="817"/>
      <c r="D208" s="817"/>
      <c r="E208" s="818">
        <f t="shared" si="9"/>
        <v>0</v>
      </c>
    </row>
    <row r="209" spans="1:5" ht="13.5" thickBot="1">
      <c r="A209" s="825"/>
      <c r="B209" s="826"/>
      <c r="C209" s="826"/>
      <c r="D209" s="826"/>
      <c r="E209" s="818">
        <f t="shared" si="9"/>
        <v>0</v>
      </c>
    </row>
    <row r="210" spans="1:5" ht="13.5" thickBot="1">
      <c r="A210" s="819" t="s">
        <v>1681</v>
      </c>
      <c r="B210" s="820">
        <f>SUM(B203:B209)</f>
        <v>15128000</v>
      </c>
      <c r="C210" s="820">
        <f>SUM(C203:C209)</f>
        <v>0</v>
      </c>
      <c r="D210" s="820">
        <f>SUM(D203:D209)</f>
        <v>0</v>
      </c>
      <c r="E210" s="821">
        <f>SUM(E203:E209)</f>
        <v>15128000</v>
      </c>
    </row>
    <row r="212" spans="1:5" ht="28.5" customHeight="1">
      <c r="A212" s="805" t="s">
        <v>1706</v>
      </c>
      <c r="B212" s="1148" t="s">
        <v>1736</v>
      </c>
      <c r="C212" s="1148"/>
      <c r="D212" s="1148"/>
      <c r="E212" s="1148"/>
    </row>
    <row r="213" spans="1:5" ht="14.25" thickBot="1">
      <c r="D213" s="1147" t="s">
        <v>1708</v>
      </c>
      <c r="E213" s="1147"/>
    </row>
    <row r="214" spans="1:5" ht="15" customHeight="1" thickBot="1">
      <c r="A214" s="807" t="s">
        <v>1709</v>
      </c>
      <c r="B214" s="808" t="s">
        <v>1710</v>
      </c>
      <c r="C214" s="808" t="s">
        <v>1711</v>
      </c>
      <c r="D214" s="808" t="s">
        <v>1712</v>
      </c>
      <c r="E214" s="809" t="s">
        <v>1578</v>
      </c>
    </row>
    <row r="215" spans="1:5">
      <c r="A215" s="810" t="s">
        <v>1713</v>
      </c>
      <c r="B215" s="811"/>
      <c r="C215" s="811"/>
      <c r="D215" s="811"/>
      <c r="E215" s="812">
        <f>SUM(B215:D215)</f>
        <v>0</v>
      </c>
    </row>
    <row r="216" spans="1:5">
      <c r="A216" s="813" t="s">
        <v>1714</v>
      </c>
      <c r="B216" s="814"/>
      <c r="C216" s="814"/>
      <c r="D216" s="814"/>
      <c r="E216" s="815">
        <f>SUM(B216:D216)</f>
        <v>0</v>
      </c>
    </row>
    <row r="217" spans="1:5">
      <c r="A217" s="816" t="s">
        <v>1715</v>
      </c>
      <c r="B217" s="817">
        <v>13132000</v>
      </c>
      <c r="C217" s="817"/>
      <c r="D217" s="817"/>
      <c r="E217" s="818">
        <f>SUM(B217:D217)</f>
        <v>13132000</v>
      </c>
    </row>
    <row r="218" spans="1:5">
      <c r="A218" s="816" t="s">
        <v>1716</v>
      </c>
      <c r="B218" s="817"/>
      <c r="C218" s="817"/>
      <c r="D218" s="817"/>
      <c r="E218" s="818">
        <f>SUM(B218:D218)</f>
        <v>0</v>
      </c>
    </row>
    <row r="219" spans="1:5">
      <c r="A219" s="816" t="s">
        <v>1717</v>
      </c>
      <c r="B219" s="817"/>
      <c r="C219" s="817"/>
      <c r="D219" s="817"/>
      <c r="E219" s="818">
        <f>SUM(B219:D219)</f>
        <v>0</v>
      </c>
    </row>
    <row r="220" spans="1:5" ht="13.5" thickBot="1">
      <c r="A220" s="827" t="s">
        <v>1727</v>
      </c>
      <c r="B220" s="817">
        <v>791917</v>
      </c>
      <c r="C220" s="817"/>
      <c r="D220" s="817"/>
      <c r="E220" s="818"/>
    </row>
    <row r="221" spans="1:5" ht="13.5" thickBot="1">
      <c r="A221" s="819" t="s">
        <v>1719</v>
      </c>
      <c r="B221" s="820">
        <f>B215+SUM(B217:B220)</f>
        <v>13923917</v>
      </c>
      <c r="C221" s="820">
        <f>C215+SUM(C217:C220)</f>
        <v>0</v>
      </c>
      <c r="D221" s="820">
        <f>D215+SUM(D217:D220)</f>
        <v>0</v>
      </c>
      <c r="E221" s="821">
        <f>E215+SUM(E217:E220)</f>
        <v>13132000</v>
      </c>
    </row>
    <row r="222" spans="1:5" ht="13.5" thickBot="1">
      <c r="A222" s="822"/>
      <c r="B222" s="822"/>
      <c r="C222" s="822"/>
      <c r="D222" s="822"/>
      <c r="E222" s="822"/>
    </row>
    <row r="223" spans="1:5" ht="15" customHeight="1" thickBot="1">
      <c r="A223" s="807" t="s">
        <v>1720</v>
      </c>
      <c r="B223" s="808" t="s">
        <v>1710</v>
      </c>
      <c r="C223" s="808" t="s">
        <v>1711</v>
      </c>
      <c r="D223" s="808" t="s">
        <v>1712</v>
      </c>
      <c r="E223" s="809" t="s">
        <v>1578</v>
      </c>
    </row>
    <row r="224" spans="1:5">
      <c r="A224" s="810" t="s">
        <v>1721</v>
      </c>
      <c r="B224" s="811">
        <v>13132000</v>
      </c>
      <c r="C224" s="811"/>
      <c r="D224" s="811"/>
      <c r="E224" s="812">
        <f t="shared" ref="E224:E230" si="10">SUM(B224:D224)</f>
        <v>13132000</v>
      </c>
    </row>
    <row r="225" spans="1:5">
      <c r="A225" s="823" t="s">
        <v>1722</v>
      </c>
      <c r="B225" s="817"/>
      <c r="C225" s="817"/>
      <c r="D225" s="817"/>
      <c r="E225" s="818">
        <f t="shared" si="10"/>
        <v>0</v>
      </c>
    </row>
    <row r="226" spans="1:5">
      <c r="A226" s="816" t="s">
        <v>1723</v>
      </c>
      <c r="B226" s="817">
        <v>791917</v>
      </c>
      <c r="C226" s="817"/>
      <c r="D226" s="817"/>
      <c r="E226" s="818">
        <f t="shared" si="10"/>
        <v>791917</v>
      </c>
    </row>
    <row r="227" spans="1:5">
      <c r="A227" s="816" t="s">
        <v>1724</v>
      </c>
      <c r="B227" s="817"/>
      <c r="C227" s="817"/>
      <c r="D227" s="817"/>
      <c r="E227" s="818">
        <f t="shared" si="10"/>
        <v>0</v>
      </c>
    </row>
    <row r="228" spans="1:5">
      <c r="A228" s="824"/>
      <c r="B228" s="817"/>
      <c r="C228" s="817"/>
      <c r="D228" s="817"/>
      <c r="E228" s="818">
        <f t="shared" si="10"/>
        <v>0</v>
      </c>
    </row>
    <row r="229" spans="1:5">
      <c r="A229" s="824"/>
      <c r="B229" s="817"/>
      <c r="C229" s="817"/>
      <c r="D229" s="817"/>
      <c r="E229" s="818">
        <f t="shared" si="10"/>
        <v>0</v>
      </c>
    </row>
    <row r="230" spans="1:5" ht="13.5" thickBot="1">
      <c r="A230" s="825"/>
      <c r="B230" s="826"/>
      <c r="C230" s="826"/>
      <c r="D230" s="826"/>
      <c r="E230" s="818">
        <f t="shared" si="10"/>
        <v>0</v>
      </c>
    </row>
    <row r="231" spans="1:5" ht="13.5" thickBot="1">
      <c r="A231" s="819" t="s">
        <v>1681</v>
      </c>
      <c r="B231" s="820">
        <f>SUM(B224:B230)</f>
        <v>13923917</v>
      </c>
      <c r="C231" s="820">
        <f>SUM(C224:C230)</f>
        <v>0</v>
      </c>
      <c r="D231" s="820">
        <f>SUM(D224:D230)</f>
        <v>0</v>
      </c>
      <c r="E231" s="821">
        <f>SUM(E224:E230)</f>
        <v>13923917</v>
      </c>
    </row>
  </sheetData>
  <mergeCells count="22">
    <mergeCell ref="B191:E191"/>
    <mergeCell ref="D192:E192"/>
    <mergeCell ref="B212:E212"/>
    <mergeCell ref="D213:E213"/>
    <mergeCell ref="B128:E128"/>
    <mergeCell ref="D129:E129"/>
    <mergeCell ref="B149:E149"/>
    <mergeCell ref="D150:E150"/>
    <mergeCell ref="B170:E170"/>
    <mergeCell ref="D171:E171"/>
    <mergeCell ref="D108:E108"/>
    <mergeCell ref="B1:E1"/>
    <mergeCell ref="D2:E2"/>
    <mergeCell ref="B23:E23"/>
    <mergeCell ref="D24:E24"/>
    <mergeCell ref="B44:E44"/>
    <mergeCell ref="D45:E45"/>
    <mergeCell ref="B65:E65"/>
    <mergeCell ref="D66:E66"/>
    <mergeCell ref="B86:E86"/>
    <mergeCell ref="D87:E87"/>
    <mergeCell ref="B107:E107"/>
  </mergeCells>
  <conditionalFormatting sqref="B116:D116 B126:E126 E119:E125 E110:E116">
    <cfRule type="cellIs" dxfId="10" priority="11" stopIfTrue="1" operator="equal">
      <formula>0</formula>
    </cfRule>
  </conditionalFormatting>
  <conditionalFormatting sqref="B10:D10 B20:E20 E13:E19 E4:E10">
    <cfRule type="cellIs" dxfId="9" priority="10" stopIfTrue="1" operator="equal">
      <formula>0</formula>
    </cfRule>
  </conditionalFormatting>
  <conditionalFormatting sqref="B32:D32 B42:E42 E35:E41 E26:E32">
    <cfRule type="cellIs" dxfId="8" priority="9" stopIfTrue="1" operator="equal">
      <formula>0</formula>
    </cfRule>
  </conditionalFormatting>
  <conditionalFormatting sqref="B53:D53 B63:E63 E56:E62 E47:E53">
    <cfRule type="cellIs" dxfId="7" priority="8" stopIfTrue="1" operator="equal">
      <formula>0</formula>
    </cfRule>
  </conditionalFormatting>
  <conditionalFormatting sqref="B74:D74 B84:E84 E77:E83 E68:E74">
    <cfRule type="cellIs" dxfId="6" priority="7" stopIfTrue="1" operator="equal">
      <formula>0</formula>
    </cfRule>
  </conditionalFormatting>
  <conditionalFormatting sqref="B95:D95 B105:E106 E98:E104 E89:E95">
    <cfRule type="cellIs" dxfId="5" priority="6" stopIfTrue="1" operator="equal">
      <formula>0</formula>
    </cfRule>
  </conditionalFormatting>
  <conditionalFormatting sqref="B137:D137 B147:E147 E140:E146 E131:E137">
    <cfRule type="cellIs" dxfId="4" priority="5" stopIfTrue="1" operator="equal">
      <formula>0</formula>
    </cfRule>
  </conditionalFormatting>
  <conditionalFormatting sqref="B158:D158 B168:E168 E161:E167 E152:E158">
    <cfRule type="cellIs" dxfId="3" priority="4" stopIfTrue="1" operator="equal">
      <formula>0</formula>
    </cfRule>
  </conditionalFormatting>
  <conditionalFormatting sqref="B179:D179 B189:E189 E182:E188 E173:E179">
    <cfRule type="cellIs" dxfId="2" priority="3" stopIfTrue="1" operator="equal">
      <formula>0</formula>
    </cfRule>
  </conditionalFormatting>
  <conditionalFormatting sqref="B200:D200 B210:E210 E203:E209 E194:E200">
    <cfRule type="cellIs" dxfId="1" priority="2" stopIfTrue="1" operator="equal">
      <formula>0</formula>
    </cfRule>
  </conditionalFormatting>
  <conditionalFormatting sqref="B221:D221 B231:E231 E224:E230 E215:E221">
    <cfRule type="cellIs" dxfId="0" priority="1" stopIfTrue="1" operator="equal">
      <formula>0</formula>
    </cfRule>
  </conditionalFormatting>
  <printOptions horizontalCentered="1"/>
  <pageMargins left="0.25" right="0.25" top="0.75" bottom="0.75" header="0.3" footer="0.3"/>
  <pageSetup paperSize="9" scale="82" orientation="portrait" r:id="rId1"/>
  <headerFooter alignWithMargins="0">
    <oddHeader xml:space="preserve">&amp;C&amp;"Times New Roman CE,Félkövér"&amp;12Európai uniós támogatással megvalósuló projektek
 bevételei, kiadásai, hozzájárulások&amp;R&amp;"Times New Roman CE,Félkövér dőlt" 9. melléklet </oddHeader>
  </headerFooter>
  <rowBreaks count="3" manualBreakCount="3">
    <brk id="63" max="16383" man="1"/>
    <brk id="127" max="16383" man="1"/>
    <brk id="190" max="16383" man="1"/>
  </rowBreaks>
  <colBreaks count="1" manualBreakCount="1">
    <brk id="5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92D050"/>
  </sheetPr>
  <dimension ref="A1:K35"/>
  <sheetViews>
    <sheetView zoomScaleNormal="100" workbookViewId="0">
      <selection activeCell="F44" sqref="F44"/>
    </sheetView>
  </sheetViews>
  <sheetFormatPr defaultColWidth="9.140625" defaultRowHeight="12.75"/>
  <cols>
    <col min="1" max="1" width="5.85546875" style="454" customWidth="1"/>
    <col min="2" max="2" width="42.5703125" style="451" customWidth="1"/>
    <col min="3" max="8" width="11" style="451" customWidth="1"/>
    <col min="9" max="9" width="11.85546875" style="451" customWidth="1"/>
    <col min="10" max="10" width="9.140625" style="451"/>
    <col min="11" max="11" width="0" style="451" hidden="1" customWidth="1"/>
    <col min="12" max="16384" width="9.140625" style="451"/>
  </cols>
  <sheetData>
    <row r="1" spans="1:11" ht="27.75" customHeight="1">
      <c r="A1" s="1153" t="s">
        <v>1737</v>
      </c>
      <c r="B1" s="1153"/>
      <c r="C1" s="1153"/>
      <c r="D1" s="1153"/>
      <c r="E1" s="1153"/>
      <c r="F1" s="1153"/>
      <c r="G1" s="1153"/>
      <c r="H1" s="1153"/>
      <c r="I1" s="1153"/>
    </row>
    <row r="2" spans="1:11" ht="20.25" customHeight="1" thickBot="1">
      <c r="I2" s="831" t="s">
        <v>680</v>
      </c>
    </row>
    <row r="3" spans="1:11" s="832" customFormat="1" ht="26.25" customHeight="1">
      <c r="A3" s="1154" t="s">
        <v>2</v>
      </c>
      <c r="B3" s="1156" t="s">
        <v>1738</v>
      </c>
      <c r="C3" s="1154" t="s">
        <v>1739</v>
      </c>
      <c r="D3" s="1154" t="s">
        <v>1740</v>
      </c>
      <c r="E3" s="1158" t="s">
        <v>1741</v>
      </c>
      <c r="F3" s="1159"/>
      <c r="G3" s="1159"/>
      <c r="H3" s="1160"/>
      <c r="I3" s="1156" t="s">
        <v>1578</v>
      </c>
    </row>
    <row r="4" spans="1:11" s="835" customFormat="1" ht="32.25" customHeight="1" thickBot="1">
      <c r="A4" s="1155"/>
      <c r="B4" s="1157"/>
      <c r="C4" s="1157"/>
      <c r="D4" s="1155"/>
      <c r="E4" s="833" t="s">
        <v>1710</v>
      </c>
      <c r="F4" s="833" t="s">
        <v>1711</v>
      </c>
      <c r="G4" s="833" t="s">
        <v>1742</v>
      </c>
      <c r="H4" s="834" t="s">
        <v>1743</v>
      </c>
      <c r="I4" s="1157"/>
    </row>
    <row r="5" spans="1:11" s="841" customFormat="1" ht="15" thickBot="1">
      <c r="A5" s="836">
        <v>1</v>
      </c>
      <c r="B5" s="837">
        <v>2</v>
      </c>
      <c r="C5" s="838">
        <v>3</v>
      </c>
      <c r="D5" s="837">
        <v>4</v>
      </c>
      <c r="E5" s="836">
        <v>5</v>
      </c>
      <c r="F5" s="838">
        <v>6</v>
      </c>
      <c r="G5" s="838">
        <v>7</v>
      </c>
      <c r="H5" s="839">
        <v>8</v>
      </c>
      <c r="I5" s="840" t="s">
        <v>1744</v>
      </c>
    </row>
    <row r="6" spans="1:11" ht="21.75" thickBot="1">
      <c r="A6" s="842" t="s">
        <v>4</v>
      </c>
      <c r="B6" s="843" t="s">
        <v>1745</v>
      </c>
      <c r="C6" s="844"/>
      <c r="D6" s="845">
        <f>+D7+D8</f>
        <v>0</v>
      </c>
      <c r="E6" s="846">
        <f>+E7+E8</f>
        <v>0</v>
      </c>
      <c r="F6" s="847">
        <f>+F7+F8</f>
        <v>0</v>
      </c>
      <c r="G6" s="847">
        <f>+G7+G8</f>
        <v>0</v>
      </c>
      <c r="H6" s="848">
        <f>+H7+H8</f>
        <v>0</v>
      </c>
      <c r="I6" s="845">
        <f t="shared" ref="I6:I29" si="0">SUM(D6:H6)</f>
        <v>0</v>
      </c>
    </row>
    <row r="7" spans="1:11">
      <c r="A7" s="849" t="s">
        <v>15</v>
      </c>
      <c r="B7" s="850"/>
      <c r="C7" s="851"/>
      <c r="D7" s="852"/>
      <c r="E7" s="853"/>
      <c r="F7" s="854"/>
      <c r="G7" s="854"/>
      <c r="H7" s="855"/>
      <c r="I7" s="856">
        <f t="shared" si="0"/>
        <v>0</v>
      </c>
    </row>
    <row r="8" spans="1:11" ht="13.5" thickBot="1">
      <c r="A8" s="849" t="s">
        <v>27</v>
      </c>
      <c r="B8" s="850" t="s">
        <v>1746</v>
      </c>
      <c r="C8" s="851"/>
      <c r="D8" s="852"/>
      <c r="E8" s="853"/>
      <c r="F8" s="854"/>
      <c r="G8" s="854"/>
      <c r="H8" s="855"/>
      <c r="I8" s="856">
        <f t="shared" si="0"/>
        <v>0</v>
      </c>
    </row>
    <row r="9" spans="1:11" ht="21.75" thickBot="1">
      <c r="A9" s="842" t="s">
        <v>135</v>
      </c>
      <c r="B9" s="843" t="s">
        <v>1747</v>
      </c>
      <c r="C9" s="857"/>
      <c r="D9" s="845">
        <f>SUM(D10:D23)</f>
        <v>53682464</v>
      </c>
      <c r="E9" s="845">
        <f t="shared" ref="E9:H9" si="1">SUM(E10:E23)</f>
        <v>21568133</v>
      </c>
      <c r="F9" s="845">
        <f t="shared" si="1"/>
        <v>36178132</v>
      </c>
      <c r="G9" s="845">
        <f t="shared" si="1"/>
        <v>35828132</v>
      </c>
      <c r="H9" s="845">
        <f t="shared" si="1"/>
        <v>200455006</v>
      </c>
      <c r="I9" s="845">
        <f t="shared" si="0"/>
        <v>347711867</v>
      </c>
    </row>
    <row r="10" spans="1:11" ht="17.25" customHeight="1">
      <c r="A10" s="858" t="s">
        <v>1748</v>
      </c>
      <c r="B10" s="850" t="s">
        <v>1749</v>
      </c>
      <c r="C10" s="851" t="s">
        <v>1750</v>
      </c>
      <c r="D10" s="852">
        <v>5568000</v>
      </c>
      <c r="E10" s="859">
        <v>1392000</v>
      </c>
      <c r="F10" s="859">
        <v>1392000</v>
      </c>
      <c r="G10" s="859">
        <v>1392000</v>
      </c>
      <c r="H10" s="855">
        <v>4506000</v>
      </c>
      <c r="I10" s="856">
        <f t="shared" si="0"/>
        <v>14250000</v>
      </c>
      <c r="K10" s="451">
        <v>14250</v>
      </c>
    </row>
    <row r="11" spans="1:11" ht="17.25" customHeight="1">
      <c r="A11" s="858"/>
      <c r="B11" s="850" t="s">
        <v>1751</v>
      </c>
      <c r="C11" s="851"/>
      <c r="D11" s="852">
        <v>1475101</v>
      </c>
      <c r="E11" s="860">
        <v>430000</v>
      </c>
      <c r="F11" s="859">
        <v>400000</v>
      </c>
      <c r="G11" s="859">
        <v>370000</v>
      </c>
      <c r="H11" s="855">
        <v>1500000</v>
      </c>
      <c r="I11" s="856">
        <f t="shared" si="0"/>
        <v>4175101</v>
      </c>
    </row>
    <row r="12" spans="1:11" ht="17.25" customHeight="1">
      <c r="A12" s="858" t="s">
        <v>1752</v>
      </c>
      <c r="B12" s="850" t="s">
        <v>1753</v>
      </c>
      <c r="C12" s="851" t="s">
        <v>1754</v>
      </c>
      <c r="D12" s="852">
        <v>15636750</v>
      </c>
      <c r="E12" s="860">
        <v>4169800</v>
      </c>
      <c r="F12" s="860">
        <v>4169800</v>
      </c>
      <c r="G12" s="860">
        <v>4169800</v>
      </c>
      <c r="H12" s="855">
        <v>11679253</v>
      </c>
      <c r="I12" s="856">
        <f t="shared" si="0"/>
        <v>39825403</v>
      </c>
      <c r="K12" s="451">
        <v>41698</v>
      </c>
    </row>
    <row r="13" spans="1:11" ht="17.25" customHeight="1">
      <c r="A13" s="858"/>
      <c r="B13" s="850" t="s">
        <v>1751</v>
      </c>
      <c r="C13" s="851"/>
      <c r="D13" s="852">
        <v>4605441</v>
      </c>
      <c r="E13" s="860">
        <v>1300000</v>
      </c>
      <c r="F13" s="859">
        <v>1100000</v>
      </c>
      <c r="G13" s="859">
        <v>1000000</v>
      </c>
      <c r="H13" s="855">
        <v>4500000</v>
      </c>
      <c r="I13" s="856">
        <f t="shared" si="0"/>
        <v>12505441</v>
      </c>
    </row>
    <row r="14" spans="1:11" ht="17.25" customHeight="1">
      <c r="A14" s="858" t="s">
        <v>1755</v>
      </c>
      <c r="B14" s="850" t="s">
        <v>1756</v>
      </c>
      <c r="C14" s="851" t="s">
        <v>1750</v>
      </c>
      <c r="D14" s="852">
        <v>3712000</v>
      </c>
      <c r="E14" s="860">
        <v>928000</v>
      </c>
      <c r="F14" s="860">
        <v>928000</v>
      </c>
      <c r="G14" s="860">
        <v>928000</v>
      </c>
      <c r="H14" s="855">
        <v>3004000</v>
      </c>
      <c r="I14" s="856">
        <f t="shared" si="0"/>
        <v>9500000</v>
      </c>
      <c r="K14" s="451">
        <v>9500</v>
      </c>
    </row>
    <row r="15" spans="1:11" ht="17.25" customHeight="1">
      <c r="A15" s="858"/>
      <c r="B15" s="850" t="s">
        <v>1751</v>
      </c>
      <c r="C15" s="851"/>
      <c r="D15" s="852">
        <v>1032945</v>
      </c>
      <c r="E15" s="860">
        <v>250000</v>
      </c>
      <c r="F15" s="859">
        <v>210000</v>
      </c>
      <c r="G15" s="859">
        <v>170000</v>
      </c>
      <c r="H15" s="855">
        <v>550000</v>
      </c>
      <c r="I15" s="856">
        <f t="shared" si="0"/>
        <v>2212945</v>
      </c>
    </row>
    <row r="16" spans="1:11" ht="17.25" customHeight="1">
      <c r="A16" s="858" t="s">
        <v>1757</v>
      </c>
      <c r="B16" s="850" t="s">
        <v>1758</v>
      </c>
      <c r="C16" s="851" t="s">
        <v>1750</v>
      </c>
      <c r="D16" s="852">
        <v>6056250</v>
      </c>
      <c r="E16" s="860">
        <v>1615000</v>
      </c>
      <c r="F16" s="860">
        <v>1615000</v>
      </c>
      <c r="G16" s="860">
        <v>1615000</v>
      </c>
      <c r="H16" s="855">
        <v>5248750</v>
      </c>
      <c r="I16" s="856">
        <f t="shared" si="0"/>
        <v>16150000</v>
      </c>
      <c r="K16" s="451">
        <v>16150</v>
      </c>
    </row>
    <row r="17" spans="1:11" ht="17.25" customHeight="1">
      <c r="A17" s="858"/>
      <c r="B17" s="850" t="s">
        <v>1751</v>
      </c>
      <c r="C17" s="851"/>
      <c r="D17" s="852">
        <v>1933510</v>
      </c>
      <c r="E17" s="860">
        <v>500000</v>
      </c>
      <c r="F17" s="859">
        <v>460000</v>
      </c>
      <c r="G17" s="859">
        <v>420000</v>
      </c>
      <c r="H17" s="855">
        <v>1600000</v>
      </c>
      <c r="I17" s="856">
        <f t="shared" si="0"/>
        <v>4913510</v>
      </c>
    </row>
    <row r="18" spans="1:11" ht="17.25" customHeight="1">
      <c r="A18" s="858" t="s">
        <v>1759</v>
      </c>
      <c r="B18" s="850" t="s">
        <v>1760</v>
      </c>
      <c r="C18" s="851" t="s">
        <v>1750</v>
      </c>
      <c r="D18" s="852">
        <v>1792000</v>
      </c>
      <c r="E18" s="860">
        <v>448000</v>
      </c>
      <c r="F18" s="860">
        <v>448000</v>
      </c>
      <c r="G18" s="860">
        <v>448000</v>
      </c>
      <c r="H18" s="855">
        <v>1424000</v>
      </c>
      <c r="I18" s="856">
        <f t="shared" si="0"/>
        <v>4560000</v>
      </c>
      <c r="K18" s="451">
        <v>4560</v>
      </c>
    </row>
    <row r="19" spans="1:11" ht="17.25" customHeight="1">
      <c r="A19" s="858"/>
      <c r="B19" s="850" t="s">
        <v>1751</v>
      </c>
      <c r="C19" s="851"/>
      <c r="D19" s="852">
        <v>614345</v>
      </c>
      <c r="E19" s="860">
        <v>120000</v>
      </c>
      <c r="F19" s="859">
        <v>100000</v>
      </c>
      <c r="G19" s="859">
        <v>80000</v>
      </c>
      <c r="H19" s="855">
        <v>250000</v>
      </c>
      <c r="I19" s="856">
        <f t="shared" si="0"/>
        <v>1164345</v>
      </c>
    </row>
    <row r="20" spans="1:11" ht="17.25" customHeight="1">
      <c r="A20" s="858" t="s">
        <v>1761</v>
      </c>
      <c r="B20" s="850" t="s">
        <v>1762</v>
      </c>
      <c r="C20" s="851" t="s">
        <v>1750</v>
      </c>
      <c r="D20" s="852">
        <v>8368000</v>
      </c>
      <c r="E20" s="860">
        <v>2092000</v>
      </c>
      <c r="F20" s="860">
        <v>2092000</v>
      </c>
      <c r="G20" s="860">
        <v>2092000</v>
      </c>
      <c r="H20" s="855">
        <v>6778000</v>
      </c>
      <c r="I20" s="856">
        <f t="shared" si="0"/>
        <v>21422000</v>
      </c>
      <c r="K20" s="451">
        <v>21422</v>
      </c>
    </row>
    <row r="21" spans="1:11" ht="17.25" customHeight="1">
      <c r="A21" s="858"/>
      <c r="B21" s="850" t="s">
        <v>1751</v>
      </c>
      <c r="C21" s="851"/>
      <c r="D21" s="852">
        <v>2888122</v>
      </c>
      <c r="E21" s="853">
        <v>650000</v>
      </c>
      <c r="F21" s="854">
        <v>630000</v>
      </c>
      <c r="G21" s="854">
        <v>610000</v>
      </c>
      <c r="H21" s="855">
        <v>2950000</v>
      </c>
      <c r="I21" s="856">
        <f t="shared" si="0"/>
        <v>7728122</v>
      </c>
    </row>
    <row r="22" spans="1:11" ht="17.25" customHeight="1">
      <c r="A22" s="858" t="s">
        <v>1763</v>
      </c>
      <c r="B22" s="850" t="s">
        <v>1764</v>
      </c>
      <c r="C22" s="851" t="s">
        <v>1765</v>
      </c>
      <c r="D22" s="852">
        <v>0</v>
      </c>
      <c r="E22" s="853">
        <v>5083333</v>
      </c>
      <c r="F22" s="854">
        <v>20333332</v>
      </c>
      <c r="G22" s="854">
        <v>20333332</v>
      </c>
      <c r="H22" s="855">
        <v>137250003</v>
      </c>
      <c r="I22" s="856">
        <f>SUM(D22:H22)</f>
        <v>183000000</v>
      </c>
    </row>
    <row r="23" spans="1:11" ht="17.25" customHeight="1" thickBot="1">
      <c r="A23" s="861"/>
      <c r="B23" s="862" t="s">
        <v>1751</v>
      </c>
      <c r="C23" s="863"/>
      <c r="D23" s="864"/>
      <c r="E23" s="865">
        <v>2590000</v>
      </c>
      <c r="F23" s="866">
        <v>2300000</v>
      </c>
      <c r="G23" s="866">
        <v>2200000</v>
      </c>
      <c r="H23" s="867">
        <v>19215000</v>
      </c>
      <c r="I23" s="856">
        <f t="shared" si="0"/>
        <v>26305000</v>
      </c>
    </row>
    <row r="24" spans="1:11" ht="17.25" customHeight="1" thickBot="1">
      <c r="A24" s="842" t="s">
        <v>142</v>
      </c>
      <c r="B24" s="843" t="s">
        <v>1766</v>
      </c>
      <c r="C24" s="857"/>
      <c r="D24" s="845">
        <f>+D25</f>
        <v>0</v>
      </c>
      <c r="E24" s="846">
        <f>+E25</f>
        <v>0</v>
      </c>
      <c r="F24" s="847">
        <f>+F25</f>
        <v>0</v>
      </c>
      <c r="G24" s="847">
        <f>+G25</f>
        <v>0</v>
      </c>
      <c r="H24" s="848">
        <f>+H25</f>
        <v>0</v>
      </c>
      <c r="I24" s="845">
        <f t="shared" si="0"/>
        <v>0</v>
      </c>
    </row>
    <row r="25" spans="1:11" ht="17.25" customHeight="1" thickBot="1">
      <c r="A25" s="849" t="s">
        <v>81</v>
      </c>
      <c r="B25" s="850" t="s">
        <v>1746</v>
      </c>
      <c r="C25" s="851"/>
      <c r="D25" s="852"/>
      <c r="E25" s="853"/>
      <c r="F25" s="854"/>
      <c r="G25" s="854"/>
      <c r="H25" s="855"/>
      <c r="I25" s="856">
        <f t="shared" si="0"/>
        <v>0</v>
      </c>
    </row>
    <row r="26" spans="1:11" ht="17.25" customHeight="1" thickBot="1">
      <c r="A26" s="842" t="s">
        <v>83</v>
      </c>
      <c r="B26" s="843" t="s">
        <v>1767</v>
      </c>
      <c r="C26" s="857"/>
      <c r="D26" s="845">
        <f>+D27</f>
        <v>0</v>
      </c>
      <c r="E26" s="846">
        <f>+E27</f>
        <v>0</v>
      </c>
      <c r="F26" s="847">
        <f>+F27</f>
        <v>0</v>
      </c>
      <c r="G26" s="847">
        <f>+G27</f>
        <v>0</v>
      </c>
      <c r="H26" s="848">
        <f>+H27</f>
        <v>0</v>
      </c>
      <c r="I26" s="845">
        <f t="shared" si="0"/>
        <v>0</v>
      </c>
    </row>
    <row r="27" spans="1:11" ht="17.25" customHeight="1" thickBot="1">
      <c r="A27" s="868" t="s">
        <v>147</v>
      </c>
      <c r="B27" s="869" t="s">
        <v>1746</v>
      </c>
      <c r="C27" s="870"/>
      <c r="D27" s="871"/>
      <c r="E27" s="872"/>
      <c r="F27" s="873"/>
      <c r="G27" s="873"/>
      <c r="H27" s="874"/>
      <c r="I27" s="875">
        <f t="shared" si="0"/>
        <v>0</v>
      </c>
    </row>
    <row r="28" spans="1:11" ht="17.25" customHeight="1" thickBot="1">
      <c r="A28" s="842" t="s">
        <v>164</v>
      </c>
      <c r="B28" s="876" t="s">
        <v>1768</v>
      </c>
      <c r="C28" s="857"/>
      <c r="D28" s="845">
        <f>+D29</f>
        <v>0</v>
      </c>
      <c r="E28" s="846">
        <f>+E29</f>
        <v>0</v>
      </c>
      <c r="F28" s="847">
        <f>+F29</f>
        <v>0</v>
      </c>
      <c r="G28" s="847">
        <f>+G29</f>
        <v>0</v>
      </c>
      <c r="H28" s="848">
        <f>+H29</f>
        <v>0</v>
      </c>
      <c r="I28" s="845">
        <f t="shared" si="0"/>
        <v>0</v>
      </c>
    </row>
    <row r="29" spans="1:11" ht="17.25" customHeight="1" thickBot="1">
      <c r="A29" s="877" t="s">
        <v>165</v>
      </c>
      <c r="B29" s="878" t="s">
        <v>1746</v>
      </c>
      <c r="C29" s="879"/>
      <c r="D29" s="864"/>
      <c r="E29" s="865"/>
      <c r="F29" s="866"/>
      <c r="G29" s="866"/>
      <c r="H29" s="867"/>
      <c r="I29" s="880">
        <f t="shared" si="0"/>
        <v>0</v>
      </c>
    </row>
    <row r="30" spans="1:11" ht="17.25" customHeight="1" thickBot="1">
      <c r="A30" s="1151" t="s">
        <v>1769</v>
      </c>
      <c r="B30" s="1152"/>
      <c r="C30" s="881"/>
      <c r="D30" s="845">
        <f t="shared" ref="D30:I30" si="2">+D6+D9+D24+D26+D28</f>
        <v>53682464</v>
      </c>
      <c r="E30" s="846">
        <f t="shared" si="2"/>
        <v>21568133</v>
      </c>
      <c r="F30" s="847">
        <f t="shared" si="2"/>
        <v>36178132</v>
      </c>
      <c r="G30" s="847">
        <f t="shared" si="2"/>
        <v>35828132</v>
      </c>
      <c r="H30" s="848">
        <f t="shared" si="2"/>
        <v>200455006</v>
      </c>
      <c r="I30" s="845">
        <f t="shared" si="2"/>
        <v>347711867</v>
      </c>
    </row>
    <row r="34" spans="5:8">
      <c r="E34" s="451">
        <f>SUM(E20,E18,E16,E14,E12,E10,E22)</f>
        <v>15728133</v>
      </c>
      <c r="F34" s="451">
        <f t="shared" ref="F34:H35" si="3">SUM(F20,F18,F16,F14,F12,F10,F22)</f>
        <v>30978132</v>
      </c>
      <c r="G34" s="451">
        <f t="shared" si="3"/>
        <v>30978132</v>
      </c>
      <c r="H34" s="451">
        <f t="shared" si="3"/>
        <v>169890006</v>
      </c>
    </row>
    <row r="35" spans="5:8">
      <c r="E35" s="451">
        <f>SUM(E21,E19,E17,E15,E13,E11,E23)</f>
        <v>5840000</v>
      </c>
      <c r="F35" s="451">
        <f t="shared" si="3"/>
        <v>5200000</v>
      </c>
      <c r="G35" s="451">
        <f t="shared" si="3"/>
        <v>4850000</v>
      </c>
      <c r="H35" s="451">
        <f t="shared" si="3"/>
        <v>30565000</v>
      </c>
    </row>
  </sheetData>
  <mergeCells count="8">
    <mergeCell ref="A30:B30"/>
    <mergeCell ref="A1:I1"/>
    <mergeCell ref="A3:A4"/>
    <mergeCell ref="B3:B4"/>
    <mergeCell ref="C3:C4"/>
    <mergeCell ref="D3:D4"/>
    <mergeCell ref="E3:H3"/>
    <mergeCell ref="I3:I4"/>
  </mergeCells>
  <printOptions horizontalCentered="1"/>
  <pageMargins left="0.78740157480314965" right="0.78740157480314965" top="0.43307086614173229" bottom="0.39370078740157483" header="0.15748031496062992" footer="0.15748031496062992"/>
  <pageSetup paperSize="9" orientation="landscape" verticalDpi="300" r:id="rId1"/>
  <headerFooter alignWithMargins="0">
    <oddHeader>&amp;R&amp;"Times New Roman CE,Félkövér dőlt"10. melléklet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92D050"/>
  </sheetPr>
  <dimension ref="A1:D31"/>
  <sheetViews>
    <sheetView workbookViewId="0">
      <selection activeCell="F44" sqref="F44"/>
    </sheetView>
  </sheetViews>
  <sheetFormatPr defaultColWidth="9.140625" defaultRowHeight="12.75"/>
  <cols>
    <col min="1" max="1" width="5" style="882" customWidth="1"/>
    <col min="2" max="2" width="47" style="571" customWidth="1"/>
    <col min="3" max="4" width="15.140625" style="571" customWidth="1"/>
    <col min="5" max="16384" width="9.140625" style="571"/>
  </cols>
  <sheetData>
    <row r="1" spans="1:4" ht="31.5" customHeight="1">
      <c r="B1" s="1161" t="s">
        <v>1770</v>
      </c>
      <c r="C1" s="1161"/>
      <c r="D1" s="1161"/>
    </row>
    <row r="2" spans="1:4" s="885" customFormat="1" ht="16.5" thickBot="1">
      <c r="A2" s="883"/>
      <c r="B2" s="884"/>
      <c r="D2" s="455" t="s">
        <v>680</v>
      </c>
    </row>
    <row r="3" spans="1:4" s="889" customFormat="1" ht="48" customHeight="1" thickBot="1">
      <c r="A3" s="886" t="s">
        <v>1704</v>
      </c>
      <c r="B3" s="887" t="s">
        <v>3</v>
      </c>
      <c r="C3" s="887" t="s">
        <v>1771</v>
      </c>
      <c r="D3" s="888" t="s">
        <v>1772</v>
      </c>
    </row>
    <row r="4" spans="1:4" s="889" customFormat="1" ht="14.1" customHeight="1" thickBot="1">
      <c r="A4" s="577">
        <v>1</v>
      </c>
      <c r="B4" s="890">
        <v>2</v>
      </c>
      <c r="C4" s="890">
        <v>3</v>
      </c>
      <c r="D4" s="625">
        <v>4</v>
      </c>
    </row>
    <row r="5" spans="1:4" ht="18" customHeight="1">
      <c r="A5" s="891" t="s">
        <v>4</v>
      </c>
      <c r="B5" s="892" t="s">
        <v>1773</v>
      </c>
      <c r="C5" s="893"/>
      <c r="D5" s="505"/>
    </row>
    <row r="6" spans="1:4" ht="18" customHeight="1">
      <c r="A6" s="894" t="s">
        <v>15</v>
      </c>
      <c r="B6" s="895" t="s">
        <v>1774</v>
      </c>
      <c r="C6" s="896"/>
      <c r="D6" s="493"/>
    </row>
    <row r="7" spans="1:4" ht="18" customHeight="1">
      <c r="A7" s="894" t="s">
        <v>27</v>
      </c>
      <c r="B7" s="895" t="s">
        <v>1775</v>
      </c>
      <c r="C7" s="896"/>
      <c r="D7" s="493"/>
    </row>
    <row r="8" spans="1:4" ht="18" customHeight="1">
      <c r="A8" s="894" t="s">
        <v>135</v>
      </c>
      <c r="B8" s="895" t="s">
        <v>1776</v>
      </c>
      <c r="C8" s="896"/>
      <c r="D8" s="493"/>
    </row>
    <row r="9" spans="1:4" ht="18" customHeight="1">
      <c r="A9" s="894" t="s">
        <v>41</v>
      </c>
      <c r="B9" s="895" t="s">
        <v>1777</v>
      </c>
      <c r="C9" s="896">
        <f>SUM(C10:C15)</f>
        <v>57953145</v>
      </c>
      <c r="D9" s="896">
        <f>SUM(D10:D15)</f>
        <v>1038000</v>
      </c>
    </row>
    <row r="10" spans="1:4" ht="18" customHeight="1">
      <c r="A10" s="894" t="s">
        <v>63</v>
      </c>
      <c r="B10" s="895" t="s">
        <v>1778</v>
      </c>
      <c r="C10" s="896"/>
      <c r="D10" s="493"/>
    </row>
    <row r="11" spans="1:4" ht="18" customHeight="1">
      <c r="A11" s="894" t="s">
        <v>142</v>
      </c>
      <c r="B11" s="897" t="s">
        <v>1779</v>
      </c>
      <c r="C11" s="896"/>
      <c r="D11" s="493"/>
    </row>
    <row r="12" spans="1:4" ht="18" customHeight="1">
      <c r="A12" s="894" t="s">
        <v>83</v>
      </c>
      <c r="B12" s="897" t="s">
        <v>1780</v>
      </c>
      <c r="C12" s="896">
        <v>57953145</v>
      </c>
      <c r="D12" s="493">
        <v>1038000</v>
      </c>
    </row>
    <row r="13" spans="1:4" ht="18" customHeight="1">
      <c r="A13" s="894" t="s">
        <v>147</v>
      </c>
      <c r="B13" s="897" t="s">
        <v>1781</v>
      </c>
      <c r="C13" s="896"/>
      <c r="D13" s="493"/>
    </row>
    <row r="14" spans="1:4" ht="18" customHeight="1">
      <c r="A14" s="894" t="s">
        <v>164</v>
      </c>
      <c r="B14" s="897" t="s">
        <v>1782</v>
      </c>
      <c r="C14" s="896"/>
      <c r="D14" s="493"/>
    </row>
    <row r="15" spans="1:4" ht="22.5" customHeight="1">
      <c r="A15" s="894" t="s">
        <v>165</v>
      </c>
      <c r="B15" s="897" t="s">
        <v>1783</v>
      </c>
      <c r="C15" s="896"/>
      <c r="D15" s="493"/>
    </row>
    <row r="16" spans="1:4" ht="18" customHeight="1">
      <c r="A16" s="894" t="s">
        <v>166</v>
      </c>
      <c r="B16" s="895" t="s">
        <v>1784</v>
      </c>
      <c r="C16" s="896">
        <v>51105886</v>
      </c>
      <c r="D16" s="493">
        <v>1329000</v>
      </c>
    </row>
    <row r="17" spans="1:4" ht="18" customHeight="1">
      <c r="A17" s="894" t="s">
        <v>169</v>
      </c>
      <c r="B17" s="895" t="s">
        <v>1785</v>
      </c>
      <c r="C17" s="896"/>
      <c r="D17" s="493"/>
    </row>
    <row r="18" spans="1:4" ht="18" customHeight="1">
      <c r="A18" s="894" t="s">
        <v>172</v>
      </c>
      <c r="B18" s="895" t="s">
        <v>1786</v>
      </c>
      <c r="C18" s="896"/>
      <c r="D18" s="493"/>
    </row>
    <row r="19" spans="1:4" ht="18" customHeight="1">
      <c r="A19" s="894" t="s">
        <v>175</v>
      </c>
      <c r="B19" s="895" t="s">
        <v>1787</v>
      </c>
      <c r="C19" s="896"/>
      <c r="D19" s="493"/>
    </row>
    <row r="20" spans="1:4" ht="18" customHeight="1">
      <c r="A20" s="894" t="s">
        <v>178</v>
      </c>
      <c r="B20" s="895" t="s">
        <v>1788</v>
      </c>
      <c r="C20" s="896"/>
      <c r="D20" s="493"/>
    </row>
    <row r="21" spans="1:4" ht="18" customHeight="1">
      <c r="A21" s="894" t="s">
        <v>181</v>
      </c>
      <c r="B21" s="895" t="s">
        <v>1789</v>
      </c>
      <c r="C21" s="492"/>
      <c r="D21" s="493"/>
    </row>
    <row r="22" spans="1:4" ht="18" customHeight="1">
      <c r="A22" s="894" t="s">
        <v>184</v>
      </c>
      <c r="B22" s="895" t="s">
        <v>1790</v>
      </c>
      <c r="C22" s="492">
        <v>1484659</v>
      </c>
      <c r="D22" s="493">
        <v>171000</v>
      </c>
    </row>
    <row r="23" spans="1:4" ht="18" customHeight="1">
      <c r="A23" s="894" t="s">
        <v>187</v>
      </c>
      <c r="B23" s="898"/>
      <c r="C23" s="492"/>
      <c r="D23" s="493"/>
    </row>
    <row r="24" spans="1:4" ht="18" customHeight="1">
      <c r="A24" s="894" t="s">
        <v>190</v>
      </c>
      <c r="B24" s="898"/>
      <c r="C24" s="492"/>
      <c r="D24" s="493"/>
    </row>
    <row r="25" spans="1:4" ht="18" customHeight="1">
      <c r="A25" s="894" t="s">
        <v>192</v>
      </c>
      <c r="B25" s="898"/>
      <c r="C25" s="492"/>
      <c r="D25" s="493"/>
    </row>
    <row r="26" spans="1:4" ht="18" customHeight="1">
      <c r="A26" s="894" t="s">
        <v>195</v>
      </c>
      <c r="B26" s="898"/>
      <c r="C26" s="492"/>
      <c r="D26" s="493"/>
    </row>
    <row r="27" spans="1:4" ht="18" customHeight="1">
      <c r="A27" s="894" t="s">
        <v>198</v>
      </c>
      <c r="B27" s="898"/>
      <c r="C27" s="492"/>
      <c r="D27" s="493"/>
    </row>
    <row r="28" spans="1:4" ht="18" customHeight="1">
      <c r="A28" s="894" t="s">
        <v>201</v>
      </c>
      <c r="B28" s="898"/>
      <c r="C28" s="492"/>
      <c r="D28" s="493"/>
    </row>
    <row r="29" spans="1:4" ht="18" customHeight="1" thickBot="1">
      <c r="A29" s="899" t="s">
        <v>230</v>
      </c>
      <c r="B29" s="900"/>
      <c r="C29" s="901"/>
      <c r="D29" s="592"/>
    </row>
    <row r="30" spans="1:4" ht="18" customHeight="1" thickBot="1">
      <c r="A30" s="584" t="s">
        <v>233</v>
      </c>
      <c r="B30" s="902" t="s">
        <v>1681</v>
      </c>
      <c r="C30" s="903">
        <f>+C5+C6+C7+C8+C9+C16+C17+C18+C19+C20+C21+C22+C23+C24+C25+C26+C27+C28+C29</f>
        <v>110543690</v>
      </c>
      <c r="D30" s="904">
        <f>+D5+D6+D7+D8+D9+D16+D17+D18+D19+D20+D21+D22+D23+D24+D25+D26+D27+D28+D29</f>
        <v>2538000</v>
      </c>
    </row>
    <row r="31" spans="1:4" ht="8.25" customHeight="1">
      <c r="A31" s="905"/>
      <c r="B31" s="1162"/>
      <c r="C31" s="1162"/>
      <c r="D31" s="1162"/>
    </row>
  </sheetData>
  <mergeCells count="2">
    <mergeCell ref="B1:D1"/>
    <mergeCell ref="B31:D31"/>
  </mergeCells>
  <printOptions horizontalCentered="1"/>
  <pageMargins left="0.78740157480314965" right="0.78740157480314965" top="1.0629921259842521" bottom="0.98425196850393704" header="0.78740157480314965" footer="0.78740157480314965"/>
  <pageSetup paperSize="9" orientation="portrait" r:id="rId1"/>
  <headerFooter alignWithMargins="0">
    <oddHeader>&amp;R&amp;"Times New Roman CE,Dőlt" 11&amp;"Times New Roman CE,Félkövér dőlt". melléklet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>
  <dimension ref="A1:Y58"/>
  <sheetViews>
    <sheetView view="pageBreakPreview" zoomScale="87" zoomScaleSheetLayoutView="87" workbookViewId="0">
      <selection activeCell="F44" sqref="F44"/>
    </sheetView>
  </sheetViews>
  <sheetFormatPr defaultRowHeight="15"/>
  <cols>
    <col min="1" max="1" width="15.28515625" customWidth="1"/>
    <col min="4" max="4" width="8.5703125" bestFit="1" customWidth="1"/>
    <col min="5" max="5" width="10.42578125" customWidth="1"/>
    <col min="9" max="9" width="11" customWidth="1"/>
    <col min="13" max="13" width="10.42578125" bestFit="1" customWidth="1"/>
    <col min="17" max="17" width="10.42578125" bestFit="1" customWidth="1"/>
    <col min="18" max="21" width="10.42578125" customWidth="1"/>
    <col min="25" max="25" width="10.42578125" bestFit="1" customWidth="1"/>
  </cols>
  <sheetData>
    <row r="1" spans="1:21">
      <c r="A1" s="1169" t="s">
        <v>1791</v>
      </c>
      <c r="B1" s="1172" t="s">
        <v>1792</v>
      </c>
      <c r="C1" s="1172"/>
      <c r="D1" s="1172"/>
      <c r="E1" s="1173"/>
      <c r="F1" s="1174" t="s">
        <v>1793</v>
      </c>
      <c r="G1" s="1172"/>
      <c r="H1" s="1172"/>
      <c r="I1" s="1173"/>
      <c r="J1" s="1174" t="s">
        <v>1794</v>
      </c>
      <c r="K1" s="1172"/>
      <c r="L1" s="1172"/>
      <c r="M1" s="1173"/>
      <c r="N1" s="1174" t="s">
        <v>1795</v>
      </c>
      <c r="O1" s="1175"/>
      <c r="P1" s="1175"/>
      <c r="Q1" s="1176"/>
      <c r="R1" s="1172" t="s">
        <v>1792</v>
      </c>
      <c r="S1" s="1172"/>
      <c r="T1" s="1172"/>
      <c r="U1" s="1177"/>
    </row>
    <row r="2" spans="1:21">
      <c r="A2" s="1170"/>
      <c r="B2" s="1163">
        <v>43466</v>
      </c>
      <c r="C2" s="1164"/>
      <c r="D2" s="1164"/>
      <c r="E2" s="1178"/>
      <c r="F2" s="1179">
        <v>43514</v>
      </c>
      <c r="G2" s="1163"/>
      <c r="H2" s="1163"/>
      <c r="I2" s="1180"/>
      <c r="J2" s="1179">
        <v>43514</v>
      </c>
      <c r="K2" s="1163"/>
      <c r="L2" s="1163"/>
      <c r="M2" s="1180"/>
      <c r="N2" s="1163">
        <v>43525</v>
      </c>
      <c r="O2" s="1164"/>
      <c r="P2" s="1164"/>
      <c r="Q2" s="1178"/>
      <c r="R2" s="1163">
        <v>43525</v>
      </c>
      <c r="S2" s="1164"/>
      <c r="T2" s="1164"/>
      <c r="U2" s="1165"/>
    </row>
    <row r="3" spans="1:21" ht="25.5">
      <c r="A3" s="1171"/>
      <c r="B3" s="906" t="s">
        <v>1585</v>
      </c>
      <c r="C3" s="907" t="s">
        <v>1796</v>
      </c>
      <c r="D3" s="908" t="s">
        <v>1797</v>
      </c>
      <c r="E3" s="908" t="s">
        <v>1578</v>
      </c>
      <c r="F3" s="906" t="s">
        <v>1585</v>
      </c>
      <c r="G3" s="906" t="s">
        <v>1798</v>
      </c>
      <c r="H3" s="906" t="s">
        <v>1799</v>
      </c>
      <c r="I3" s="906" t="s">
        <v>1578</v>
      </c>
      <c r="J3" s="906" t="s">
        <v>1585</v>
      </c>
      <c r="K3" s="908" t="s">
        <v>1798</v>
      </c>
      <c r="L3" s="906" t="s">
        <v>1799</v>
      </c>
      <c r="M3" s="906" t="s">
        <v>1578</v>
      </c>
      <c r="N3" s="906" t="s">
        <v>1585</v>
      </c>
      <c r="O3" s="907" t="s">
        <v>1796</v>
      </c>
      <c r="P3" s="908" t="s">
        <v>1800</v>
      </c>
      <c r="Q3" s="908" t="s">
        <v>1578</v>
      </c>
      <c r="R3" s="906" t="s">
        <v>1585</v>
      </c>
      <c r="S3" s="907" t="s">
        <v>1796</v>
      </c>
      <c r="T3" s="908" t="s">
        <v>1797</v>
      </c>
      <c r="U3" s="909" t="s">
        <v>1578</v>
      </c>
    </row>
    <row r="4" spans="1:21">
      <c r="A4" s="910"/>
      <c r="B4" s="911"/>
      <c r="C4" s="911"/>
      <c r="D4" s="911"/>
      <c r="E4" s="912"/>
      <c r="F4" s="911"/>
      <c r="G4" s="911"/>
      <c r="H4" s="911"/>
      <c r="I4" s="911"/>
      <c r="J4" s="911"/>
      <c r="K4" s="913"/>
      <c r="L4" s="911"/>
      <c r="M4" s="912"/>
      <c r="N4" s="911"/>
      <c r="O4" s="911"/>
      <c r="P4" s="912"/>
      <c r="Q4" s="911"/>
      <c r="R4" s="911"/>
      <c r="S4" s="911"/>
      <c r="T4" s="912"/>
      <c r="U4" s="914"/>
    </row>
    <row r="5" spans="1:21" ht="26.25">
      <c r="A5" s="915" t="s">
        <v>1801</v>
      </c>
      <c r="B5" s="916">
        <v>8.75</v>
      </c>
      <c r="C5" s="916"/>
      <c r="D5" s="916"/>
      <c r="E5" s="917">
        <f>B5+C5+D5</f>
        <v>8.75</v>
      </c>
      <c r="F5" s="916"/>
      <c r="G5" s="916"/>
      <c r="H5" s="916"/>
      <c r="I5" s="916"/>
      <c r="J5" s="916">
        <f>B5+F5</f>
        <v>8.75</v>
      </c>
      <c r="K5" s="916">
        <f>C5+G5</f>
        <v>0</v>
      </c>
      <c r="L5" s="916"/>
      <c r="M5" s="917">
        <f>J5+K5+L5</f>
        <v>8.75</v>
      </c>
      <c r="N5" s="916"/>
      <c r="O5" s="916"/>
      <c r="P5" s="917"/>
      <c r="Q5" s="916"/>
      <c r="R5" s="916">
        <f>J5+N5</f>
        <v>8.75</v>
      </c>
      <c r="S5" s="916">
        <f>K5+O5</f>
        <v>0</v>
      </c>
      <c r="T5" s="917">
        <f>L5+P5</f>
        <v>0</v>
      </c>
      <c r="U5" s="918">
        <f>R5+S5+T5</f>
        <v>8.75</v>
      </c>
    </row>
    <row r="6" spans="1:21">
      <c r="A6" s="919"/>
      <c r="B6" s="913"/>
      <c r="C6" s="913"/>
      <c r="D6" s="913"/>
      <c r="E6" s="917"/>
      <c r="F6" s="913"/>
      <c r="G6" s="913"/>
      <c r="H6" s="913"/>
      <c r="I6" s="916"/>
      <c r="J6" s="916"/>
      <c r="K6" s="916"/>
      <c r="L6" s="916"/>
      <c r="M6" s="917"/>
      <c r="N6" s="913"/>
      <c r="O6" s="913"/>
      <c r="P6" s="912"/>
      <c r="Q6" s="916"/>
      <c r="R6" s="916">
        <f t="shared" ref="R6:T27" si="0">J6+N6</f>
        <v>0</v>
      </c>
      <c r="S6" s="916">
        <f t="shared" si="0"/>
        <v>0</v>
      </c>
      <c r="T6" s="917">
        <f t="shared" si="0"/>
        <v>0</v>
      </c>
      <c r="U6" s="918">
        <f t="shared" ref="U6:U27" si="1">R6+S6+T6</f>
        <v>0</v>
      </c>
    </row>
    <row r="7" spans="1:21" ht="26.25">
      <c r="A7" s="920" t="s">
        <v>1582</v>
      </c>
      <c r="B7" s="916">
        <v>85</v>
      </c>
      <c r="C7" s="916"/>
      <c r="D7" s="916"/>
      <c r="E7" s="917">
        <f>B7+C7+D7</f>
        <v>85</v>
      </c>
      <c r="F7" s="916"/>
      <c r="G7" s="916"/>
      <c r="H7" s="916"/>
      <c r="I7" s="916"/>
      <c r="J7" s="916">
        <f>B7+F7</f>
        <v>85</v>
      </c>
      <c r="K7" s="916"/>
      <c r="L7" s="916"/>
      <c r="M7" s="917">
        <f>J7+K7+L7</f>
        <v>85</v>
      </c>
      <c r="N7" s="916"/>
      <c r="O7" s="916"/>
      <c r="P7" s="917"/>
      <c r="Q7" s="916"/>
      <c r="R7" s="916">
        <f t="shared" si="0"/>
        <v>85</v>
      </c>
      <c r="S7" s="916">
        <f t="shared" si="0"/>
        <v>0</v>
      </c>
      <c r="T7" s="917">
        <f t="shared" si="0"/>
        <v>0</v>
      </c>
      <c r="U7" s="918">
        <f t="shared" si="1"/>
        <v>85</v>
      </c>
    </row>
    <row r="8" spans="1:21">
      <c r="A8" s="919"/>
      <c r="B8" s="913"/>
      <c r="C8" s="913"/>
      <c r="D8" s="913"/>
      <c r="E8" s="917"/>
      <c r="F8" s="913"/>
      <c r="G8" s="913"/>
      <c r="H8" s="913"/>
      <c r="I8" s="921"/>
      <c r="J8" s="916"/>
      <c r="K8" s="916"/>
      <c r="L8" s="916"/>
      <c r="M8" s="917"/>
      <c r="N8" s="913"/>
      <c r="O8" s="913"/>
      <c r="P8" s="912"/>
      <c r="Q8" s="916"/>
      <c r="R8" s="916">
        <f t="shared" si="0"/>
        <v>0</v>
      </c>
      <c r="S8" s="916">
        <f t="shared" si="0"/>
        <v>0</v>
      </c>
      <c r="T8" s="917">
        <f t="shared" si="0"/>
        <v>0</v>
      </c>
      <c r="U8" s="918">
        <f t="shared" si="1"/>
        <v>0</v>
      </c>
    </row>
    <row r="9" spans="1:21" ht="26.25">
      <c r="A9" s="920" t="s">
        <v>1802</v>
      </c>
      <c r="B9" s="916">
        <v>14</v>
      </c>
      <c r="C9" s="916"/>
      <c r="D9" s="916"/>
      <c r="E9" s="917">
        <f>B9+C9+D9</f>
        <v>14</v>
      </c>
      <c r="F9" s="916"/>
      <c r="G9" s="916"/>
      <c r="H9" s="916"/>
      <c r="I9" s="921"/>
      <c r="J9" s="916">
        <f>B9+F9</f>
        <v>14</v>
      </c>
      <c r="K9" s="916"/>
      <c r="L9" s="916"/>
      <c r="M9" s="917">
        <f>J9+K9+L9</f>
        <v>14</v>
      </c>
      <c r="N9" s="916"/>
      <c r="O9" s="916"/>
      <c r="P9" s="917"/>
      <c r="Q9" s="916"/>
      <c r="R9" s="916">
        <f t="shared" si="0"/>
        <v>14</v>
      </c>
      <c r="S9" s="916">
        <f t="shared" si="0"/>
        <v>0</v>
      </c>
      <c r="T9" s="917">
        <f t="shared" si="0"/>
        <v>0</v>
      </c>
      <c r="U9" s="918">
        <f t="shared" si="1"/>
        <v>14</v>
      </c>
    </row>
    <row r="10" spans="1:21">
      <c r="A10" s="919"/>
      <c r="B10" s="913"/>
      <c r="C10" s="913"/>
      <c r="D10" s="913"/>
      <c r="E10" s="917"/>
      <c r="F10" s="913"/>
      <c r="G10" s="913"/>
      <c r="H10" s="913"/>
      <c r="I10" s="921"/>
      <c r="J10" s="916"/>
      <c r="K10" s="916"/>
      <c r="L10" s="916"/>
      <c r="M10" s="917"/>
      <c r="N10" s="913"/>
      <c r="O10" s="913"/>
      <c r="P10" s="912"/>
      <c r="Q10" s="916"/>
      <c r="R10" s="916">
        <f t="shared" si="0"/>
        <v>0</v>
      </c>
      <c r="S10" s="916">
        <f t="shared" si="0"/>
        <v>0</v>
      </c>
      <c r="T10" s="917">
        <f t="shared" si="0"/>
        <v>0</v>
      </c>
      <c r="U10" s="918">
        <f t="shared" si="1"/>
        <v>0</v>
      </c>
    </row>
    <row r="11" spans="1:21" ht="26.25">
      <c r="A11" s="920" t="s">
        <v>1583</v>
      </c>
      <c r="B11" s="916">
        <v>6</v>
      </c>
      <c r="C11" s="916"/>
      <c r="D11" s="916"/>
      <c r="E11" s="917">
        <f>B11+C11+D11</f>
        <v>6</v>
      </c>
      <c r="F11" s="916"/>
      <c r="G11" s="916"/>
      <c r="H11" s="916"/>
      <c r="I11" s="921"/>
      <c r="J11" s="916">
        <f>B11+F11</f>
        <v>6</v>
      </c>
      <c r="K11" s="916">
        <f>C11+G11</f>
        <v>0</v>
      </c>
      <c r="L11" s="916"/>
      <c r="M11" s="917">
        <f>J11+K11+L11</f>
        <v>6</v>
      </c>
      <c r="N11" s="916"/>
      <c r="O11" s="916"/>
      <c r="P11" s="917"/>
      <c r="Q11" s="916"/>
      <c r="R11" s="916">
        <f t="shared" si="0"/>
        <v>6</v>
      </c>
      <c r="S11" s="916">
        <f t="shared" si="0"/>
        <v>0</v>
      </c>
      <c r="T11" s="917">
        <f t="shared" si="0"/>
        <v>0</v>
      </c>
      <c r="U11" s="918">
        <f t="shared" si="1"/>
        <v>6</v>
      </c>
    </row>
    <row r="12" spans="1:21">
      <c r="A12" s="919"/>
      <c r="B12" s="913"/>
      <c r="C12" s="913"/>
      <c r="D12" s="913"/>
      <c r="E12" s="917"/>
      <c r="F12" s="913"/>
      <c r="G12" s="913"/>
      <c r="H12" s="913"/>
      <c r="I12" s="921"/>
      <c r="J12" s="916">
        <f t="shared" ref="J12:K15" si="2">B12+F12</f>
        <v>0</v>
      </c>
      <c r="K12" s="916"/>
      <c r="L12" s="916"/>
      <c r="M12" s="917"/>
      <c r="N12" s="913"/>
      <c r="O12" s="913"/>
      <c r="P12" s="912"/>
      <c r="Q12" s="916"/>
      <c r="R12" s="916">
        <f t="shared" si="0"/>
        <v>0</v>
      </c>
      <c r="S12" s="916">
        <f t="shared" si="0"/>
        <v>0</v>
      </c>
      <c r="T12" s="917">
        <f t="shared" si="0"/>
        <v>0</v>
      </c>
      <c r="U12" s="918">
        <f t="shared" si="1"/>
        <v>0</v>
      </c>
    </row>
    <row r="13" spans="1:21" ht="26.25">
      <c r="A13" s="920" t="s">
        <v>240</v>
      </c>
      <c r="B13" s="916"/>
      <c r="C13" s="916">
        <v>2.75</v>
      </c>
      <c r="D13" s="916"/>
      <c r="E13" s="917">
        <f>B13+C13+D13</f>
        <v>2.75</v>
      </c>
      <c r="F13" s="916"/>
      <c r="G13" s="916"/>
      <c r="H13" s="916"/>
      <c r="I13" s="921"/>
      <c r="J13" s="916">
        <f t="shared" si="2"/>
        <v>0</v>
      </c>
      <c r="K13" s="916">
        <f>C13+G13</f>
        <v>2.75</v>
      </c>
      <c r="L13" s="916"/>
      <c r="M13" s="917">
        <f>J13+K13+L13</f>
        <v>2.75</v>
      </c>
      <c r="N13" s="916"/>
      <c r="O13" s="916">
        <v>1</v>
      </c>
      <c r="P13" s="917"/>
      <c r="Q13" s="916">
        <f>N13+O13+P13</f>
        <v>1</v>
      </c>
      <c r="R13" s="916">
        <f t="shared" si="0"/>
        <v>0</v>
      </c>
      <c r="S13" s="916">
        <f t="shared" si="0"/>
        <v>3.75</v>
      </c>
      <c r="T13" s="917">
        <f t="shared" si="0"/>
        <v>0</v>
      </c>
      <c r="U13" s="918">
        <f t="shared" si="1"/>
        <v>3.75</v>
      </c>
    </row>
    <row r="14" spans="1:21">
      <c r="A14" s="919"/>
      <c r="B14" s="913"/>
      <c r="C14" s="913"/>
      <c r="D14" s="913"/>
      <c r="E14" s="917"/>
      <c r="F14" s="913"/>
      <c r="G14" s="913"/>
      <c r="H14" s="913"/>
      <c r="I14" s="921"/>
      <c r="J14" s="916">
        <f t="shared" si="2"/>
        <v>0</v>
      </c>
      <c r="K14" s="916">
        <f t="shared" si="2"/>
        <v>0</v>
      </c>
      <c r="L14" s="916"/>
      <c r="M14" s="917">
        <f t="shared" ref="M14:M15" si="3">J14+K14+L14</f>
        <v>0</v>
      </c>
      <c r="N14" s="913"/>
      <c r="O14" s="913"/>
      <c r="P14" s="912"/>
      <c r="Q14" s="916"/>
      <c r="R14" s="916">
        <f t="shared" si="0"/>
        <v>0</v>
      </c>
      <c r="S14" s="916">
        <f t="shared" si="0"/>
        <v>0</v>
      </c>
      <c r="T14" s="917">
        <f t="shared" si="0"/>
        <v>0</v>
      </c>
      <c r="U14" s="918">
        <f t="shared" si="1"/>
        <v>0</v>
      </c>
    </row>
    <row r="15" spans="1:21" ht="26.25">
      <c r="A15" s="920" t="s">
        <v>1584</v>
      </c>
      <c r="B15" s="916">
        <v>8.6</v>
      </c>
      <c r="C15" s="916">
        <v>1.4</v>
      </c>
      <c r="D15" s="916"/>
      <c r="E15" s="917">
        <f t="shared" ref="E15" si="4">B15+C15+D15</f>
        <v>10</v>
      </c>
      <c r="F15" s="916"/>
      <c r="G15" s="916"/>
      <c r="H15" s="916"/>
      <c r="I15" s="921"/>
      <c r="J15" s="916">
        <f t="shared" si="2"/>
        <v>8.6</v>
      </c>
      <c r="K15" s="916">
        <f t="shared" si="2"/>
        <v>1.4</v>
      </c>
      <c r="L15" s="916"/>
      <c r="M15" s="917">
        <f t="shared" si="3"/>
        <v>10</v>
      </c>
      <c r="N15" s="916"/>
      <c r="O15" s="916"/>
      <c r="P15" s="917"/>
      <c r="Q15" s="916"/>
      <c r="R15" s="916">
        <f t="shared" si="0"/>
        <v>8.6</v>
      </c>
      <c r="S15" s="916">
        <f t="shared" si="0"/>
        <v>1.4</v>
      </c>
      <c r="T15" s="917">
        <f t="shared" si="0"/>
        <v>0</v>
      </c>
      <c r="U15" s="918">
        <f t="shared" si="1"/>
        <v>10</v>
      </c>
    </row>
    <row r="16" spans="1:21">
      <c r="A16" s="919"/>
      <c r="B16" s="913"/>
      <c r="C16" s="913"/>
      <c r="D16" s="913"/>
      <c r="E16" s="917"/>
      <c r="F16" s="913"/>
      <c r="G16" s="913"/>
      <c r="H16" s="913"/>
      <c r="I16" s="921"/>
      <c r="J16" s="916"/>
      <c r="K16" s="916"/>
      <c r="L16" s="916"/>
      <c r="M16" s="917"/>
      <c r="N16" s="913"/>
      <c r="O16" s="913"/>
      <c r="P16" s="912"/>
      <c r="Q16" s="916"/>
      <c r="R16" s="916"/>
      <c r="S16" s="916"/>
      <c r="T16" s="917"/>
      <c r="U16" s="918"/>
    </row>
    <row r="17" spans="1:25">
      <c r="A17" s="919"/>
      <c r="B17" s="916"/>
      <c r="C17" s="916"/>
      <c r="D17" s="916"/>
      <c r="E17" s="917"/>
      <c r="F17" s="916"/>
      <c r="G17" s="916"/>
      <c r="H17" s="916"/>
      <c r="I17" s="921"/>
      <c r="J17" s="916"/>
      <c r="K17" s="916"/>
      <c r="L17" s="916"/>
      <c r="M17" s="917"/>
      <c r="N17" s="916"/>
      <c r="O17" s="916"/>
      <c r="P17" s="917"/>
      <c r="Q17" s="916"/>
      <c r="R17" s="916"/>
      <c r="S17" s="916"/>
      <c r="T17" s="917"/>
      <c r="U17" s="918"/>
    </row>
    <row r="18" spans="1:25">
      <c r="A18" s="919"/>
      <c r="B18" s="913"/>
      <c r="C18" s="913"/>
      <c r="D18" s="913"/>
      <c r="E18" s="917"/>
      <c r="F18" s="913"/>
      <c r="G18" s="913"/>
      <c r="H18" s="913"/>
      <c r="I18" s="921"/>
      <c r="J18" s="916"/>
      <c r="K18" s="916"/>
      <c r="L18" s="916"/>
      <c r="M18" s="917"/>
      <c r="N18" s="913"/>
      <c r="O18" s="913"/>
      <c r="P18" s="912"/>
      <c r="Q18" s="916"/>
      <c r="R18" s="916"/>
      <c r="S18" s="916"/>
      <c r="T18" s="917"/>
      <c r="U18" s="918"/>
    </row>
    <row r="19" spans="1:25" ht="38.25">
      <c r="A19" s="922" t="s">
        <v>1803</v>
      </c>
      <c r="B19" s="916">
        <v>34</v>
      </c>
      <c r="C19" s="916">
        <v>2</v>
      </c>
      <c r="D19" s="916">
        <v>20</v>
      </c>
      <c r="E19" s="917">
        <f t="shared" ref="E19:E27" si="5">B19+C19+D19</f>
        <v>56</v>
      </c>
      <c r="F19" s="916"/>
      <c r="G19" s="916"/>
      <c r="H19" s="916"/>
      <c r="I19" s="921">
        <f t="shared" ref="I19:I25" si="6">F19+G19+H19</f>
        <v>0</v>
      </c>
      <c r="J19" s="916">
        <f>B19+F19</f>
        <v>34</v>
      </c>
      <c r="K19" s="916">
        <f>C19+G19</f>
        <v>2</v>
      </c>
      <c r="L19" s="916">
        <f>D19+H19</f>
        <v>20</v>
      </c>
      <c r="M19" s="916">
        <f t="shared" ref="M19:M27" si="7">J19+K19+L19</f>
        <v>56</v>
      </c>
      <c r="N19" s="916"/>
      <c r="O19" s="916"/>
      <c r="P19" s="916"/>
      <c r="Q19" s="916"/>
      <c r="R19" s="916">
        <f t="shared" ref="R19:T21" si="8">J19+N19</f>
        <v>34</v>
      </c>
      <c r="S19" s="916">
        <f t="shared" si="8"/>
        <v>2</v>
      </c>
      <c r="T19" s="916">
        <f t="shared" si="8"/>
        <v>20</v>
      </c>
      <c r="U19" s="918">
        <f t="shared" ref="U19:U20" si="9">R19+S19+T19</f>
        <v>56</v>
      </c>
    </row>
    <row r="20" spans="1:25">
      <c r="A20" s="922" t="s">
        <v>1804</v>
      </c>
      <c r="B20" s="913">
        <v>2</v>
      </c>
      <c r="C20" s="913"/>
      <c r="D20" s="913"/>
      <c r="E20" s="917">
        <f t="shared" si="5"/>
        <v>2</v>
      </c>
      <c r="F20" s="913">
        <v>1</v>
      </c>
      <c r="G20" s="913"/>
      <c r="H20" s="913"/>
      <c r="I20" s="916">
        <f t="shared" si="6"/>
        <v>1</v>
      </c>
      <c r="J20" s="916">
        <f>B20+F20</f>
        <v>3</v>
      </c>
      <c r="K20" s="916"/>
      <c r="L20" s="916"/>
      <c r="M20" s="917">
        <f t="shared" si="7"/>
        <v>3</v>
      </c>
      <c r="N20" s="917"/>
      <c r="O20" s="917"/>
      <c r="P20" s="917"/>
      <c r="Q20" s="917"/>
      <c r="R20" s="916">
        <f t="shared" si="8"/>
        <v>3</v>
      </c>
      <c r="S20" s="916">
        <f t="shared" si="8"/>
        <v>0</v>
      </c>
      <c r="T20" s="916">
        <f t="shared" si="8"/>
        <v>0</v>
      </c>
      <c r="U20" s="918">
        <f t="shared" si="9"/>
        <v>3</v>
      </c>
    </row>
    <row r="21" spans="1:25">
      <c r="A21" s="919" t="s">
        <v>1805</v>
      </c>
      <c r="B21" s="916">
        <f>B22+B23+B24+B25+B26</f>
        <v>6.75</v>
      </c>
      <c r="C21" s="916">
        <f t="shared" ref="C21:T21" si="10">C22+C23+C24+C25+C26</f>
        <v>0</v>
      </c>
      <c r="D21" s="916">
        <f t="shared" si="10"/>
        <v>0</v>
      </c>
      <c r="E21" s="916">
        <f t="shared" si="10"/>
        <v>6.75</v>
      </c>
      <c r="F21" s="916"/>
      <c r="G21" s="916"/>
      <c r="H21" s="916">
        <f t="shared" si="10"/>
        <v>0</v>
      </c>
      <c r="I21" s="916">
        <f t="shared" si="10"/>
        <v>0</v>
      </c>
      <c r="J21" s="916">
        <f t="shared" si="10"/>
        <v>6.75</v>
      </c>
      <c r="K21" s="916">
        <f t="shared" si="10"/>
        <v>0</v>
      </c>
      <c r="L21" s="916">
        <f t="shared" si="10"/>
        <v>0</v>
      </c>
      <c r="M21" s="916">
        <f t="shared" si="10"/>
        <v>6.75</v>
      </c>
      <c r="N21" s="916"/>
      <c r="O21" s="916">
        <f t="shared" si="10"/>
        <v>0</v>
      </c>
      <c r="P21" s="916">
        <f t="shared" si="10"/>
        <v>0</v>
      </c>
      <c r="Q21" s="916">
        <f t="shared" si="10"/>
        <v>0</v>
      </c>
      <c r="R21" s="916">
        <f t="shared" si="8"/>
        <v>6.75</v>
      </c>
      <c r="S21" s="916">
        <f t="shared" si="8"/>
        <v>0</v>
      </c>
      <c r="T21" s="916">
        <f t="shared" si="10"/>
        <v>0</v>
      </c>
      <c r="U21" s="918">
        <f t="shared" si="1"/>
        <v>6.75</v>
      </c>
    </row>
    <row r="22" spans="1:25" ht="39">
      <c r="A22" s="920" t="s">
        <v>1806</v>
      </c>
      <c r="B22" s="916">
        <v>1</v>
      </c>
      <c r="C22" s="916"/>
      <c r="D22" s="916"/>
      <c r="E22" s="917">
        <v>1</v>
      </c>
      <c r="F22" s="916"/>
      <c r="G22" s="916"/>
      <c r="H22" s="916"/>
      <c r="I22" s="916">
        <f t="shared" si="6"/>
        <v>0</v>
      </c>
      <c r="J22" s="916">
        <f t="shared" ref="J22:K27" si="11">B22+F22</f>
        <v>1</v>
      </c>
      <c r="K22" s="916">
        <f t="shared" si="11"/>
        <v>0</v>
      </c>
      <c r="L22" s="916"/>
      <c r="M22" s="917">
        <f t="shared" si="7"/>
        <v>1</v>
      </c>
      <c r="N22" s="916"/>
      <c r="O22" s="916"/>
      <c r="P22" s="917"/>
      <c r="Q22" s="916"/>
      <c r="R22" s="916">
        <f t="shared" si="0"/>
        <v>1</v>
      </c>
      <c r="S22" s="916">
        <f t="shared" si="0"/>
        <v>0</v>
      </c>
      <c r="T22" s="917">
        <f t="shared" si="0"/>
        <v>0</v>
      </c>
      <c r="U22" s="918">
        <f t="shared" si="1"/>
        <v>1</v>
      </c>
    </row>
    <row r="23" spans="1:25">
      <c r="A23" s="919" t="s">
        <v>1807</v>
      </c>
      <c r="B23" s="916">
        <v>2</v>
      </c>
      <c r="C23" s="916"/>
      <c r="D23" s="916"/>
      <c r="E23" s="917">
        <f t="shared" si="5"/>
        <v>2</v>
      </c>
      <c r="F23" s="916"/>
      <c r="G23" s="916"/>
      <c r="H23" s="916"/>
      <c r="I23" s="916"/>
      <c r="J23" s="916">
        <f t="shared" si="11"/>
        <v>2</v>
      </c>
      <c r="K23" s="916">
        <f t="shared" si="11"/>
        <v>0</v>
      </c>
      <c r="L23" s="916"/>
      <c r="M23" s="917">
        <f t="shared" si="7"/>
        <v>2</v>
      </c>
      <c r="N23" s="916"/>
      <c r="O23" s="916"/>
      <c r="P23" s="917"/>
      <c r="Q23" s="916"/>
      <c r="R23" s="916">
        <f t="shared" si="0"/>
        <v>2</v>
      </c>
      <c r="S23" s="916">
        <f t="shared" si="0"/>
        <v>0</v>
      </c>
      <c r="T23" s="917">
        <f t="shared" si="0"/>
        <v>0</v>
      </c>
      <c r="U23" s="918">
        <f t="shared" si="1"/>
        <v>2</v>
      </c>
    </row>
    <row r="24" spans="1:25">
      <c r="A24" s="919" t="s">
        <v>1808</v>
      </c>
      <c r="B24" s="923"/>
      <c r="C24" s="923"/>
      <c r="D24" s="923"/>
      <c r="E24" s="917">
        <f t="shared" si="5"/>
        <v>0</v>
      </c>
      <c r="F24" s="923"/>
      <c r="G24" s="923"/>
      <c r="H24" s="923"/>
      <c r="I24" s="916"/>
      <c r="J24" s="916">
        <f t="shared" si="11"/>
        <v>0</v>
      </c>
      <c r="K24" s="916">
        <f t="shared" si="11"/>
        <v>0</v>
      </c>
      <c r="L24" s="916"/>
      <c r="M24" s="917">
        <f t="shared" si="7"/>
        <v>0</v>
      </c>
      <c r="N24" s="923"/>
      <c r="O24" s="923"/>
      <c r="P24" s="924"/>
      <c r="Q24" s="916">
        <f>N24+O24+P24</f>
        <v>0</v>
      </c>
      <c r="R24" s="916">
        <f t="shared" si="0"/>
        <v>0</v>
      </c>
      <c r="S24" s="916">
        <f t="shared" si="0"/>
        <v>0</v>
      </c>
      <c r="T24" s="917">
        <f t="shared" si="0"/>
        <v>0</v>
      </c>
      <c r="U24" s="918">
        <f t="shared" si="1"/>
        <v>0</v>
      </c>
    </row>
    <row r="25" spans="1:25">
      <c r="A25" s="919" t="s">
        <v>1809</v>
      </c>
      <c r="B25" s="916">
        <v>3.75</v>
      </c>
      <c r="C25" s="916"/>
      <c r="D25" s="916"/>
      <c r="E25" s="917">
        <f t="shared" si="5"/>
        <v>3.75</v>
      </c>
      <c r="F25" s="916"/>
      <c r="G25" s="916"/>
      <c r="H25" s="916"/>
      <c r="I25" s="916">
        <f t="shared" si="6"/>
        <v>0</v>
      </c>
      <c r="J25" s="916">
        <f t="shared" si="11"/>
        <v>3.75</v>
      </c>
      <c r="K25" s="916">
        <f t="shared" si="11"/>
        <v>0</v>
      </c>
      <c r="L25" s="916"/>
      <c r="M25" s="917">
        <f t="shared" si="7"/>
        <v>3.75</v>
      </c>
      <c r="N25" s="916"/>
      <c r="O25" s="916"/>
      <c r="P25" s="917"/>
      <c r="Q25" s="916"/>
      <c r="R25" s="916">
        <f t="shared" si="0"/>
        <v>3.75</v>
      </c>
      <c r="S25" s="916">
        <f t="shared" si="0"/>
        <v>0</v>
      </c>
      <c r="T25" s="917">
        <f t="shared" si="0"/>
        <v>0</v>
      </c>
      <c r="U25" s="918">
        <f t="shared" si="1"/>
        <v>3.75</v>
      </c>
    </row>
    <row r="26" spans="1:25">
      <c r="A26" s="919"/>
      <c r="B26" s="913"/>
      <c r="C26" s="913"/>
      <c r="D26" s="913"/>
      <c r="E26" s="912"/>
      <c r="F26" s="913"/>
      <c r="G26" s="913"/>
      <c r="H26" s="913"/>
      <c r="I26" s="916"/>
      <c r="J26" s="916">
        <f t="shared" si="11"/>
        <v>0</v>
      </c>
      <c r="K26" s="916">
        <f t="shared" si="11"/>
        <v>0</v>
      </c>
      <c r="L26" s="911"/>
      <c r="M26" s="917">
        <f t="shared" si="7"/>
        <v>0</v>
      </c>
      <c r="N26" s="911"/>
      <c r="O26" s="911"/>
      <c r="P26" s="912"/>
      <c r="Q26" s="911"/>
      <c r="R26" s="916">
        <f t="shared" si="0"/>
        <v>0</v>
      </c>
      <c r="S26" s="916">
        <f t="shared" si="0"/>
        <v>0</v>
      </c>
      <c r="T26" s="917">
        <f t="shared" si="0"/>
        <v>0</v>
      </c>
      <c r="U26" s="918">
        <f t="shared" si="1"/>
        <v>0</v>
      </c>
    </row>
    <row r="27" spans="1:25" ht="15.75" thickBot="1">
      <c r="A27" s="925" t="s">
        <v>1810</v>
      </c>
      <c r="B27" s="911">
        <v>26</v>
      </c>
      <c r="C27" s="911"/>
      <c r="D27" s="911"/>
      <c r="E27" s="926">
        <f t="shared" si="5"/>
        <v>26</v>
      </c>
      <c r="F27" s="911"/>
      <c r="G27" s="911"/>
      <c r="H27" s="911"/>
      <c r="I27" s="911"/>
      <c r="J27" s="911">
        <f t="shared" si="11"/>
        <v>26</v>
      </c>
      <c r="K27" s="911">
        <f t="shared" si="11"/>
        <v>0</v>
      </c>
      <c r="L27" s="911"/>
      <c r="M27" s="911">
        <f t="shared" si="7"/>
        <v>26</v>
      </c>
      <c r="N27" s="911"/>
      <c r="O27" s="911"/>
      <c r="P27" s="911"/>
      <c r="Q27" s="911">
        <f t="shared" ref="Q27" si="12">N27+O27+P27</f>
        <v>0</v>
      </c>
      <c r="R27" s="911">
        <f t="shared" si="0"/>
        <v>26</v>
      </c>
      <c r="S27" s="911">
        <f t="shared" si="0"/>
        <v>0</v>
      </c>
      <c r="T27" s="926">
        <f t="shared" si="0"/>
        <v>0</v>
      </c>
      <c r="U27" s="927">
        <f t="shared" si="1"/>
        <v>26</v>
      </c>
    </row>
    <row r="28" spans="1:25" ht="15.75" thickBot="1">
      <c r="A28" s="928" t="s">
        <v>1578</v>
      </c>
      <c r="B28" s="929">
        <f>B5+B183+B7+B9+B11+B13+B15+B17+B19+B21+B20+B27</f>
        <v>191.1</v>
      </c>
      <c r="C28" s="929">
        <f t="shared" ref="C28:P28" si="13">C5+C183+C7+C9+C11+C13+C15+C17+C19+C21+C20+C27</f>
        <v>6.15</v>
      </c>
      <c r="D28" s="929">
        <f t="shared" si="13"/>
        <v>20</v>
      </c>
      <c r="E28" s="929">
        <f>E5+E183+E7+E9+E11+E13+E15+E17+E19+E21+E20+E27</f>
        <v>217.25</v>
      </c>
      <c r="F28" s="929">
        <f t="shared" si="13"/>
        <v>1</v>
      </c>
      <c r="G28" s="929">
        <f t="shared" si="13"/>
        <v>0</v>
      </c>
      <c r="H28" s="929">
        <f t="shared" si="13"/>
        <v>0</v>
      </c>
      <c r="I28" s="929">
        <f t="shared" si="13"/>
        <v>1</v>
      </c>
      <c r="J28" s="929">
        <f>J5+J183+J7+J9+J11+J13+J15+J17+J19+J21+J20+J27</f>
        <v>192.1</v>
      </c>
      <c r="K28" s="929">
        <f t="shared" si="13"/>
        <v>6.15</v>
      </c>
      <c r="L28" s="929">
        <f t="shared" si="13"/>
        <v>20</v>
      </c>
      <c r="M28" s="929">
        <f t="shared" si="13"/>
        <v>218.25</v>
      </c>
      <c r="N28" s="929">
        <f t="shared" si="13"/>
        <v>0</v>
      </c>
      <c r="O28" s="929">
        <f t="shared" si="13"/>
        <v>1</v>
      </c>
      <c r="P28" s="929">
        <f t="shared" si="13"/>
        <v>0</v>
      </c>
      <c r="Q28" s="929">
        <f>Q5+Q183+Q7+Q9+Q11+Q13+Q15+Q17+Q19+Q21+Q20+Q27</f>
        <v>1</v>
      </c>
      <c r="R28" s="930">
        <f>R5+V183+R7+R9+R11+R13+R15+R17+R19+R21+R20+R27</f>
        <v>192.1</v>
      </c>
      <c r="S28" s="929">
        <f>S5+W183+S7+S9+S11+S13+S15+S17+S19+S21+S20+S27</f>
        <v>7.15</v>
      </c>
      <c r="T28" s="929">
        <f>T5+X183+T7+T9+T11+T13+T15+T17+T19+T21+T20+T27</f>
        <v>20</v>
      </c>
      <c r="U28" s="931">
        <f>U5+Y183+U7+U9+U11+U13+U15+U17+U19+U21+U20+U27</f>
        <v>219.25</v>
      </c>
    </row>
    <row r="29" spans="1:25">
      <c r="A29" s="932"/>
      <c r="B29" s="912"/>
      <c r="C29" s="912"/>
      <c r="D29" s="912"/>
      <c r="E29" s="912"/>
      <c r="F29" s="912"/>
      <c r="G29" s="912"/>
      <c r="H29" s="912"/>
      <c r="I29" s="912"/>
      <c r="J29" s="912"/>
      <c r="K29" s="912"/>
      <c r="L29" s="912"/>
      <c r="M29" s="912"/>
      <c r="N29" s="912"/>
      <c r="O29" s="912"/>
      <c r="P29" s="912"/>
      <c r="Q29" s="912"/>
      <c r="R29" s="912"/>
      <c r="S29" s="912"/>
      <c r="T29" s="912"/>
      <c r="U29" s="912"/>
      <c r="V29" s="912"/>
      <c r="W29" s="912"/>
      <c r="X29" s="912"/>
      <c r="Y29" s="933"/>
    </row>
    <row r="30" spans="1:25">
      <c r="A30" s="932"/>
      <c r="B30" s="912"/>
      <c r="C30" s="912"/>
      <c r="D30" s="912"/>
      <c r="E30" s="912"/>
      <c r="F30" s="912"/>
      <c r="G30" s="912"/>
      <c r="H30" s="912"/>
      <c r="I30" s="912"/>
      <c r="J30" s="912"/>
      <c r="K30" s="912"/>
      <c r="L30" s="912"/>
      <c r="M30" s="912"/>
      <c r="N30" s="912"/>
      <c r="O30" s="912"/>
      <c r="P30" s="912"/>
      <c r="Q30" s="912"/>
      <c r="R30" s="912"/>
      <c r="S30" s="912"/>
      <c r="T30" s="912"/>
      <c r="U30" s="912"/>
      <c r="V30" s="912"/>
      <c r="W30" s="912"/>
      <c r="X30" s="912"/>
      <c r="Y30" s="912"/>
    </row>
    <row r="31" spans="1:25">
      <c r="A31" s="1166"/>
      <c r="B31" s="1167"/>
      <c r="C31" s="1167"/>
      <c r="D31" s="1167"/>
      <c r="E31" s="1167"/>
      <c r="F31" s="1167"/>
      <c r="G31" s="1167"/>
      <c r="H31" s="1167"/>
      <c r="I31" s="1167"/>
    </row>
    <row r="32" spans="1:25">
      <c r="A32" s="1166"/>
      <c r="B32" s="1168"/>
      <c r="C32" s="1167"/>
      <c r="D32" s="1167"/>
      <c r="E32" s="1167"/>
      <c r="F32" s="1168"/>
      <c r="G32" s="1167"/>
      <c r="H32" s="1167"/>
      <c r="I32" s="1167"/>
    </row>
    <row r="33" spans="1:9">
      <c r="A33" s="1166"/>
      <c r="B33" s="934"/>
      <c r="C33" s="935"/>
      <c r="D33" s="934"/>
      <c r="E33" s="934"/>
      <c r="F33" s="934"/>
      <c r="G33" s="935"/>
      <c r="H33" s="934"/>
      <c r="I33" s="934"/>
    </row>
    <row r="34" spans="1:9">
      <c r="A34" s="932"/>
      <c r="B34" s="912"/>
      <c r="C34" s="912"/>
      <c r="D34" s="912"/>
      <c r="E34" s="912"/>
      <c r="F34" s="912"/>
      <c r="G34" s="912"/>
      <c r="H34" s="912"/>
      <c r="I34" s="912"/>
    </row>
    <row r="35" spans="1:9">
      <c r="A35" s="1181"/>
      <c r="B35" s="912"/>
      <c r="C35" s="912"/>
      <c r="D35" s="912"/>
      <c r="E35" s="912"/>
      <c r="F35" s="912"/>
      <c r="G35" s="912"/>
      <c r="H35" s="912"/>
      <c r="I35" s="912"/>
    </row>
    <row r="36" spans="1:9">
      <c r="A36" s="1181"/>
      <c r="B36" s="912"/>
      <c r="C36" s="912"/>
      <c r="D36" s="912"/>
      <c r="E36" s="912"/>
      <c r="F36" s="912"/>
      <c r="G36" s="912"/>
      <c r="H36" s="912"/>
      <c r="I36" s="912"/>
    </row>
    <row r="37" spans="1:9">
      <c r="A37" s="936"/>
      <c r="B37" s="912"/>
      <c r="C37" s="912"/>
      <c r="D37" s="912"/>
      <c r="E37" s="912"/>
      <c r="F37" s="912"/>
      <c r="G37" s="912"/>
      <c r="H37" s="912"/>
      <c r="I37" s="912"/>
    </row>
    <row r="38" spans="1:9">
      <c r="A38" s="932"/>
      <c r="B38" s="912"/>
      <c r="C38" s="912"/>
      <c r="D38" s="912"/>
      <c r="E38" s="912"/>
      <c r="F38" s="912"/>
      <c r="G38" s="912"/>
      <c r="H38" s="912"/>
      <c r="I38" s="912"/>
    </row>
    <row r="39" spans="1:9">
      <c r="A39" s="936"/>
      <c r="B39" s="912"/>
      <c r="C39" s="912"/>
      <c r="D39" s="912"/>
      <c r="E39" s="912"/>
      <c r="F39" s="912"/>
      <c r="G39" s="912"/>
      <c r="H39" s="912"/>
      <c r="I39" s="912"/>
    </row>
    <row r="40" spans="1:9">
      <c r="A40" s="932"/>
      <c r="B40" s="912"/>
      <c r="C40" s="912"/>
      <c r="D40" s="912"/>
      <c r="E40" s="912"/>
      <c r="F40" s="912"/>
      <c r="G40" s="912"/>
      <c r="H40" s="912"/>
      <c r="I40" s="912"/>
    </row>
    <row r="41" spans="1:9">
      <c r="A41" s="936"/>
      <c r="B41" s="912"/>
      <c r="C41" s="912"/>
      <c r="D41" s="912"/>
      <c r="E41" s="912"/>
      <c r="F41" s="912"/>
      <c r="G41" s="912"/>
      <c r="H41" s="912"/>
      <c r="I41" s="912"/>
    </row>
    <row r="42" spans="1:9">
      <c r="A42" s="932"/>
      <c r="B42" s="912"/>
      <c r="C42" s="912"/>
      <c r="D42" s="912"/>
      <c r="E42" s="912"/>
      <c r="F42" s="912"/>
      <c r="G42" s="912"/>
      <c r="H42" s="912"/>
      <c r="I42" s="912"/>
    </row>
    <row r="43" spans="1:9">
      <c r="A43" s="936"/>
      <c r="B43" s="912"/>
      <c r="C43" s="912"/>
      <c r="D43" s="912"/>
      <c r="E43" s="912"/>
      <c r="F43" s="912"/>
      <c r="G43" s="912"/>
      <c r="H43" s="912"/>
      <c r="I43" s="912"/>
    </row>
    <row r="44" spans="1:9">
      <c r="A44" s="932"/>
      <c r="B44" s="912"/>
      <c r="C44" s="912"/>
      <c r="D44" s="912"/>
      <c r="E44" s="912"/>
      <c r="F44" s="912"/>
      <c r="G44" s="912"/>
      <c r="H44" s="912"/>
      <c r="I44" s="912"/>
    </row>
    <row r="45" spans="1:9">
      <c r="A45" s="932"/>
      <c r="B45" s="912"/>
      <c r="C45" s="912"/>
      <c r="D45" s="912"/>
      <c r="E45" s="912"/>
      <c r="F45" s="912"/>
      <c r="G45" s="912"/>
      <c r="H45" s="912"/>
      <c r="I45" s="912"/>
    </row>
    <row r="46" spans="1:9">
      <c r="A46" s="932"/>
      <c r="B46" s="912"/>
      <c r="C46" s="912"/>
      <c r="D46" s="912"/>
      <c r="E46" s="912"/>
      <c r="F46" s="912"/>
      <c r="G46" s="912"/>
      <c r="H46" s="912"/>
      <c r="I46" s="912"/>
    </row>
    <row r="47" spans="1:9">
      <c r="A47" s="932"/>
      <c r="B47" s="912"/>
      <c r="C47" s="912"/>
      <c r="D47" s="912"/>
      <c r="E47" s="912"/>
      <c r="F47" s="912"/>
      <c r="G47" s="912"/>
      <c r="H47" s="912"/>
      <c r="I47" s="912"/>
    </row>
    <row r="48" spans="1:9">
      <c r="A48" s="932"/>
      <c r="B48" s="912"/>
      <c r="C48" s="912"/>
      <c r="D48" s="912"/>
      <c r="E48" s="912"/>
      <c r="F48" s="912"/>
      <c r="G48" s="912"/>
      <c r="H48" s="912"/>
      <c r="I48" s="912"/>
    </row>
    <row r="49" spans="1:9">
      <c r="A49" s="937"/>
      <c r="B49" s="912"/>
      <c r="C49" s="912"/>
      <c r="D49" s="912"/>
      <c r="E49" s="912"/>
      <c r="F49" s="912"/>
      <c r="G49" s="912"/>
      <c r="H49" s="912"/>
      <c r="I49" s="912"/>
    </row>
    <row r="50" spans="1:9">
      <c r="A50" s="932"/>
      <c r="B50" s="912"/>
      <c r="C50" s="912"/>
      <c r="D50" s="912"/>
      <c r="E50" s="912"/>
      <c r="F50" s="912"/>
      <c r="G50" s="912"/>
      <c r="H50" s="912"/>
      <c r="I50" s="912"/>
    </row>
    <row r="51" spans="1:9">
      <c r="A51" s="932"/>
      <c r="B51" s="912"/>
      <c r="C51" s="912"/>
      <c r="D51" s="912"/>
      <c r="E51" s="912"/>
      <c r="F51" s="912"/>
      <c r="G51" s="912"/>
      <c r="H51" s="912"/>
      <c r="I51" s="912"/>
    </row>
    <row r="52" spans="1:9">
      <c r="A52" s="932"/>
      <c r="B52" s="912"/>
      <c r="C52" s="912"/>
      <c r="D52" s="912"/>
      <c r="E52" s="912"/>
      <c r="F52" s="912"/>
      <c r="G52" s="912"/>
      <c r="H52" s="912"/>
      <c r="I52" s="912"/>
    </row>
    <row r="53" spans="1:9">
      <c r="A53" s="932"/>
      <c r="B53" s="912"/>
      <c r="C53" s="912"/>
      <c r="D53" s="912"/>
      <c r="E53" s="912"/>
      <c r="F53" s="912"/>
      <c r="G53" s="912"/>
      <c r="H53" s="912"/>
      <c r="I53" s="912"/>
    </row>
    <row r="54" spans="1:9">
      <c r="A54" s="932"/>
      <c r="B54" s="912"/>
      <c r="C54" s="912"/>
      <c r="D54" s="912"/>
      <c r="E54" s="912"/>
      <c r="F54" s="912"/>
      <c r="G54" s="912"/>
      <c r="H54" s="912"/>
      <c r="I54" s="912"/>
    </row>
    <row r="55" spans="1:9">
      <c r="A55" s="932"/>
      <c r="B55" s="912"/>
      <c r="C55" s="912"/>
      <c r="D55" s="912"/>
      <c r="E55" s="912"/>
      <c r="F55" s="912"/>
      <c r="G55" s="912"/>
      <c r="H55" s="912"/>
      <c r="I55" s="912"/>
    </row>
    <row r="56" spans="1:9">
      <c r="A56" s="932"/>
      <c r="B56" s="912"/>
      <c r="C56" s="912"/>
      <c r="D56" s="912"/>
      <c r="E56" s="912"/>
      <c r="F56" s="912"/>
      <c r="G56" s="912"/>
      <c r="H56" s="912"/>
      <c r="I56" s="912"/>
    </row>
    <row r="57" spans="1:9">
      <c r="A57" s="932"/>
      <c r="B57" s="912"/>
      <c r="C57" s="912"/>
      <c r="D57" s="912"/>
      <c r="E57" s="912"/>
      <c r="F57" s="912"/>
      <c r="G57" s="912"/>
      <c r="H57" s="912"/>
      <c r="I57" s="912"/>
    </row>
    <row r="58" spans="1:9">
      <c r="A58" s="932"/>
      <c r="B58" s="912"/>
      <c r="C58" s="912"/>
      <c r="D58" s="912"/>
      <c r="E58" s="912"/>
      <c r="F58" s="912"/>
      <c r="G58" s="912"/>
      <c r="H58" s="912"/>
      <c r="I58" s="912"/>
    </row>
  </sheetData>
  <mergeCells count="17">
    <mergeCell ref="A35:A36"/>
    <mergeCell ref="R2:U2"/>
    <mergeCell ref="A31:A33"/>
    <mergeCell ref="B31:E31"/>
    <mergeCell ref="F31:I31"/>
    <mergeCell ref="B32:E32"/>
    <mergeCell ref="F32:I32"/>
    <mergeCell ref="A1:A3"/>
    <mergeCell ref="B1:E1"/>
    <mergeCell ref="F1:I1"/>
    <mergeCell ref="J1:M1"/>
    <mergeCell ref="N1:Q1"/>
    <mergeCell ref="R1:U1"/>
    <mergeCell ref="B2:E2"/>
    <mergeCell ref="F2:I2"/>
    <mergeCell ref="J2:M2"/>
    <mergeCell ref="N2:Q2"/>
  </mergeCells>
  <pageMargins left="0.47244094488188981" right="0.35433070866141736" top="0.74803149606299213" bottom="0.74803149606299213" header="0.31496062992125984" footer="0.31496062992125984"/>
  <pageSetup paperSize="9" scale="66" orientation="landscape" r:id="rId1"/>
  <headerFooter>
    <oddHeader>&amp;C&amp;"-,Félkövér"&amp;14Bonyhád Város Önkormányzata 2019. évi engedélyezett álláshelyei&amp;R&amp;"-,Félkövér"&amp;14 12. melléklet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>
  <dimension ref="A1:G179"/>
  <sheetViews>
    <sheetView topLeftCell="A161" zoomScaleNormal="100" workbookViewId="0">
      <selection activeCell="F44" sqref="F44"/>
    </sheetView>
  </sheetViews>
  <sheetFormatPr defaultRowHeight="15"/>
  <cols>
    <col min="1" max="1" width="5.5703125" customWidth="1"/>
    <col min="2" max="2" width="18.85546875" bestFit="1" customWidth="1"/>
    <col min="3" max="3" width="83.140625" style="946" customWidth="1"/>
    <col min="4" max="4" width="14.42578125" style="946" customWidth="1"/>
    <col min="5" max="5" width="15" style="947" bestFit="1" customWidth="1"/>
    <col min="6" max="6" width="14" style="947" bestFit="1" customWidth="1"/>
    <col min="7" max="7" width="15" style="947" bestFit="1" customWidth="1"/>
  </cols>
  <sheetData>
    <row r="1" spans="1:7" ht="30">
      <c r="A1" s="938" t="s">
        <v>1811</v>
      </c>
      <c r="B1" s="938" t="s">
        <v>1812</v>
      </c>
      <c r="C1" s="938" t="s">
        <v>1813</v>
      </c>
      <c r="D1" s="939" t="s">
        <v>1814</v>
      </c>
      <c r="E1" s="939" t="s">
        <v>1815</v>
      </c>
      <c r="F1" s="938" t="s">
        <v>1816</v>
      </c>
      <c r="G1" s="938" t="s">
        <v>1817</v>
      </c>
    </row>
    <row r="2" spans="1:7">
      <c r="A2" s="940" t="s">
        <v>1818</v>
      </c>
      <c r="B2" s="940" t="s">
        <v>1819</v>
      </c>
      <c r="C2" s="941" t="s">
        <v>1820</v>
      </c>
      <c r="D2" s="940" t="s">
        <v>1821</v>
      </c>
      <c r="E2" s="942">
        <v>4580000</v>
      </c>
      <c r="F2" s="942">
        <v>48.28</v>
      </c>
      <c r="G2" s="942">
        <v>221122400</v>
      </c>
    </row>
    <row r="3" spans="1:7">
      <c r="A3" s="940" t="s">
        <v>1822</v>
      </c>
      <c r="B3" s="940" t="s">
        <v>1823</v>
      </c>
      <c r="C3" s="941" t="s">
        <v>1824</v>
      </c>
      <c r="D3" s="940" t="s">
        <v>1825</v>
      </c>
      <c r="E3" s="942" t="s">
        <v>1826</v>
      </c>
      <c r="F3" s="942" t="s">
        <v>1826</v>
      </c>
      <c r="G3" s="942">
        <v>221122400</v>
      </c>
    </row>
    <row r="4" spans="1:7">
      <c r="A4" s="940" t="s">
        <v>1827</v>
      </c>
      <c r="B4" s="940"/>
      <c r="C4" s="941"/>
      <c r="D4" s="940"/>
      <c r="E4" s="942"/>
      <c r="F4" s="942"/>
      <c r="G4" s="942"/>
    </row>
    <row r="5" spans="1:7">
      <c r="A5" s="940" t="s">
        <v>1616</v>
      </c>
      <c r="B5" s="940" t="s">
        <v>1828</v>
      </c>
      <c r="C5" s="941" t="s">
        <v>1829</v>
      </c>
      <c r="D5" s="940" t="s">
        <v>1825</v>
      </c>
      <c r="E5" s="942" t="s">
        <v>1826</v>
      </c>
      <c r="F5" s="942" t="s">
        <v>1826</v>
      </c>
      <c r="G5" s="942">
        <v>86216324</v>
      </c>
    </row>
    <row r="6" spans="1:7">
      <c r="A6" s="940" t="s">
        <v>1830</v>
      </c>
      <c r="B6" s="940" t="s">
        <v>1831</v>
      </c>
      <c r="C6" s="941" t="s">
        <v>1832</v>
      </c>
      <c r="D6" s="940" t="s">
        <v>1833</v>
      </c>
      <c r="E6" s="942">
        <v>22300</v>
      </c>
      <c r="F6" s="942" t="s">
        <v>1826</v>
      </c>
      <c r="G6" s="942">
        <v>16669250</v>
      </c>
    </row>
    <row r="7" spans="1:7">
      <c r="A7" s="940" t="s">
        <v>1834</v>
      </c>
      <c r="B7" s="940" t="s">
        <v>1835</v>
      </c>
      <c r="C7" s="941" t="s">
        <v>1836</v>
      </c>
      <c r="D7" s="940" t="s">
        <v>1837</v>
      </c>
      <c r="E7" s="942" t="s">
        <v>1826</v>
      </c>
      <c r="F7" s="942" t="s">
        <v>1826</v>
      </c>
      <c r="G7" s="942">
        <v>40640000</v>
      </c>
    </row>
    <row r="8" spans="1:7">
      <c r="A8" s="940" t="s">
        <v>1838</v>
      </c>
      <c r="B8" s="940" t="s">
        <v>1839</v>
      </c>
      <c r="C8" s="941" t="s">
        <v>1840</v>
      </c>
      <c r="D8" s="940" t="s">
        <v>1841</v>
      </c>
      <c r="E8" s="942" t="s">
        <v>1826</v>
      </c>
      <c r="F8" s="942" t="s">
        <v>1826</v>
      </c>
      <c r="G8" s="942">
        <v>7740824</v>
      </c>
    </row>
    <row r="9" spans="1:7">
      <c r="A9" s="940" t="s">
        <v>1842</v>
      </c>
      <c r="B9" s="940" t="s">
        <v>1843</v>
      </c>
      <c r="C9" s="941" t="s">
        <v>1844</v>
      </c>
      <c r="D9" s="940" t="s">
        <v>1837</v>
      </c>
      <c r="E9" s="942" t="s">
        <v>1826</v>
      </c>
      <c r="F9" s="942" t="s">
        <v>1826</v>
      </c>
      <c r="G9" s="942">
        <v>21166250</v>
      </c>
    </row>
    <row r="10" spans="1:7">
      <c r="A10" s="940" t="s">
        <v>1845</v>
      </c>
      <c r="B10" s="940" t="s">
        <v>1846</v>
      </c>
      <c r="C10" s="941" t="s">
        <v>1847</v>
      </c>
      <c r="D10" s="940" t="s">
        <v>1825</v>
      </c>
      <c r="E10" s="942" t="s">
        <v>1826</v>
      </c>
      <c r="F10" s="942" t="s">
        <v>1826</v>
      </c>
      <c r="G10" s="942">
        <v>24967176</v>
      </c>
    </row>
    <row r="11" spans="1:7" ht="30">
      <c r="A11" s="940" t="s">
        <v>498</v>
      </c>
      <c r="B11" s="940" t="s">
        <v>1848</v>
      </c>
      <c r="C11" s="941" t="s">
        <v>1849</v>
      </c>
      <c r="D11" s="940" t="s">
        <v>1825</v>
      </c>
      <c r="E11" s="942">
        <v>22300</v>
      </c>
      <c r="F11" s="942" t="s">
        <v>1826</v>
      </c>
      <c r="G11" s="942">
        <v>0</v>
      </c>
    </row>
    <row r="12" spans="1:7">
      <c r="A12" s="940" t="s">
        <v>499</v>
      </c>
      <c r="B12" s="940" t="s">
        <v>1848</v>
      </c>
      <c r="C12" s="941" t="s">
        <v>1850</v>
      </c>
      <c r="D12" s="940" t="s">
        <v>1825</v>
      </c>
      <c r="E12" s="942" t="s">
        <v>1826</v>
      </c>
      <c r="F12" s="942" t="s">
        <v>1826</v>
      </c>
      <c r="G12" s="942">
        <v>0</v>
      </c>
    </row>
    <row r="13" spans="1:7">
      <c r="A13" s="940" t="s">
        <v>500</v>
      </c>
      <c r="B13" s="940" t="s">
        <v>1848</v>
      </c>
      <c r="C13" s="941" t="s">
        <v>1851</v>
      </c>
      <c r="D13" s="940" t="s">
        <v>1825</v>
      </c>
      <c r="E13" s="942" t="s">
        <v>1826</v>
      </c>
      <c r="F13" s="942" t="s">
        <v>1826</v>
      </c>
      <c r="G13" s="942">
        <v>3800926</v>
      </c>
    </row>
    <row r="14" spans="1:7">
      <c r="A14" s="940" t="s">
        <v>501</v>
      </c>
      <c r="B14" s="940" t="s">
        <v>1852</v>
      </c>
      <c r="C14" s="941" t="s">
        <v>1853</v>
      </c>
      <c r="D14" s="940" t="s">
        <v>1825</v>
      </c>
      <c r="E14" s="942" t="s">
        <v>1826</v>
      </c>
      <c r="F14" s="942" t="s">
        <v>1826</v>
      </c>
      <c r="G14" s="942">
        <v>21166250</v>
      </c>
    </row>
    <row r="15" spans="1:7">
      <c r="A15" s="940" t="s">
        <v>502</v>
      </c>
      <c r="B15" s="940" t="s">
        <v>1854</v>
      </c>
      <c r="C15" s="941" t="s">
        <v>1855</v>
      </c>
      <c r="D15" s="940" t="s">
        <v>1856</v>
      </c>
      <c r="E15" s="942">
        <v>2700</v>
      </c>
      <c r="F15" s="942" t="s">
        <v>1826</v>
      </c>
      <c r="G15" s="942">
        <v>35685900</v>
      </c>
    </row>
    <row r="16" spans="1:7">
      <c r="A16" s="940" t="s">
        <v>503</v>
      </c>
      <c r="B16" s="940" t="s">
        <v>1857</v>
      </c>
      <c r="C16" s="941" t="s">
        <v>1858</v>
      </c>
      <c r="D16" s="940" t="s">
        <v>1825</v>
      </c>
      <c r="E16" s="942">
        <v>2700</v>
      </c>
      <c r="F16" s="942" t="s">
        <v>1826</v>
      </c>
      <c r="G16" s="942">
        <v>0</v>
      </c>
    </row>
    <row r="17" spans="1:7">
      <c r="A17" s="940" t="s">
        <v>504</v>
      </c>
      <c r="B17" s="940" t="s">
        <v>1859</v>
      </c>
      <c r="C17" s="941" t="s">
        <v>1860</v>
      </c>
      <c r="D17" s="940" t="s">
        <v>1861</v>
      </c>
      <c r="E17" s="942">
        <v>2550</v>
      </c>
      <c r="F17" s="942" t="s">
        <v>1826</v>
      </c>
      <c r="G17" s="942">
        <v>879750</v>
      </c>
    </row>
    <row r="18" spans="1:7">
      <c r="A18" s="940" t="s">
        <v>505</v>
      </c>
      <c r="B18" s="940" t="s">
        <v>1862</v>
      </c>
      <c r="C18" s="941" t="s">
        <v>1863</v>
      </c>
      <c r="D18" s="940" t="s">
        <v>1825</v>
      </c>
      <c r="E18" s="942">
        <v>2550</v>
      </c>
      <c r="F18" s="942" t="s">
        <v>1826</v>
      </c>
      <c r="G18" s="942">
        <v>0</v>
      </c>
    </row>
    <row r="19" spans="1:7">
      <c r="A19" s="940" t="s">
        <v>506</v>
      </c>
      <c r="B19" s="940" t="s">
        <v>1864</v>
      </c>
      <c r="C19" s="941" t="s">
        <v>1865</v>
      </c>
      <c r="D19" s="940" t="s">
        <v>1866</v>
      </c>
      <c r="E19" s="942">
        <v>1</v>
      </c>
      <c r="F19" s="942" t="s">
        <v>1826</v>
      </c>
      <c r="G19" s="942">
        <v>502200</v>
      </c>
    </row>
    <row r="20" spans="1:7">
      <c r="A20" s="940" t="s">
        <v>507</v>
      </c>
      <c r="B20" s="940" t="s">
        <v>1867</v>
      </c>
      <c r="C20" s="941" t="s">
        <v>1868</v>
      </c>
      <c r="D20" s="940" t="s">
        <v>1825</v>
      </c>
      <c r="E20" s="942">
        <v>1</v>
      </c>
      <c r="F20" s="942" t="s">
        <v>1826</v>
      </c>
      <c r="G20" s="942">
        <v>502200</v>
      </c>
    </row>
    <row r="21" spans="1:7">
      <c r="A21" s="940" t="s">
        <v>508</v>
      </c>
      <c r="B21" s="940" t="s">
        <v>1869</v>
      </c>
      <c r="C21" s="941" t="s">
        <v>1870</v>
      </c>
      <c r="D21" s="940" t="s">
        <v>1825</v>
      </c>
      <c r="E21" s="942" t="s">
        <v>1826</v>
      </c>
      <c r="F21" s="942" t="s">
        <v>1826</v>
      </c>
      <c r="G21" s="942">
        <v>97814798</v>
      </c>
    </row>
    <row r="22" spans="1:7">
      <c r="A22" s="940" t="s">
        <v>509</v>
      </c>
      <c r="B22" s="940" t="s">
        <v>1871</v>
      </c>
      <c r="C22" s="941" t="s">
        <v>1872</v>
      </c>
      <c r="D22" s="940" t="s">
        <v>1825</v>
      </c>
      <c r="E22" s="942" t="s">
        <v>1826</v>
      </c>
      <c r="F22" s="942" t="s">
        <v>1826</v>
      </c>
      <c r="G22" s="942">
        <v>0</v>
      </c>
    </row>
    <row r="23" spans="1:7">
      <c r="A23" s="940" t="s">
        <v>510</v>
      </c>
      <c r="B23" s="940" t="s">
        <v>1873</v>
      </c>
      <c r="C23" s="941" t="s">
        <v>1874</v>
      </c>
      <c r="D23" s="940" t="s">
        <v>1825</v>
      </c>
      <c r="E23" s="942" t="s">
        <v>1826</v>
      </c>
      <c r="F23" s="942" t="s">
        <v>1826</v>
      </c>
      <c r="G23" s="942">
        <v>246591776</v>
      </c>
    </row>
    <row r="24" spans="1:7">
      <c r="A24" s="940" t="s">
        <v>511</v>
      </c>
      <c r="B24" s="940" t="s">
        <v>1875</v>
      </c>
      <c r="C24" s="941" t="s">
        <v>1876</v>
      </c>
      <c r="D24" s="940" t="s">
        <v>1825</v>
      </c>
      <c r="E24" s="942" t="s">
        <v>1826</v>
      </c>
      <c r="F24" s="942" t="s">
        <v>1826</v>
      </c>
      <c r="G24" s="942">
        <v>0</v>
      </c>
    </row>
    <row r="25" spans="1:7">
      <c r="A25" s="940" t="s">
        <v>512</v>
      </c>
      <c r="B25" s="940" t="s">
        <v>1877</v>
      </c>
      <c r="C25" s="941" t="s">
        <v>1878</v>
      </c>
      <c r="D25" s="940" t="s">
        <v>1825</v>
      </c>
      <c r="E25" s="942" t="s">
        <v>1826</v>
      </c>
      <c r="F25" s="942" t="s">
        <v>1826</v>
      </c>
      <c r="G25" s="942">
        <v>0</v>
      </c>
    </row>
    <row r="26" spans="1:7">
      <c r="A26" s="940" t="s">
        <v>513</v>
      </c>
      <c r="B26" s="940" t="s">
        <v>1879</v>
      </c>
      <c r="C26" s="941" t="s">
        <v>1880</v>
      </c>
      <c r="D26" s="940" t="s">
        <v>1881</v>
      </c>
      <c r="E26" s="942">
        <v>100</v>
      </c>
      <c r="F26" s="942">
        <v>0</v>
      </c>
      <c r="G26" s="942">
        <v>0</v>
      </c>
    </row>
    <row r="27" spans="1:7">
      <c r="A27" s="940" t="s">
        <v>514</v>
      </c>
      <c r="B27" s="940" t="s">
        <v>1882</v>
      </c>
      <c r="C27" s="941" t="s">
        <v>1883</v>
      </c>
      <c r="D27" s="940" t="s">
        <v>1884</v>
      </c>
      <c r="E27" s="942">
        <v>2</v>
      </c>
      <c r="F27" s="942">
        <v>0</v>
      </c>
      <c r="G27" s="942">
        <v>0</v>
      </c>
    </row>
    <row r="28" spans="1:7">
      <c r="A28" s="940" t="s">
        <v>515</v>
      </c>
      <c r="B28" s="940" t="s">
        <v>1885</v>
      </c>
      <c r="C28" s="941" t="s">
        <v>1886</v>
      </c>
      <c r="D28" s="940" t="s">
        <v>1825</v>
      </c>
      <c r="E28" s="942" t="s">
        <v>1826</v>
      </c>
      <c r="F28" s="942">
        <v>0</v>
      </c>
      <c r="G28" s="942">
        <v>490400</v>
      </c>
    </row>
    <row r="29" spans="1:7">
      <c r="A29" s="943" t="s">
        <v>516</v>
      </c>
      <c r="B29" s="943" t="s">
        <v>1887</v>
      </c>
      <c r="C29" s="944" t="s">
        <v>1888</v>
      </c>
      <c r="D29" s="943" t="s">
        <v>1825</v>
      </c>
      <c r="E29" s="945" t="s">
        <v>1826</v>
      </c>
      <c r="F29" s="945" t="s">
        <v>1826</v>
      </c>
      <c r="G29" s="945">
        <v>247082176</v>
      </c>
    </row>
    <row r="30" spans="1:7">
      <c r="A30" s="940" t="s">
        <v>1889</v>
      </c>
      <c r="B30" s="940"/>
      <c r="C30" s="941"/>
      <c r="D30" s="940"/>
      <c r="E30" s="942"/>
      <c r="F30" s="942"/>
      <c r="G30" s="942"/>
    </row>
    <row r="31" spans="1:7">
      <c r="A31" s="940" t="s">
        <v>1890</v>
      </c>
      <c r="B31" s="940"/>
      <c r="C31" s="941"/>
      <c r="D31" s="940"/>
      <c r="E31" s="942"/>
      <c r="F31" s="942"/>
      <c r="G31" s="942"/>
    </row>
    <row r="32" spans="1:7">
      <c r="A32" s="940" t="s">
        <v>517</v>
      </c>
      <c r="B32" s="940" t="s">
        <v>1891</v>
      </c>
      <c r="C32" s="941" t="s">
        <v>1892</v>
      </c>
      <c r="D32" s="940" t="s">
        <v>1856</v>
      </c>
      <c r="E32" s="942">
        <v>4371500</v>
      </c>
      <c r="F32" s="942">
        <v>41</v>
      </c>
      <c r="G32" s="942">
        <v>119487667</v>
      </c>
    </row>
    <row r="33" spans="1:7" ht="30">
      <c r="A33" s="940" t="s">
        <v>518</v>
      </c>
      <c r="B33" s="940" t="s">
        <v>1893</v>
      </c>
      <c r="C33" s="941" t="s">
        <v>1894</v>
      </c>
      <c r="D33" s="940" t="s">
        <v>1856</v>
      </c>
      <c r="E33" s="942">
        <v>2205000</v>
      </c>
      <c r="F33" s="942">
        <v>27.5</v>
      </c>
      <c r="G33" s="942">
        <v>40425000</v>
      </c>
    </row>
    <row r="34" spans="1:7" ht="30">
      <c r="A34" s="940" t="s">
        <v>519</v>
      </c>
      <c r="B34" s="940" t="s">
        <v>1895</v>
      </c>
      <c r="C34" s="941" t="s">
        <v>1896</v>
      </c>
      <c r="D34" s="940" t="s">
        <v>1856</v>
      </c>
      <c r="E34" s="942">
        <v>4371500</v>
      </c>
      <c r="F34" s="942">
        <v>0</v>
      </c>
      <c r="G34" s="942">
        <v>0</v>
      </c>
    </row>
    <row r="35" spans="1:7">
      <c r="A35" s="940" t="s">
        <v>1897</v>
      </c>
      <c r="B35" s="940"/>
      <c r="C35" s="941"/>
      <c r="D35" s="940"/>
      <c r="E35" s="942"/>
      <c r="F35" s="942"/>
      <c r="G35" s="942"/>
    </row>
    <row r="36" spans="1:7">
      <c r="A36" s="940" t="s">
        <v>520</v>
      </c>
      <c r="B36" s="940" t="s">
        <v>1898</v>
      </c>
      <c r="C36" s="941" t="s">
        <v>1892</v>
      </c>
      <c r="D36" s="940" t="s">
        <v>1856</v>
      </c>
      <c r="E36" s="942">
        <v>2185750</v>
      </c>
      <c r="F36" s="942">
        <v>0</v>
      </c>
      <c r="G36" s="942">
        <v>0</v>
      </c>
    </row>
    <row r="37" spans="1:7" ht="30">
      <c r="A37" s="940" t="s">
        <v>521</v>
      </c>
      <c r="B37" s="940" t="s">
        <v>1899</v>
      </c>
      <c r="C37" s="941" t="s">
        <v>1894</v>
      </c>
      <c r="D37" s="940" t="s">
        <v>1856</v>
      </c>
      <c r="E37" s="942">
        <v>1102500</v>
      </c>
      <c r="F37" s="942">
        <v>0</v>
      </c>
      <c r="G37" s="942">
        <v>0</v>
      </c>
    </row>
    <row r="38" spans="1:7" ht="30">
      <c r="A38" s="940" t="s">
        <v>522</v>
      </c>
      <c r="B38" s="940" t="s">
        <v>1900</v>
      </c>
      <c r="C38" s="941" t="s">
        <v>1896</v>
      </c>
      <c r="D38" s="940" t="s">
        <v>1856</v>
      </c>
      <c r="E38" s="942">
        <v>2185750</v>
      </c>
      <c r="F38" s="942">
        <v>0</v>
      </c>
      <c r="G38" s="942">
        <v>0</v>
      </c>
    </row>
    <row r="39" spans="1:7">
      <c r="A39" s="940" t="s">
        <v>1901</v>
      </c>
      <c r="B39" s="940"/>
      <c r="C39" s="941"/>
      <c r="D39" s="940"/>
      <c r="E39" s="942"/>
      <c r="F39" s="942"/>
      <c r="G39" s="942"/>
    </row>
    <row r="40" spans="1:7">
      <c r="A40" s="940" t="s">
        <v>523</v>
      </c>
      <c r="B40" s="940" t="s">
        <v>1902</v>
      </c>
      <c r="C40" s="941" t="s">
        <v>1892</v>
      </c>
      <c r="D40" s="940" t="s">
        <v>1856</v>
      </c>
      <c r="E40" s="942">
        <v>4371500</v>
      </c>
      <c r="F40" s="942">
        <v>40.1</v>
      </c>
      <c r="G40" s="942">
        <v>58432383</v>
      </c>
    </row>
    <row r="41" spans="1:7" ht="30">
      <c r="A41" s="940" t="s">
        <v>524</v>
      </c>
      <c r="B41" s="940" t="s">
        <v>1903</v>
      </c>
      <c r="C41" s="941" t="s">
        <v>1894</v>
      </c>
      <c r="D41" s="940" t="s">
        <v>1856</v>
      </c>
      <c r="E41" s="942">
        <v>2205000</v>
      </c>
      <c r="F41" s="942">
        <v>27.5</v>
      </c>
      <c r="G41" s="942">
        <v>20212500</v>
      </c>
    </row>
    <row r="42" spans="1:7" ht="30">
      <c r="A42" s="940" t="s">
        <v>525</v>
      </c>
      <c r="B42" s="940" t="s">
        <v>1904</v>
      </c>
      <c r="C42" s="941" t="s">
        <v>1896</v>
      </c>
      <c r="D42" s="940" t="s">
        <v>1856</v>
      </c>
      <c r="E42" s="942">
        <v>4371500</v>
      </c>
      <c r="F42" s="942">
        <v>0</v>
      </c>
      <c r="G42" s="942">
        <v>0</v>
      </c>
    </row>
    <row r="43" spans="1:7">
      <c r="A43" s="940" t="s">
        <v>1905</v>
      </c>
      <c r="B43" s="940"/>
      <c r="C43" s="941"/>
      <c r="D43" s="940"/>
      <c r="E43" s="942"/>
      <c r="F43" s="942"/>
      <c r="G43" s="942"/>
    </row>
    <row r="44" spans="1:7">
      <c r="A44" s="940" t="s">
        <v>526</v>
      </c>
      <c r="B44" s="940" t="s">
        <v>1906</v>
      </c>
      <c r="C44" s="941" t="s">
        <v>1892</v>
      </c>
      <c r="D44" s="940" t="s">
        <v>1856</v>
      </c>
      <c r="E44" s="942">
        <v>2185750</v>
      </c>
      <c r="F44" s="942">
        <v>0</v>
      </c>
      <c r="G44" s="942">
        <v>0</v>
      </c>
    </row>
    <row r="45" spans="1:7" ht="30">
      <c r="A45" s="940" t="s">
        <v>527</v>
      </c>
      <c r="B45" s="940" t="s">
        <v>1907</v>
      </c>
      <c r="C45" s="941" t="s">
        <v>1894</v>
      </c>
      <c r="D45" s="940" t="s">
        <v>1856</v>
      </c>
      <c r="E45" s="942">
        <v>1102500</v>
      </c>
      <c r="F45" s="942">
        <v>0</v>
      </c>
      <c r="G45" s="942">
        <v>0</v>
      </c>
    </row>
    <row r="46" spans="1:7" ht="30">
      <c r="A46" s="940" t="s">
        <v>528</v>
      </c>
      <c r="B46" s="940" t="s">
        <v>1908</v>
      </c>
      <c r="C46" s="941" t="s">
        <v>1896</v>
      </c>
      <c r="D46" s="940" t="s">
        <v>1856</v>
      </c>
      <c r="E46" s="942">
        <v>2185750</v>
      </c>
      <c r="F46" s="942">
        <v>0</v>
      </c>
      <c r="G46" s="942">
        <v>0</v>
      </c>
    </row>
    <row r="47" spans="1:7">
      <c r="A47" s="940" t="s">
        <v>1909</v>
      </c>
      <c r="B47" s="940"/>
      <c r="C47" s="941"/>
      <c r="D47" s="940"/>
      <c r="E47" s="942"/>
      <c r="F47" s="942"/>
      <c r="G47" s="942"/>
    </row>
    <row r="48" spans="1:7">
      <c r="A48" s="940" t="s">
        <v>529</v>
      </c>
      <c r="B48" s="940" t="s">
        <v>1910</v>
      </c>
      <c r="C48" s="941" t="s">
        <v>1911</v>
      </c>
      <c r="D48" s="940" t="s">
        <v>1856</v>
      </c>
      <c r="E48" s="942">
        <v>97400</v>
      </c>
      <c r="F48" s="942">
        <v>469</v>
      </c>
      <c r="G48" s="942">
        <v>30453733</v>
      </c>
    </row>
    <row r="49" spans="1:7">
      <c r="A49" s="940" t="s">
        <v>530</v>
      </c>
      <c r="B49" s="940" t="s">
        <v>1912</v>
      </c>
      <c r="C49" s="941" t="s">
        <v>1913</v>
      </c>
      <c r="D49" s="940" t="s">
        <v>1856</v>
      </c>
      <c r="E49" s="942">
        <v>48700</v>
      </c>
      <c r="F49" s="942">
        <v>0</v>
      </c>
      <c r="G49" s="942">
        <v>0</v>
      </c>
    </row>
    <row r="50" spans="1:7">
      <c r="A50" s="940" t="s">
        <v>531</v>
      </c>
      <c r="B50" s="940" t="s">
        <v>1914</v>
      </c>
      <c r="C50" s="941" t="s">
        <v>1911</v>
      </c>
      <c r="D50" s="940" t="s">
        <v>1856</v>
      </c>
      <c r="E50" s="942">
        <v>97400</v>
      </c>
      <c r="F50" s="942">
        <v>462</v>
      </c>
      <c r="G50" s="942">
        <v>14999600</v>
      </c>
    </row>
    <row r="51" spans="1:7">
      <c r="A51" s="940" t="s">
        <v>532</v>
      </c>
      <c r="B51" s="940" t="s">
        <v>1915</v>
      </c>
      <c r="C51" s="941" t="s">
        <v>1913</v>
      </c>
      <c r="D51" s="940" t="s">
        <v>1856</v>
      </c>
      <c r="E51" s="942">
        <v>48700</v>
      </c>
      <c r="F51" s="942">
        <v>0</v>
      </c>
      <c r="G51" s="942">
        <v>0</v>
      </c>
    </row>
    <row r="52" spans="1:7">
      <c r="A52" s="940" t="s">
        <v>1916</v>
      </c>
      <c r="B52" s="940"/>
      <c r="C52" s="941"/>
      <c r="D52" s="940"/>
      <c r="E52" s="942"/>
      <c r="F52" s="942"/>
      <c r="G52" s="942"/>
    </row>
    <row r="53" spans="1:7">
      <c r="A53" s="940" t="s">
        <v>533</v>
      </c>
      <c r="B53" s="940" t="s">
        <v>1917</v>
      </c>
      <c r="C53" s="941" t="s">
        <v>1918</v>
      </c>
      <c r="D53" s="940" t="s">
        <v>1856</v>
      </c>
      <c r="E53" s="942">
        <v>189000</v>
      </c>
      <c r="F53" s="942">
        <v>0</v>
      </c>
      <c r="G53" s="942">
        <v>0</v>
      </c>
    </row>
    <row r="54" spans="1:7">
      <c r="A54" s="940" t="s">
        <v>1919</v>
      </c>
      <c r="B54" s="940"/>
      <c r="C54" s="941"/>
      <c r="D54" s="940"/>
      <c r="E54" s="942"/>
      <c r="F54" s="942"/>
      <c r="G54" s="942"/>
    </row>
    <row r="55" spans="1:7">
      <c r="A55" s="940" t="s">
        <v>1911</v>
      </c>
      <c r="B55" s="940"/>
      <c r="C55" s="941"/>
      <c r="D55" s="940"/>
      <c r="E55" s="942"/>
      <c r="F55" s="942"/>
      <c r="G55" s="942"/>
    </row>
    <row r="56" spans="1:7" ht="30">
      <c r="A56" s="940" t="s">
        <v>534</v>
      </c>
      <c r="B56" s="940" t="s">
        <v>1920</v>
      </c>
      <c r="C56" s="941" t="s">
        <v>1921</v>
      </c>
      <c r="D56" s="940" t="s">
        <v>1856</v>
      </c>
      <c r="E56" s="942">
        <v>396700</v>
      </c>
      <c r="F56" s="942">
        <v>6</v>
      </c>
      <c r="G56" s="942">
        <v>2380200</v>
      </c>
    </row>
    <row r="57" spans="1:7" ht="30">
      <c r="A57" s="940" t="s">
        <v>535</v>
      </c>
      <c r="B57" s="940" t="s">
        <v>1922</v>
      </c>
      <c r="C57" s="941" t="s">
        <v>1923</v>
      </c>
      <c r="D57" s="940" t="s">
        <v>1856</v>
      </c>
      <c r="E57" s="942">
        <v>363642</v>
      </c>
      <c r="F57" s="942">
        <v>0</v>
      </c>
      <c r="G57" s="942">
        <v>0</v>
      </c>
    </row>
    <row r="58" spans="1:7" ht="45">
      <c r="A58" s="940" t="s">
        <v>536</v>
      </c>
      <c r="B58" s="940" t="s">
        <v>1924</v>
      </c>
      <c r="C58" s="941" t="s">
        <v>1925</v>
      </c>
      <c r="D58" s="940" t="s">
        <v>1856</v>
      </c>
      <c r="E58" s="942">
        <v>1447300</v>
      </c>
      <c r="F58" s="942">
        <v>1</v>
      </c>
      <c r="G58" s="942">
        <v>1447300</v>
      </c>
    </row>
    <row r="59" spans="1:7" ht="30">
      <c r="A59" s="940" t="s">
        <v>537</v>
      </c>
      <c r="B59" s="940" t="s">
        <v>1926</v>
      </c>
      <c r="C59" s="941" t="s">
        <v>1927</v>
      </c>
      <c r="D59" s="940" t="s">
        <v>1856</v>
      </c>
      <c r="E59" s="942">
        <v>1326692</v>
      </c>
      <c r="F59" s="942">
        <v>0</v>
      </c>
      <c r="G59" s="942">
        <v>0</v>
      </c>
    </row>
    <row r="60" spans="1:7" ht="45">
      <c r="A60" s="940" t="s">
        <v>538</v>
      </c>
      <c r="B60" s="940" t="s">
        <v>1928</v>
      </c>
      <c r="C60" s="941" t="s">
        <v>1929</v>
      </c>
      <c r="D60" s="940" t="s">
        <v>1856</v>
      </c>
      <c r="E60" s="942">
        <v>434300</v>
      </c>
      <c r="F60" s="942">
        <v>0</v>
      </c>
      <c r="G60" s="942">
        <v>0</v>
      </c>
    </row>
    <row r="61" spans="1:7" ht="30">
      <c r="A61" s="940" t="s">
        <v>539</v>
      </c>
      <c r="B61" s="940" t="s">
        <v>1930</v>
      </c>
      <c r="C61" s="941" t="s">
        <v>1931</v>
      </c>
      <c r="D61" s="940" t="s">
        <v>1856</v>
      </c>
      <c r="E61" s="942">
        <v>398108</v>
      </c>
      <c r="F61" s="942">
        <v>0</v>
      </c>
      <c r="G61" s="942">
        <v>0</v>
      </c>
    </row>
    <row r="62" spans="1:7" ht="45">
      <c r="A62" s="940" t="s">
        <v>540</v>
      </c>
      <c r="B62" s="940" t="s">
        <v>1932</v>
      </c>
      <c r="C62" s="941" t="s">
        <v>1933</v>
      </c>
      <c r="D62" s="940" t="s">
        <v>1856</v>
      </c>
      <c r="E62" s="942">
        <v>1593700</v>
      </c>
      <c r="F62" s="942">
        <v>0</v>
      </c>
      <c r="G62" s="942">
        <v>0</v>
      </c>
    </row>
    <row r="63" spans="1:7" ht="30">
      <c r="A63" s="940" t="s">
        <v>541</v>
      </c>
      <c r="B63" s="940" t="s">
        <v>1934</v>
      </c>
      <c r="C63" s="941" t="s">
        <v>1935</v>
      </c>
      <c r="D63" s="940" t="s">
        <v>1856</v>
      </c>
      <c r="E63" s="942">
        <v>1460892</v>
      </c>
      <c r="F63" s="942">
        <v>0</v>
      </c>
      <c r="G63" s="942">
        <v>0</v>
      </c>
    </row>
    <row r="64" spans="1:7">
      <c r="A64" s="940" t="s">
        <v>1913</v>
      </c>
      <c r="B64" s="940"/>
      <c r="C64" s="941"/>
      <c r="D64" s="940"/>
      <c r="E64" s="942"/>
      <c r="F64" s="942"/>
      <c r="G64" s="942"/>
    </row>
    <row r="65" spans="1:7" ht="30">
      <c r="A65" s="940" t="s">
        <v>542</v>
      </c>
      <c r="B65" s="940" t="s">
        <v>1936</v>
      </c>
      <c r="C65" s="941" t="s">
        <v>1921</v>
      </c>
      <c r="D65" s="940" t="s">
        <v>1856</v>
      </c>
      <c r="E65" s="942">
        <v>198350</v>
      </c>
      <c r="F65" s="942">
        <v>0</v>
      </c>
      <c r="G65" s="942">
        <v>0</v>
      </c>
    </row>
    <row r="66" spans="1:7" ht="30">
      <c r="A66" s="940" t="s">
        <v>543</v>
      </c>
      <c r="B66" s="940" t="s">
        <v>1937</v>
      </c>
      <c r="C66" s="941" t="s">
        <v>1923</v>
      </c>
      <c r="D66" s="940" t="s">
        <v>1856</v>
      </c>
      <c r="E66" s="942">
        <v>181821</v>
      </c>
      <c r="F66" s="942">
        <v>0</v>
      </c>
      <c r="G66" s="942">
        <v>0</v>
      </c>
    </row>
    <row r="67" spans="1:7" ht="45">
      <c r="A67" s="940" t="s">
        <v>544</v>
      </c>
      <c r="B67" s="940" t="s">
        <v>1938</v>
      </c>
      <c r="C67" s="941" t="s">
        <v>1925</v>
      </c>
      <c r="D67" s="940" t="s">
        <v>1856</v>
      </c>
      <c r="E67" s="942">
        <v>723650</v>
      </c>
      <c r="F67" s="942">
        <v>0</v>
      </c>
      <c r="G67" s="942">
        <v>0</v>
      </c>
    </row>
    <row r="68" spans="1:7" ht="30">
      <c r="A68" s="940" t="s">
        <v>545</v>
      </c>
      <c r="B68" s="940" t="s">
        <v>1939</v>
      </c>
      <c r="C68" s="941" t="s">
        <v>1927</v>
      </c>
      <c r="D68" s="940" t="s">
        <v>1856</v>
      </c>
      <c r="E68" s="942">
        <v>663346</v>
      </c>
      <c r="F68" s="942">
        <v>0</v>
      </c>
      <c r="G68" s="942">
        <v>0</v>
      </c>
    </row>
    <row r="69" spans="1:7" ht="45">
      <c r="A69" s="940" t="s">
        <v>546</v>
      </c>
      <c r="B69" s="940" t="s">
        <v>1940</v>
      </c>
      <c r="C69" s="941" t="s">
        <v>1929</v>
      </c>
      <c r="D69" s="940" t="s">
        <v>1856</v>
      </c>
      <c r="E69" s="942">
        <v>217150</v>
      </c>
      <c r="F69" s="942">
        <v>0</v>
      </c>
      <c r="G69" s="942">
        <v>0</v>
      </c>
    </row>
    <row r="70" spans="1:7" ht="30">
      <c r="A70" s="940" t="s">
        <v>547</v>
      </c>
      <c r="B70" s="940" t="s">
        <v>1941</v>
      </c>
      <c r="C70" s="941" t="s">
        <v>1931</v>
      </c>
      <c r="D70" s="940" t="s">
        <v>1856</v>
      </c>
      <c r="E70" s="942">
        <v>199054</v>
      </c>
      <c r="F70" s="942">
        <v>0</v>
      </c>
      <c r="G70" s="942">
        <v>0</v>
      </c>
    </row>
    <row r="71" spans="1:7" ht="30">
      <c r="A71" s="940" t="s">
        <v>548</v>
      </c>
      <c r="B71" s="940" t="s">
        <v>1942</v>
      </c>
      <c r="C71" s="941" t="s">
        <v>1943</v>
      </c>
      <c r="D71" s="940" t="s">
        <v>1856</v>
      </c>
      <c r="E71" s="942">
        <v>796850</v>
      </c>
      <c r="F71" s="942">
        <v>0</v>
      </c>
      <c r="G71" s="942">
        <v>0</v>
      </c>
    </row>
    <row r="72" spans="1:7" ht="30">
      <c r="A72" s="940" t="s">
        <v>549</v>
      </c>
      <c r="B72" s="940" t="s">
        <v>1944</v>
      </c>
      <c r="C72" s="941" t="s">
        <v>1945</v>
      </c>
      <c r="D72" s="940" t="s">
        <v>1856</v>
      </c>
      <c r="E72" s="942">
        <v>730446</v>
      </c>
      <c r="F72" s="942">
        <v>0</v>
      </c>
      <c r="G72" s="942">
        <v>0</v>
      </c>
    </row>
    <row r="73" spans="1:7">
      <c r="A73" s="940" t="s">
        <v>1946</v>
      </c>
      <c r="B73" s="940"/>
      <c r="C73" s="941"/>
      <c r="D73" s="940"/>
      <c r="E73" s="942"/>
      <c r="F73" s="942"/>
      <c r="G73" s="942"/>
    </row>
    <row r="74" spans="1:7">
      <c r="A74" s="940" t="s">
        <v>550</v>
      </c>
      <c r="B74" s="940" t="s">
        <v>1947</v>
      </c>
      <c r="C74" s="941" t="s">
        <v>1911</v>
      </c>
      <c r="D74" s="940" t="s">
        <v>1856</v>
      </c>
      <c r="E74" s="942">
        <v>563000</v>
      </c>
      <c r="F74" s="942">
        <v>18</v>
      </c>
      <c r="G74" s="942">
        <v>10134000</v>
      </c>
    </row>
    <row r="75" spans="1:7">
      <c r="A75" s="940" t="s">
        <v>551</v>
      </c>
      <c r="B75" s="940" t="s">
        <v>1948</v>
      </c>
      <c r="C75" s="941" t="s">
        <v>1913</v>
      </c>
      <c r="D75" s="940" t="s">
        <v>1856</v>
      </c>
      <c r="E75" s="942">
        <v>281500</v>
      </c>
      <c r="F75" s="942">
        <v>0</v>
      </c>
      <c r="G75" s="942">
        <v>0</v>
      </c>
    </row>
    <row r="76" spans="1:7">
      <c r="A76" s="943" t="s">
        <v>552</v>
      </c>
      <c r="B76" s="943" t="s">
        <v>1949</v>
      </c>
      <c r="C76" s="944" t="s">
        <v>1950</v>
      </c>
      <c r="D76" s="943" t="s">
        <v>1825</v>
      </c>
      <c r="E76" s="945" t="s">
        <v>1826</v>
      </c>
      <c r="F76" s="945" t="s">
        <v>1826</v>
      </c>
      <c r="G76" s="945">
        <v>297972383</v>
      </c>
    </row>
    <row r="77" spans="1:7">
      <c r="A77" s="940" t="s">
        <v>553</v>
      </c>
      <c r="B77" s="940" t="s">
        <v>1951</v>
      </c>
      <c r="C77" s="941" t="s">
        <v>1952</v>
      </c>
      <c r="D77" s="940" t="s">
        <v>1825</v>
      </c>
      <c r="E77" s="942" t="s">
        <v>1826</v>
      </c>
      <c r="F77" s="942" t="s">
        <v>1826</v>
      </c>
      <c r="G77" s="942">
        <v>27558000</v>
      </c>
    </row>
    <row r="78" spans="1:7">
      <c r="A78" s="940" t="s">
        <v>1953</v>
      </c>
      <c r="B78" s="940"/>
      <c r="C78" s="941"/>
      <c r="D78" s="940"/>
      <c r="E78" s="942"/>
      <c r="F78" s="942"/>
      <c r="G78" s="942"/>
    </row>
    <row r="79" spans="1:7">
      <c r="A79" s="940" t="s">
        <v>554</v>
      </c>
      <c r="B79" s="940" t="s">
        <v>1954</v>
      </c>
      <c r="C79" s="941" t="s">
        <v>1955</v>
      </c>
      <c r="D79" s="940" t="s">
        <v>1956</v>
      </c>
      <c r="E79" s="942">
        <v>3400000</v>
      </c>
      <c r="F79" s="942">
        <v>38080000</v>
      </c>
      <c r="G79" s="942">
        <v>38080000</v>
      </c>
    </row>
    <row r="80" spans="1:7">
      <c r="A80" s="940" t="s">
        <v>555</v>
      </c>
      <c r="B80" s="940" t="s">
        <v>1957</v>
      </c>
      <c r="C80" s="941" t="s">
        <v>1958</v>
      </c>
      <c r="D80" s="940" t="s">
        <v>1956</v>
      </c>
      <c r="E80" s="942">
        <v>3300000</v>
      </c>
      <c r="F80" s="942">
        <v>18480000</v>
      </c>
      <c r="G80" s="942">
        <v>18480000</v>
      </c>
    </row>
    <row r="81" spans="1:7">
      <c r="A81" s="940" t="s">
        <v>556</v>
      </c>
      <c r="B81" s="940" t="s">
        <v>1959</v>
      </c>
      <c r="C81" s="941" t="s">
        <v>1960</v>
      </c>
      <c r="D81" s="940" t="s">
        <v>1856</v>
      </c>
      <c r="E81" s="942">
        <v>55360</v>
      </c>
      <c r="F81" s="942">
        <v>95</v>
      </c>
      <c r="G81" s="942">
        <v>5259200</v>
      </c>
    </row>
    <row r="82" spans="1:7">
      <c r="A82" s="940" t="s">
        <v>557</v>
      </c>
      <c r="B82" s="940" t="s">
        <v>1961</v>
      </c>
      <c r="C82" s="941" t="s">
        <v>1962</v>
      </c>
      <c r="D82" s="940" t="s">
        <v>1856</v>
      </c>
      <c r="E82" s="942">
        <v>60896</v>
      </c>
      <c r="F82" s="942">
        <v>0</v>
      </c>
      <c r="G82" s="942">
        <v>0</v>
      </c>
    </row>
    <row r="83" spans="1:7">
      <c r="A83" s="940" t="s">
        <v>558</v>
      </c>
      <c r="B83" s="940" t="s">
        <v>1963</v>
      </c>
      <c r="C83" s="941" t="s">
        <v>1964</v>
      </c>
      <c r="D83" s="940" t="s">
        <v>1856</v>
      </c>
      <c r="E83" s="942">
        <v>25000</v>
      </c>
      <c r="F83" s="942">
        <v>0</v>
      </c>
      <c r="G83" s="942">
        <v>0</v>
      </c>
    </row>
    <row r="84" spans="1:7">
      <c r="A84" s="940" t="s">
        <v>559</v>
      </c>
      <c r="B84" s="940" t="s">
        <v>1965</v>
      </c>
      <c r="C84" s="941" t="s">
        <v>1966</v>
      </c>
      <c r="D84" s="940" t="s">
        <v>1856</v>
      </c>
      <c r="E84" s="942">
        <v>330000</v>
      </c>
      <c r="F84" s="942">
        <v>0</v>
      </c>
      <c r="G84" s="942">
        <v>0</v>
      </c>
    </row>
    <row r="85" spans="1:7">
      <c r="A85" s="940" t="s">
        <v>560</v>
      </c>
      <c r="B85" s="940" t="s">
        <v>1967</v>
      </c>
      <c r="C85" s="941" t="s">
        <v>1968</v>
      </c>
      <c r="D85" s="940" t="s">
        <v>1856</v>
      </c>
      <c r="E85" s="942">
        <v>429000</v>
      </c>
      <c r="F85" s="942">
        <v>65</v>
      </c>
      <c r="G85" s="942">
        <v>27885000</v>
      </c>
    </row>
    <row r="86" spans="1:7">
      <c r="A86" s="940" t="s">
        <v>561</v>
      </c>
      <c r="B86" s="940" t="s">
        <v>1969</v>
      </c>
      <c r="C86" s="941" t="s">
        <v>1970</v>
      </c>
      <c r="D86" s="940" t="s">
        <v>1971</v>
      </c>
      <c r="E86" s="942">
        <v>3100000</v>
      </c>
      <c r="F86" s="942">
        <v>12</v>
      </c>
      <c r="G86" s="942">
        <v>3100000</v>
      </c>
    </row>
    <row r="87" spans="1:7">
      <c r="A87" s="940" t="s">
        <v>1972</v>
      </c>
      <c r="B87" s="940"/>
      <c r="C87" s="941"/>
      <c r="D87" s="940"/>
      <c r="E87" s="942"/>
      <c r="F87" s="942"/>
      <c r="G87" s="942"/>
    </row>
    <row r="88" spans="1:7">
      <c r="A88" s="940" t="s">
        <v>562</v>
      </c>
      <c r="B88" s="940" t="s">
        <v>1973</v>
      </c>
      <c r="C88" s="941" t="s">
        <v>1974</v>
      </c>
      <c r="D88" s="940" t="s">
        <v>1856</v>
      </c>
      <c r="E88" s="942">
        <v>109000</v>
      </c>
      <c r="F88" s="942">
        <v>46</v>
      </c>
      <c r="G88" s="942">
        <v>5014000</v>
      </c>
    </row>
    <row r="89" spans="1:7">
      <c r="A89" s="940" t="s">
        <v>563</v>
      </c>
      <c r="B89" s="940" t="s">
        <v>1975</v>
      </c>
      <c r="C89" s="941" t="s">
        <v>1976</v>
      </c>
      <c r="D89" s="940" t="s">
        <v>1856</v>
      </c>
      <c r="E89" s="942">
        <v>163500</v>
      </c>
      <c r="F89" s="942">
        <v>0</v>
      </c>
      <c r="G89" s="942">
        <v>0</v>
      </c>
    </row>
    <row r="90" spans="1:7" ht="30">
      <c r="A90" s="940" t="s">
        <v>564</v>
      </c>
      <c r="B90" s="940" t="s">
        <v>1977</v>
      </c>
      <c r="C90" s="941" t="s">
        <v>1978</v>
      </c>
      <c r="D90" s="940" t="s">
        <v>1856</v>
      </c>
      <c r="E90" s="942">
        <v>43600</v>
      </c>
      <c r="F90" s="942">
        <v>0</v>
      </c>
      <c r="G90" s="942">
        <v>0</v>
      </c>
    </row>
    <row r="91" spans="1:7" ht="30">
      <c r="A91" s="940" t="s">
        <v>565</v>
      </c>
      <c r="B91" s="940" t="s">
        <v>1979</v>
      </c>
      <c r="C91" s="941" t="s">
        <v>1980</v>
      </c>
      <c r="D91" s="940" t="s">
        <v>1856</v>
      </c>
      <c r="E91" s="942">
        <v>65400</v>
      </c>
      <c r="F91" s="942">
        <v>0</v>
      </c>
      <c r="G91" s="942">
        <v>0</v>
      </c>
    </row>
    <row r="92" spans="1:7">
      <c r="A92" s="940" t="s">
        <v>1981</v>
      </c>
      <c r="B92" s="940"/>
      <c r="C92" s="941"/>
      <c r="D92" s="940"/>
      <c r="E92" s="942"/>
      <c r="F92" s="942"/>
      <c r="G92" s="942"/>
    </row>
    <row r="93" spans="1:7">
      <c r="A93" s="940" t="s">
        <v>566</v>
      </c>
      <c r="B93" s="940" t="s">
        <v>1982</v>
      </c>
      <c r="C93" s="941" t="s">
        <v>1983</v>
      </c>
      <c r="D93" s="940" t="s">
        <v>1856</v>
      </c>
      <c r="E93" s="942">
        <v>500000</v>
      </c>
      <c r="F93" s="942">
        <v>0</v>
      </c>
      <c r="G93" s="942">
        <v>0</v>
      </c>
    </row>
    <row r="94" spans="1:7">
      <c r="A94" s="940" t="s">
        <v>567</v>
      </c>
      <c r="B94" s="940" t="s">
        <v>1984</v>
      </c>
      <c r="C94" s="941" t="s">
        <v>1985</v>
      </c>
      <c r="D94" s="940" t="s">
        <v>1856</v>
      </c>
      <c r="E94" s="942">
        <v>550000</v>
      </c>
      <c r="F94" s="942">
        <v>0</v>
      </c>
      <c r="G94" s="942">
        <v>0</v>
      </c>
    </row>
    <row r="95" spans="1:7" ht="30">
      <c r="A95" s="940" t="s">
        <v>568</v>
      </c>
      <c r="B95" s="940" t="s">
        <v>1986</v>
      </c>
      <c r="C95" s="941" t="s">
        <v>1987</v>
      </c>
      <c r="D95" s="940" t="s">
        <v>1856</v>
      </c>
      <c r="E95" s="942">
        <v>200000</v>
      </c>
      <c r="F95" s="942">
        <v>0</v>
      </c>
      <c r="G95" s="942">
        <v>0</v>
      </c>
    </row>
    <row r="96" spans="1:7" ht="30">
      <c r="A96" s="940" t="s">
        <v>569</v>
      </c>
      <c r="B96" s="940" t="s">
        <v>1988</v>
      </c>
      <c r="C96" s="941" t="s">
        <v>1989</v>
      </c>
      <c r="D96" s="940" t="s">
        <v>1856</v>
      </c>
      <c r="E96" s="942">
        <v>220000</v>
      </c>
      <c r="F96" s="942">
        <v>0</v>
      </c>
      <c r="G96" s="942">
        <v>0</v>
      </c>
    </row>
    <row r="97" spans="1:7">
      <c r="A97" s="940" t="s">
        <v>570</v>
      </c>
      <c r="B97" s="940" t="s">
        <v>1990</v>
      </c>
      <c r="C97" s="941" t="s">
        <v>1991</v>
      </c>
      <c r="D97" s="940" t="s">
        <v>1856</v>
      </c>
      <c r="E97" s="942">
        <v>500000</v>
      </c>
      <c r="F97" s="942">
        <v>14</v>
      </c>
      <c r="G97" s="942">
        <v>7000000</v>
      </c>
    </row>
    <row r="98" spans="1:7">
      <c r="A98" s="940" t="s">
        <v>571</v>
      </c>
      <c r="B98" s="940" t="s">
        <v>1992</v>
      </c>
      <c r="C98" s="941" t="s">
        <v>1993</v>
      </c>
      <c r="D98" s="940" t="s">
        <v>1856</v>
      </c>
      <c r="E98" s="942">
        <v>550000</v>
      </c>
      <c r="F98" s="942">
        <v>0</v>
      </c>
      <c r="G98" s="942">
        <v>0</v>
      </c>
    </row>
    <row r="99" spans="1:7" ht="30">
      <c r="A99" s="940" t="s">
        <v>572</v>
      </c>
      <c r="B99" s="940" t="s">
        <v>1994</v>
      </c>
      <c r="C99" s="941" t="s">
        <v>1995</v>
      </c>
      <c r="D99" s="940" t="s">
        <v>1856</v>
      </c>
      <c r="E99" s="942">
        <v>200000</v>
      </c>
      <c r="F99" s="942">
        <v>0</v>
      </c>
      <c r="G99" s="942">
        <v>0</v>
      </c>
    </row>
    <row r="100" spans="1:7" ht="30">
      <c r="A100" s="940" t="s">
        <v>573</v>
      </c>
      <c r="B100" s="940" t="s">
        <v>1996</v>
      </c>
      <c r="C100" s="941" t="s">
        <v>1997</v>
      </c>
      <c r="D100" s="940" t="s">
        <v>1856</v>
      </c>
      <c r="E100" s="942">
        <v>220000</v>
      </c>
      <c r="F100" s="942">
        <v>0</v>
      </c>
      <c r="G100" s="942">
        <v>0</v>
      </c>
    </row>
    <row r="101" spans="1:7">
      <c r="A101" s="940" t="s">
        <v>1998</v>
      </c>
      <c r="B101" s="940"/>
      <c r="C101" s="941"/>
      <c r="D101" s="940"/>
      <c r="E101" s="942"/>
      <c r="F101" s="942"/>
      <c r="G101" s="942"/>
    </row>
    <row r="102" spans="1:7">
      <c r="A102" s="940" t="s">
        <v>574</v>
      </c>
      <c r="B102" s="940" t="s">
        <v>1999</v>
      </c>
      <c r="C102" s="941" t="s">
        <v>2000</v>
      </c>
      <c r="D102" s="940" t="s">
        <v>1856</v>
      </c>
      <c r="E102" s="942">
        <v>310000</v>
      </c>
      <c r="F102" s="942">
        <v>0</v>
      </c>
      <c r="G102" s="942">
        <v>0</v>
      </c>
    </row>
    <row r="103" spans="1:7">
      <c r="A103" s="940" t="s">
        <v>575</v>
      </c>
      <c r="B103" s="940" t="s">
        <v>2001</v>
      </c>
      <c r="C103" s="941" t="s">
        <v>2002</v>
      </c>
      <c r="D103" s="940" t="s">
        <v>1856</v>
      </c>
      <c r="E103" s="942">
        <v>372000</v>
      </c>
      <c r="F103" s="942">
        <v>0</v>
      </c>
      <c r="G103" s="942">
        <v>0</v>
      </c>
    </row>
    <row r="104" spans="1:7" ht="30">
      <c r="A104" s="940" t="s">
        <v>576</v>
      </c>
      <c r="B104" s="940" t="s">
        <v>2003</v>
      </c>
      <c r="C104" s="941" t="s">
        <v>2004</v>
      </c>
      <c r="D104" s="940" t="s">
        <v>1856</v>
      </c>
      <c r="E104" s="942">
        <v>124000</v>
      </c>
      <c r="F104" s="942">
        <v>0</v>
      </c>
      <c r="G104" s="942">
        <v>0</v>
      </c>
    </row>
    <row r="105" spans="1:7" ht="30">
      <c r="A105" s="940" t="s">
        <v>577</v>
      </c>
      <c r="B105" s="940" t="s">
        <v>2005</v>
      </c>
      <c r="C105" s="941" t="s">
        <v>2006</v>
      </c>
      <c r="D105" s="940" t="s">
        <v>1856</v>
      </c>
      <c r="E105" s="942">
        <v>148800</v>
      </c>
      <c r="F105" s="942">
        <v>0</v>
      </c>
      <c r="G105" s="942">
        <v>0</v>
      </c>
    </row>
    <row r="106" spans="1:7">
      <c r="A106" s="940" t="s">
        <v>578</v>
      </c>
      <c r="B106" s="940" t="s">
        <v>2007</v>
      </c>
      <c r="C106" s="941" t="s">
        <v>2008</v>
      </c>
      <c r="D106" s="940" t="s">
        <v>1856</v>
      </c>
      <c r="E106" s="942">
        <v>310000</v>
      </c>
      <c r="F106" s="942">
        <v>0</v>
      </c>
      <c r="G106" s="942">
        <v>0</v>
      </c>
    </row>
    <row r="107" spans="1:7">
      <c r="A107" s="940" t="s">
        <v>579</v>
      </c>
      <c r="B107" s="940" t="s">
        <v>2009</v>
      </c>
      <c r="C107" s="941" t="s">
        <v>2010</v>
      </c>
      <c r="D107" s="940" t="s">
        <v>1856</v>
      </c>
      <c r="E107" s="942">
        <v>372000</v>
      </c>
      <c r="F107" s="942">
        <v>0</v>
      </c>
      <c r="G107" s="942">
        <v>0</v>
      </c>
    </row>
    <row r="108" spans="1:7" ht="30">
      <c r="A108" s="940" t="s">
        <v>580</v>
      </c>
      <c r="B108" s="940" t="s">
        <v>2011</v>
      </c>
      <c r="C108" s="941" t="s">
        <v>2012</v>
      </c>
      <c r="D108" s="940" t="s">
        <v>1856</v>
      </c>
      <c r="E108" s="942">
        <v>124000</v>
      </c>
      <c r="F108" s="942">
        <v>0</v>
      </c>
      <c r="G108" s="942">
        <v>0</v>
      </c>
    </row>
    <row r="109" spans="1:7" ht="30">
      <c r="A109" s="940" t="s">
        <v>581</v>
      </c>
      <c r="B109" s="940" t="s">
        <v>2013</v>
      </c>
      <c r="C109" s="941" t="s">
        <v>2014</v>
      </c>
      <c r="D109" s="940" t="s">
        <v>1856</v>
      </c>
      <c r="E109" s="942">
        <v>148800</v>
      </c>
      <c r="F109" s="942">
        <v>0</v>
      </c>
      <c r="G109" s="942">
        <v>0</v>
      </c>
    </row>
    <row r="110" spans="1:7">
      <c r="A110" s="940" t="s">
        <v>2015</v>
      </c>
      <c r="B110" s="940"/>
      <c r="C110" s="941"/>
      <c r="D110" s="940"/>
      <c r="E110" s="942"/>
      <c r="F110" s="942"/>
      <c r="G110" s="942"/>
    </row>
    <row r="111" spans="1:7">
      <c r="A111" s="940" t="s">
        <v>582</v>
      </c>
      <c r="B111" s="940" t="s">
        <v>2016</v>
      </c>
      <c r="C111" s="941" t="s">
        <v>2017</v>
      </c>
      <c r="D111" s="940" t="s">
        <v>1856</v>
      </c>
      <c r="E111" s="942">
        <v>206100</v>
      </c>
      <c r="F111" s="942">
        <v>0</v>
      </c>
      <c r="G111" s="942">
        <v>0</v>
      </c>
    </row>
    <row r="112" spans="1:7">
      <c r="A112" s="940" t="s">
        <v>583</v>
      </c>
      <c r="B112" s="940" t="s">
        <v>2018</v>
      </c>
      <c r="C112" s="941" t="s">
        <v>2019</v>
      </c>
      <c r="D112" s="940" t="s">
        <v>1856</v>
      </c>
      <c r="E112" s="942">
        <v>247320</v>
      </c>
      <c r="F112" s="942">
        <v>0</v>
      </c>
      <c r="G112" s="942">
        <v>0</v>
      </c>
    </row>
    <row r="113" spans="1:7">
      <c r="A113" s="940" t="s">
        <v>2020</v>
      </c>
      <c r="B113" s="940"/>
      <c r="C113" s="941"/>
      <c r="D113" s="940"/>
      <c r="E113" s="942"/>
      <c r="F113" s="942"/>
      <c r="G113" s="942"/>
    </row>
    <row r="114" spans="1:7">
      <c r="A114" s="940" t="s">
        <v>584</v>
      </c>
      <c r="B114" s="940" t="s">
        <v>2021</v>
      </c>
      <c r="C114" s="941" t="s">
        <v>2022</v>
      </c>
      <c r="D114" s="940" t="s">
        <v>1856</v>
      </c>
      <c r="E114" s="942">
        <v>360000</v>
      </c>
      <c r="F114" s="942">
        <v>0</v>
      </c>
      <c r="G114" s="942">
        <v>0</v>
      </c>
    </row>
    <row r="115" spans="1:7">
      <c r="A115" s="940" t="s">
        <v>585</v>
      </c>
      <c r="B115" s="940" t="s">
        <v>2023</v>
      </c>
      <c r="C115" s="941" t="s">
        <v>2024</v>
      </c>
      <c r="D115" s="940" t="s">
        <v>1856</v>
      </c>
      <c r="E115" s="942">
        <v>468000</v>
      </c>
      <c r="F115" s="942">
        <v>0</v>
      </c>
      <c r="G115" s="942">
        <v>0</v>
      </c>
    </row>
    <row r="116" spans="1:7" ht="30">
      <c r="A116" s="940" t="s">
        <v>586</v>
      </c>
      <c r="B116" s="940" t="s">
        <v>2025</v>
      </c>
      <c r="C116" s="941" t="s">
        <v>2026</v>
      </c>
      <c r="D116" s="940" t="s">
        <v>1856</v>
      </c>
      <c r="E116" s="942">
        <v>279000</v>
      </c>
      <c r="F116" s="942">
        <v>0</v>
      </c>
      <c r="G116" s="942">
        <v>0</v>
      </c>
    </row>
    <row r="117" spans="1:7">
      <c r="A117" s="940" t="s">
        <v>2027</v>
      </c>
      <c r="B117" s="940"/>
      <c r="C117" s="941"/>
      <c r="D117" s="940"/>
      <c r="E117" s="942"/>
      <c r="F117" s="942"/>
      <c r="G117" s="942"/>
    </row>
    <row r="118" spans="1:7">
      <c r="A118" s="940" t="s">
        <v>587</v>
      </c>
      <c r="B118" s="940" t="s">
        <v>2028</v>
      </c>
      <c r="C118" s="941" t="s">
        <v>2029</v>
      </c>
      <c r="D118" s="940" t="s">
        <v>2030</v>
      </c>
      <c r="E118" s="942">
        <v>490000</v>
      </c>
      <c r="F118" s="942">
        <v>0</v>
      </c>
      <c r="G118" s="942">
        <v>0</v>
      </c>
    </row>
    <row r="119" spans="1:7" ht="30">
      <c r="A119" s="940" t="s">
        <v>588</v>
      </c>
      <c r="B119" s="940" t="s">
        <v>2031</v>
      </c>
      <c r="C119" s="941" t="s">
        <v>2032</v>
      </c>
      <c r="D119" s="940" t="s">
        <v>2030</v>
      </c>
      <c r="E119" s="942">
        <v>539000</v>
      </c>
      <c r="F119" s="942">
        <v>0</v>
      </c>
      <c r="G119" s="942">
        <v>0</v>
      </c>
    </row>
    <row r="120" spans="1:7">
      <c r="A120" s="940" t="s">
        <v>589</v>
      </c>
      <c r="B120" s="940" t="s">
        <v>2033</v>
      </c>
      <c r="C120" s="941" t="s">
        <v>2034</v>
      </c>
      <c r="D120" s="940" t="s">
        <v>2030</v>
      </c>
      <c r="E120" s="942">
        <v>245000</v>
      </c>
      <c r="F120" s="942">
        <v>0</v>
      </c>
      <c r="G120" s="942">
        <v>0</v>
      </c>
    </row>
    <row r="121" spans="1:7">
      <c r="A121" s="940" t="s">
        <v>2035</v>
      </c>
      <c r="B121" s="940"/>
      <c r="C121" s="941"/>
      <c r="D121" s="940"/>
      <c r="E121" s="942"/>
      <c r="F121" s="942"/>
      <c r="G121" s="942"/>
    </row>
    <row r="122" spans="1:7">
      <c r="A122" s="940" t="s">
        <v>590</v>
      </c>
      <c r="B122" s="940" t="s">
        <v>2036</v>
      </c>
      <c r="C122" s="941" t="s">
        <v>2037</v>
      </c>
      <c r="D122" s="940" t="s">
        <v>1971</v>
      </c>
      <c r="E122" s="942">
        <v>4100000</v>
      </c>
      <c r="F122" s="942">
        <v>12</v>
      </c>
      <c r="G122" s="942">
        <v>4100000</v>
      </c>
    </row>
    <row r="123" spans="1:7">
      <c r="A123" s="940" t="s">
        <v>800</v>
      </c>
      <c r="B123" s="940" t="s">
        <v>2038</v>
      </c>
      <c r="C123" s="941" t="s">
        <v>2039</v>
      </c>
      <c r="D123" s="940" t="s">
        <v>2040</v>
      </c>
      <c r="E123" s="942">
        <v>1800</v>
      </c>
      <c r="F123" s="942">
        <v>6000</v>
      </c>
      <c r="G123" s="942">
        <v>10800000</v>
      </c>
    </row>
    <row r="124" spans="1:7">
      <c r="A124" s="940" t="s">
        <v>2041</v>
      </c>
      <c r="B124" s="940"/>
      <c r="C124" s="941"/>
      <c r="D124" s="940"/>
      <c r="E124" s="942"/>
      <c r="F124" s="942"/>
      <c r="G124" s="942"/>
    </row>
    <row r="125" spans="1:7">
      <c r="A125" s="940" t="s">
        <v>591</v>
      </c>
      <c r="B125" s="940" t="s">
        <v>2042</v>
      </c>
      <c r="C125" s="941" t="s">
        <v>2043</v>
      </c>
      <c r="D125" s="940" t="s">
        <v>1971</v>
      </c>
      <c r="E125" s="942">
        <v>3400000</v>
      </c>
      <c r="F125" s="942">
        <v>0</v>
      </c>
      <c r="G125" s="942">
        <v>0</v>
      </c>
    </row>
    <row r="126" spans="1:7">
      <c r="A126" s="940" t="s">
        <v>592</v>
      </c>
      <c r="B126" s="940" t="s">
        <v>2044</v>
      </c>
      <c r="C126" s="941" t="s">
        <v>2045</v>
      </c>
      <c r="D126" s="940" t="s">
        <v>2040</v>
      </c>
      <c r="E126" s="942">
        <v>150000</v>
      </c>
      <c r="F126" s="942">
        <v>0</v>
      </c>
      <c r="G126" s="942">
        <v>0</v>
      </c>
    </row>
    <row r="127" spans="1:7">
      <c r="A127" s="940" t="s">
        <v>593</v>
      </c>
      <c r="B127" s="940" t="s">
        <v>2046</v>
      </c>
      <c r="C127" s="941" t="s">
        <v>2047</v>
      </c>
      <c r="D127" s="940" t="s">
        <v>1971</v>
      </c>
      <c r="E127" s="942">
        <v>3400000</v>
      </c>
      <c r="F127" s="942">
        <v>0</v>
      </c>
      <c r="G127" s="942">
        <v>0</v>
      </c>
    </row>
    <row r="128" spans="1:7">
      <c r="A128" s="940" t="s">
        <v>594</v>
      </c>
      <c r="B128" s="940" t="s">
        <v>2048</v>
      </c>
      <c r="C128" s="941" t="s">
        <v>2049</v>
      </c>
      <c r="D128" s="940" t="s">
        <v>2040</v>
      </c>
      <c r="E128" s="942">
        <v>150000</v>
      </c>
      <c r="F128" s="942">
        <v>0</v>
      </c>
      <c r="G128" s="942">
        <v>0</v>
      </c>
    </row>
    <row r="129" spans="1:7">
      <c r="A129" s="940" t="s">
        <v>2050</v>
      </c>
      <c r="B129" s="940"/>
      <c r="C129" s="941"/>
      <c r="D129" s="940"/>
      <c r="E129" s="942"/>
      <c r="F129" s="942"/>
      <c r="G129" s="942"/>
    </row>
    <row r="130" spans="1:7">
      <c r="A130" s="940" t="s">
        <v>595</v>
      </c>
      <c r="B130" s="940" t="s">
        <v>2051</v>
      </c>
      <c r="C130" s="941" t="s">
        <v>2052</v>
      </c>
      <c r="D130" s="940" t="s">
        <v>1826</v>
      </c>
      <c r="E130" s="942" t="s">
        <v>1826</v>
      </c>
      <c r="F130" s="942" t="s">
        <v>1826</v>
      </c>
      <c r="G130" s="942">
        <v>16228833</v>
      </c>
    </row>
    <row r="131" spans="1:7">
      <c r="A131" s="940" t="s">
        <v>2053</v>
      </c>
      <c r="B131" s="940"/>
      <c r="C131" s="941"/>
      <c r="D131" s="940"/>
      <c r="E131" s="942"/>
      <c r="F131" s="942"/>
      <c r="G131" s="942"/>
    </row>
    <row r="132" spans="1:7">
      <c r="A132" s="940" t="s">
        <v>596</v>
      </c>
      <c r="B132" s="940" t="s">
        <v>2054</v>
      </c>
      <c r="C132" s="941" t="s">
        <v>2055</v>
      </c>
      <c r="D132" s="940" t="s">
        <v>1856</v>
      </c>
      <c r="E132" s="942">
        <v>2848000</v>
      </c>
      <c r="F132" s="942">
        <v>5</v>
      </c>
      <c r="G132" s="942">
        <v>14240000</v>
      </c>
    </row>
    <row r="133" spans="1:7">
      <c r="A133" s="940" t="s">
        <v>597</v>
      </c>
      <c r="B133" s="940" t="s">
        <v>2056</v>
      </c>
      <c r="C133" s="941" t="s">
        <v>2057</v>
      </c>
      <c r="D133" s="940" t="s">
        <v>1825</v>
      </c>
      <c r="E133" s="942" t="s">
        <v>1826</v>
      </c>
      <c r="F133" s="942" t="s">
        <v>1826</v>
      </c>
      <c r="G133" s="942">
        <v>964000</v>
      </c>
    </row>
    <row r="134" spans="1:7">
      <c r="A134" s="940" t="s">
        <v>2058</v>
      </c>
      <c r="B134" s="940"/>
      <c r="C134" s="941"/>
      <c r="D134" s="940"/>
      <c r="E134" s="942"/>
      <c r="F134" s="942"/>
      <c r="G134" s="942"/>
    </row>
    <row r="135" spans="1:7">
      <c r="A135" s="940" t="s">
        <v>598</v>
      </c>
      <c r="B135" s="940" t="s">
        <v>2059</v>
      </c>
      <c r="C135" s="941" t="s">
        <v>2060</v>
      </c>
      <c r="D135" s="940" t="s">
        <v>1856</v>
      </c>
      <c r="E135" s="942">
        <v>1900000</v>
      </c>
      <c r="F135" s="942">
        <v>23.88</v>
      </c>
      <c r="G135" s="942">
        <v>45372000</v>
      </c>
    </row>
    <row r="136" spans="1:7">
      <c r="A136" s="940" t="s">
        <v>599</v>
      </c>
      <c r="B136" s="940" t="s">
        <v>2061</v>
      </c>
      <c r="C136" s="941" t="s">
        <v>2062</v>
      </c>
      <c r="D136" s="940" t="s">
        <v>1825</v>
      </c>
      <c r="E136" s="942" t="s">
        <v>1826</v>
      </c>
      <c r="F136" s="942" t="s">
        <v>1826</v>
      </c>
      <c r="G136" s="942">
        <v>36654025</v>
      </c>
    </row>
    <row r="137" spans="1:7">
      <c r="A137" s="940" t="s">
        <v>600</v>
      </c>
      <c r="B137" s="940" t="s">
        <v>2063</v>
      </c>
      <c r="C137" s="941" t="s">
        <v>2064</v>
      </c>
      <c r="D137" s="940" t="s">
        <v>1825</v>
      </c>
      <c r="E137" s="942">
        <v>456</v>
      </c>
      <c r="F137" s="942">
        <v>1980</v>
      </c>
      <c r="G137" s="942">
        <v>902880</v>
      </c>
    </row>
    <row r="138" spans="1:7">
      <c r="A138" s="940" t="s">
        <v>2065</v>
      </c>
      <c r="B138" s="940"/>
      <c r="C138" s="941"/>
      <c r="D138" s="940"/>
      <c r="E138" s="942"/>
      <c r="F138" s="942"/>
      <c r="G138" s="942"/>
    </row>
    <row r="139" spans="1:7" ht="30">
      <c r="A139" s="940" t="s">
        <v>601</v>
      </c>
      <c r="B139" s="940" t="s">
        <v>2066</v>
      </c>
      <c r="C139" s="941" t="s">
        <v>2067</v>
      </c>
      <c r="D139" s="940" t="s">
        <v>1856</v>
      </c>
      <c r="E139" s="942">
        <v>4419000</v>
      </c>
      <c r="F139" s="942">
        <v>1</v>
      </c>
      <c r="G139" s="942">
        <v>4419000</v>
      </c>
    </row>
    <row r="140" spans="1:7" ht="30">
      <c r="A140" s="940" t="s">
        <v>602</v>
      </c>
      <c r="B140" s="940" t="s">
        <v>2068</v>
      </c>
      <c r="C140" s="941" t="s">
        <v>2069</v>
      </c>
      <c r="D140" s="940" t="s">
        <v>1856</v>
      </c>
      <c r="E140" s="942">
        <v>2993000</v>
      </c>
      <c r="F140" s="942">
        <v>5</v>
      </c>
      <c r="G140" s="942">
        <v>14965000</v>
      </c>
    </row>
    <row r="141" spans="1:7">
      <c r="A141" s="940" t="s">
        <v>603</v>
      </c>
      <c r="B141" s="940" t="s">
        <v>2070</v>
      </c>
      <c r="C141" s="941" t="s">
        <v>2071</v>
      </c>
      <c r="D141" s="940" t="s">
        <v>1825</v>
      </c>
      <c r="E141" s="942" t="s">
        <v>1826</v>
      </c>
      <c r="F141" s="942" t="s">
        <v>1826</v>
      </c>
      <c r="G141" s="942">
        <v>4588000</v>
      </c>
    </row>
    <row r="142" spans="1:7" ht="30">
      <c r="A142" s="943" t="s">
        <v>604</v>
      </c>
      <c r="B142" s="943" t="s">
        <v>2072</v>
      </c>
      <c r="C142" s="944" t="s">
        <v>2073</v>
      </c>
      <c r="D142" s="943" t="s">
        <v>1825</v>
      </c>
      <c r="E142" s="945" t="s">
        <v>1826</v>
      </c>
      <c r="F142" s="945" t="s">
        <v>1826</v>
      </c>
      <c r="G142" s="945">
        <v>285609938</v>
      </c>
    </row>
    <row r="143" spans="1:7">
      <c r="A143" s="940" t="s">
        <v>2074</v>
      </c>
      <c r="B143" s="940"/>
      <c r="C143" s="941"/>
      <c r="D143" s="940"/>
      <c r="E143" s="942"/>
      <c r="F143" s="942"/>
      <c r="G143" s="942"/>
    </row>
    <row r="144" spans="1:7">
      <c r="A144" s="940" t="s">
        <v>605</v>
      </c>
      <c r="B144" s="940" t="s">
        <v>2075</v>
      </c>
      <c r="C144" s="941" t="s">
        <v>2076</v>
      </c>
      <c r="D144" s="940" t="s">
        <v>1825</v>
      </c>
      <c r="E144" s="942" t="s">
        <v>1826</v>
      </c>
      <c r="F144" s="942" t="s">
        <v>1826</v>
      </c>
      <c r="G144" s="942">
        <v>0</v>
      </c>
    </row>
    <row r="145" spans="1:7">
      <c r="A145" s="940" t="s">
        <v>606</v>
      </c>
      <c r="B145" s="940" t="s">
        <v>2077</v>
      </c>
      <c r="C145" s="941" t="s">
        <v>2078</v>
      </c>
      <c r="D145" s="940" t="s">
        <v>1825</v>
      </c>
      <c r="E145" s="942" t="s">
        <v>1826</v>
      </c>
      <c r="F145" s="942" t="s">
        <v>1826</v>
      </c>
      <c r="G145" s="942">
        <v>0</v>
      </c>
    </row>
    <row r="146" spans="1:7" ht="30">
      <c r="A146" s="940" t="s">
        <v>607</v>
      </c>
      <c r="B146" s="940" t="s">
        <v>2079</v>
      </c>
      <c r="C146" s="941" t="s">
        <v>2080</v>
      </c>
      <c r="D146" s="940" t="s">
        <v>1825</v>
      </c>
      <c r="E146" s="942">
        <v>454</v>
      </c>
      <c r="F146" s="942">
        <v>0</v>
      </c>
      <c r="G146" s="942">
        <v>0</v>
      </c>
    </row>
    <row r="147" spans="1:7" ht="30">
      <c r="A147" s="940" t="s">
        <v>608</v>
      </c>
      <c r="B147" s="940" t="s">
        <v>2081</v>
      </c>
      <c r="C147" s="941" t="s">
        <v>2082</v>
      </c>
      <c r="D147" s="940" t="s">
        <v>1825</v>
      </c>
      <c r="E147" s="942">
        <v>1210</v>
      </c>
      <c r="F147" s="942">
        <v>0</v>
      </c>
      <c r="G147" s="942">
        <v>15992570</v>
      </c>
    </row>
    <row r="148" spans="1:7">
      <c r="A148" s="940" t="s">
        <v>609</v>
      </c>
      <c r="B148" s="940" t="s">
        <v>2083</v>
      </c>
      <c r="C148" s="941" t="s">
        <v>2084</v>
      </c>
      <c r="D148" s="940" t="s">
        <v>1825</v>
      </c>
      <c r="E148" s="942" t="s">
        <v>1826</v>
      </c>
      <c r="F148" s="942" t="s">
        <v>1826</v>
      </c>
      <c r="G148" s="942">
        <v>3000000</v>
      </c>
    </row>
    <row r="149" spans="1:7" ht="30">
      <c r="A149" s="940" t="s">
        <v>610</v>
      </c>
      <c r="B149" s="940" t="s">
        <v>2085</v>
      </c>
      <c r="C149" s="941" t="s">
        <v>2086</v>
      </c>
      <c r="D149" s="940" t="s">
        <v>1825</v>
      </c>
      <c r="E149" s="942">
        <v>692200000</v>
      </c>
      <c r="F149" s="942">
        <v>0</v>
      </c>
      <c r="G149" s="942">
        <v>0</v>
      </c>
    </row>
    <row r="150" spans="1:7">
      <c r="A150" s="940" t="s">
        <v>611</v>
      </c>
      <c r="B150" s="940" t="s">
        <v>2087</v>
      </c>
      <c r="C150" s="941" t="s">
        <v>2088</v>
      </c>
      <c r="D150" s="940" t="s">
        <v>1825</v>
      </c>
      <c r="E150" s="942">
        <v>407</v>
      </c>
      <c r="F150" s="942">
        <v>0</v>
      </c>
      <c r="G150" s="942">
        <v>0</v>
      </c>
    </row>
    <row r="151" spans="1:7">
      <c r="A151" s="940" t="s">
        <v>612</v>
      </c>
      <c r="B151" s="940" t="s">
        <v>2089</v>
      </c>
      <c r="C151" s="941" t="s">
        <v>2090</v>
      </c>
      <c r="D151" s="940" t="s">
        <v>1825</v>
      </c>
      <c r="E151" s="942" t="s">
        <v>1826</v>
      </c>
      <c r="F151" s="942" t="s">
        <v>1826</v>
      </c>
      <c r="G151" s="942">
        <v>0</v>
      </c>
    </row>
    <row r="152" spans="1:7">
      <c r="A152" s="940" t="s">
        <v>613</v>
      </c>
      <c r="B152" s="940" t="s">
        <v>2091</v>
      </c>
      <c r="C152" s="941" t="s">
        <v>2092</v>
      </c>
      <c r="D152" s="940" t="s">
        <v>1825</v>
      </c>
      <c r="E152" s="942" t="s">
        <v>1826</v>
      </c>
      <c r="F152" s="942" t="s">
        <v>1826</v>
      </c>
      <c r="G152" s="942">
        <v>0</v>
      </c>
    </row>
    <row r="153" spans="1:7">
      <c r="A153" s="940" t="s">
        <v>614</v>
      </c>
      <c r="B153" s="940" t="s">
        <v>2093</v>
      </c>
      <c r="C153" s="941" t="s">
        <v>2094</v>
      </c>
      <c r="D153" s="940" t="s">
        <v>1825</v>
      </c>
      <c r="E153" s="942" t="s">
        <v>1826</v>
      </c>
      <c r="F153" s="942" t="s">
        <v>1826</v>
      </c>
      <c r="G153" s="942">
        <v>18992570</v>
      </c>
    </row>
    <row r="154" spans="1:7">
      <c r="A154" s="940" t="s">
        <v>2095</v>
      </c>
      <c r="B154" s="940"/>
      <c r="C154" s="941"/>
      <c r="D154" s="940"/>
      <c r="E154" s="942"/>
      <c r="F154" s="942"/>
      <c r="G154" s="942"/>
    </row>
    <row r="155" spans="1:7">
      <c r="A155" s="940" t="s">
        <v>615</v>
      </c>
      <c r="B155" s="940" t="s">
        <v>2096</v>
      </c>
      <c r="C155" s="941" t="s">
        <v>2097</v>
      </c>
      <c r="D155" s="940" t="s">
        <v>1825</v>
      </c>
      <c r="E155" s="942" t="s">
        <v>1826</v>
      </c>
      <c r="F155" s="942" t="s">
        <v>1826</v>
      </c>
      <c r="G155" s="942">
        <v>0</v>
      </c>
    </row>
    <row r="156" spans="1:7">
      <c r="A156" s="940" t="s">
        <v>2098</v>
      </c>
      <c r="B156" s="940"/>
      <c r="C156" s="941"/>
      <c r="D156" s="940"/>
      <c r="E156" s="942"/>
      <c r="F156" s="942"/>
      <c r="G156" s="942"/>
    </row>
    <row r="157" spans="1:7">
      <c r="A157" s="940" t="s">
        <v>616</v>
      </c>
      <c r="B157" s="940" t="s">
        <v>2099</v>
      </c>
      <c r="C157" s="941" t="s">
        <v>2100</v>
      </c>
      <c r="D157" s="940" t="s">
        <v>1825</v>
      </c>
      <c r="E157" s="942" t="s">
        <v>1826</v>
      </c>
      <c r="F157" s="942" t="s">
        <v>1826</v>
      </c>
      <c r="G157" s="942">
        <v>0</v>
      </c>
    </row>
    <row r="158" spans="1:7">
      <c r="A158" s="940" t="s">
        <v>617</v>
      </c>
      <c r="B158" s="940" t="s">
        <v>2101</v>
      </c>
      <c r="C158" s="941" t="s">
        <v>2102</v>
      </c>
      <c r="D158" s="940" t="s">
        <v>1825</v>
      </c>
      <c r="E158" s="942" t="s">
        <v>1826</v>
      </c>
      <c r="F158" s="942" t="s">
        <v>1826</v>
      </c>
      <c r="G158" s="942">
        <v>0</v>
      </c>
    </row>
    <row r="159" spans="1:7">
      <c r="A159" s="940" t="s">
        <v>618</v>
      </c>
      <c r="B159" s="940" t="s">
        <v>2103</v>
      </c>
      <c r="C159" s="941" t="s">
        <v>2104</v>
      </c>
      <c r="D159" s="940" t="s">
        <v>1825</v>
      </c>
      <c r="E159" s="942" t="s">
        <v>1826</v>
      </c>
      <c r="F159" s="942" t="s">
        <v>1826</v>
      </c>
      <c r="G159" s="942">
        <v>0</v>
      </c>
    </row>
    <row r="160" spans="1:7">
      <c r="A160" s="940" t="s">
        <v>2105</v>
      </c>
      <c r="B160" s="940"/>
      <c r="C160" s="941"/>
      <c r="D160" s="940"/>
      <c r="E160" s="942"/>
      <c r="F160" s="942"/>
      <c r="G160" s="942"/>
    </row>
    <row r="161" spans="1:7">
      <c r="A161" s="940" t="s">
        <v>689</v>
      </c>
      <c r="B161" s="940" t="s">
        <v>2106</v>
      </c>
      <c r="C161" s="941" t="s">
        <v>2100</v>
      </c>
      <c r="D161" s="940" t="s">
        <v>1825</v>
      </c>
      <c r="E161" s="942" t="s">
        <v>1826</v>
      </c>
      <c r="F161" s="942" t="s">
        <v>1826</v>
      </c>
      <c r="G161" s="942">
        <v>0</v>
      </c>
    </row>
    <row r="162" spans="1:7">
      <c r="A162" s="940" t="s">
        <v>619</v>
      </c>
      <c r="B162" s="940" t="s">
        <v>2107</v>
      </c>
      <c r="C162" s="941" t="s">
        <v>2108</v>
      </c>
      <c r="D162" s="940" t="s">
        <v>1825</v>
      </c>
      <c r="E162" s="942" t="s">
        <v>1826</v>
      </c>
      <c r="F162" s="942" t="s">
        <v>1826</v>
      </c>
      <c r="G162" s="942">
        <v>0</v>
      </c>
    </row>
    <row r="163" spans="1:7">
      <c r="A163" s="940" t="s">
        <v>620</v>
      </c>
      <c r="B163" s="940" t="s">
        <v>2109</v>
      </c>
      <c r="C163" s="941" t="s">
        <v>2104</v>
      </c>
      <c r="D163" s="940" t="s">
        <v>1825</v>
      </c>
      <c r="E163" s="942" t="s">
        <v>1826</v>
      </c>
      <c r="F163" s="942" t="s">
        <v>1826</v>
      </c>
      <c r="G163" s="942">
        <v>0</v>
      </c>
    </row>
    <row r="164" spans="1:7">
      <c r="A164" s="940" t="s">
        <v>621</v>
      </c>
      <c r="B164" s="940" t="s">
        <v>2110</v>
      </c>
      <c r="C164" s="941" t="s">
        <v>2111</v>
      </c>
      <c r="D164" s="940" t="s">
        <v>1825</v>
      </c>
      <c r="E164" s="942" t="s">
        <v>1826</v>
      </c>
      <c r="F164" s="942" t="s">
        <v>1826</v>
      </c>
      <c r="G164" s="942">
        <v>0</v>
      </c>
    </row>
    <row r="165" spans="1:7">
      <c r="A165" s="940" t="s">
        <v>2112</v>
      </c>
      <c r="B165" s="940"/>
      <c r="C165" s="941"/>
      <c r="D165" s="940"/>
      <c r="E165" s="942"/>
      <c r="F165" s="942"/>
      <c r="G165" s="942"/>
    </row>
    <row r="166" spans="1:7">
      <c r="A166" s="940" t="s">
        <v>622</v>
      </c>
      <c r="B166" s="940" t="s">
        <v>2113</v>
      </c>
      <c r="C166" s="941" t="s">
        <v>2100</v>
      </c>
      <c r="D166" s="940" t="s">
        <v>1825</v>
      </c>
      <c r="E166" s="942" t="s">
        <v>1826</v>
      </c>
      <c r="F166" s="942" t="s">
        <v>1826</v>
      </c>
      <c r="G166" s="942">
        <v>0</v>
      </c>
    </row>
    <row r="167" spans="1:7">
      <c r="A167" s="940" t="s">
        <v>690</v>
      </c>
      <c r="B167" s="940" t="s">
        <v>2114</v>
      </c>
      <c r="C167" s="941" t="s">
        <v>2108</v>
      </c>
      <c r="D167" s="940" t="s">
        <v>1825</v>
      </c>
      <c r="E167" s="942" t="s">
        <v>1826</v>
      </c>
      <c r="F167" s="942" t="s">
        <v>1826</v>
      </c>
      <c r="G167" s="942">
        <v>0</v>
      </c>
    </row>
    <row r="168" spans="1:7">
      <c r="A168" s="940" t="s">
        <v>691</v>
      </c>
      <c r="B168" s="940" t="s">
        <v>2115</v>
      </c>
      <c r="C168" s="941" t="s">
        <v>2116</v>
      </c>
      <c r="D168" s="940" t="s">
        <v>1825</v>
      </c>
      <c r="E168" s="942" t="s">
        <v>1826</v>
      </c>
      <c r="F168" s="942" t="s">
        <v>1826</v>
      </c>
      <c r="G168" s="942">
        <v>0</v>
      </c>
    </row>
    <row r="169" spans="1:7">
      <c r="A169" s="940" t="s">
        <v>2117</v>
      </c>
      <c r="B169" s="940"/>
      <c r="C169" s="941"/>
      <c r="D169" s="940"/>
      <c r="E169" s="942"/>
      <c r="F169" s="942"/>
      <c r="G169" s="942"/>
    </row>
    <row r="170" spans="1:7">
      <c r="A170" s="940" t="s">
        <v>692</v>
      </c>
      <c r="B170" s="940" t="s">
        <v>2118</v>
      </c>
      <c r="C170" s="941" t="s">
        <v>2100</v>
      </c>
      <c r="D170" s="940" t="s">
        <v>1825</v>
      </c>
      <c r="E170" s="942" t="s">
        <v>1826</v>
      </c>
      <c r="F170" s="942" t="s">
        <v>1826</v>
      </c>
      <c r="G170" s="942">
        <v>0</v>
      </c>
    </row>
    <row r="171" spans="1:7">
      <c r="A171" s="940" t="s">
        <v>693</v>
      </c>
      <c r="B171" s="940" t="s">
        <v>2119</v>
      </c>
      <c r="C171" s="941" t="s">
        <v>2108</v>
      </c>
      <c r="D171" s="940" t="s">
        <v>1825</v>
      </c>
      <c r="E171" s="942" t="s">
        <v>1826</v>
      </c>
      <c r="F171" s="942" t="s">
        <v>1826</v>
      </c>
      <c r="G171" s="942">
        <v>0</v>
      </c>
    </row>
    <row r="172" spans="1:7">
      <c r="A172" s="940" t="s">
        <v>694</v>
      </c>
      <c r="B172" s="940" t="s">
        <v>2120</v>
      </c>
      <c r="C172" s="941" t="s">
        <v>2116</v>
      </c>
      <c r="D172" s="940" t="s">
        <v>1825</v>
      </c>
      <c r="E172" s="942" t="s">
        <v>1826</v>
      </c>
      <c r="F172" s="942" t="s">
        <v>1826</v>
      </c>
      <c r="G172" s="942">
        <v>0</v>
      </c>
    </row>
    <row r="173" spans="1:7">
      <c r="A173" s="940" t="s">
        <v>695</v>
      </c>
      <c r="B173" s="940" t="s">
        <v>2121</v>
      </c>
      <c r="C173" s="941" t="s">
        <v>2122</v>
      </c>
      <c r="D173" s="940" t="s">
        <v>1825</v>
      </c>
      <c r="E173" s="942" t="s">
        <v>1826</v>
      </c>
      <c r="F173" s="942" t="s">
        <v>1826</v>
      </c>
      <c r="G173" s="942">
        <v>0</v>
      </c>
    </row>
    <row r="174" spans="1:7">
      <c r="A174" s="940" t="s">
        <v>696</v>
      </c>
      <c r="B174" s="940" t="s">
        <v>2123</v>
      </c>
      <c r="C174" s="941" t="s">
        <v>2124</v>
      </c>
      <c r="D174" s="940" t="s">
        <v>1825</v>
      </c>
      <c r="E174" s="942" t="s">
        <v>1826</v>
      </c>
      <c r="F174" s="942" t="s">
        <v>1826</v>
      </c>
      <c r="G174" s="942">
        <v>0</v>
      </c>
    </row>
    <row r="175" spans="1:7">
      <c r="A175" s="940" t="s">
        <v>697</v>
      </c>
      <c r="B175" s="940" t="s">
        <v>2125</v>
      </c>
      <c r="C175" s="941" t="s">
        <v>2126</v>
      </c>
      <c r="D175" s="940" t="s">
        <v>1825</v>
      </c>
      <c r="E175" s="942" t="s">
        <v>1826</v>
      </c>
      <c r="F175" s="942" t="s">
        <v>1826</v>
      </c>
      <c r="G175" s="942">
        <v>0</v>
      </c>
    </row>
    <row r="176" spans="1:7" ht="30">
      <c r="A176" s="940" t="s">
        <v>698</v>
      </c>
      <c r="B176" s="940" t="s">
        <v>2127</v>
      </c>
      <c r="C176" s="941" t="s">
        <v>2128</v>
      </c>
      <c r="D176" s="940" t="s">
        <v>1825</v>
      </c>
      <c r="E176" s="942" t="s">
        <v>1826</v>
      </c>
      <c r="F176" s="942" t="s">
        <v>1826</v>
      </c>
      <c r="G176" s="942">
        <v>0</v>
      </c>
    </row>
    <row r="177" spans="1:7">
      <c r="A177" s="943" t="s">
        <v>699</v>
      </c>
      <c r="B177" s="943" t="s">
        <v>2129</v>
      </c>
      <c r="C177" s="944" t="s">
        <v>2130</v>
      </c>
      <c r="D177" s="943" t="s">
        <v>1825</v>
      </c>
      <c r="E177" s="945" t="s">
        <v>1826</v>
      </c>
      <c r="F177" s="945" t="s">
        <v>1826</v>
      </c>
      <c r="G177" s="945">
        <v>18992570</v>
      </c>
    </row>
    <row r="178" spans="1:7" ht="15.75" thickBot="1"/>
    <row r="179" spans="1:7" ht="15.75" thickBot="1">
      <c r="C179" s="948" t="s">
        <v>2131</v>
      </c>
      <c r="D179" s="949"/>
      <c r="E179" s="950"/>
      <c r="F179" s="951"/>
      <c r="G179" s="952">
        <f>SUM(G177,G142,G76,G29)</f>
        <v>849657067</v>
      </c>
    </row>
  </sheetData>
  <pageMargins left="0.23622047244094491" right="0.23622047244094491" top="0.74803149606299213" bottom="0.55118110236220474" header="0.31496062992125984" footer="0.15748031496062992"/>
  <pageSetup paperSize="9" scale="59" orientation="portrait" horizontalDpi="300" verticalDpi="300" r:id="rId1"/>
  <headerFooter alignWithMargins="0">
    <oddHeader>&amp;C&amp;"-,Félkövér"&amp;14 2019. évi állami támogatás jogcímenként&amp;R&amp;"-,Félkövér"&amp;14 13. melléklet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92D050"/>
  </sheetPr>
  <dimension ref="A1:AQ83"/>
  <sheetViews>
    <sheetView view="pageBreakPreview" zoomScale="115" zoomScaleNormal="100" zoomScaleSheetLayoutView="115" workbookViewId="0">
      <pane xSplit="2" ySplit="4" topLeftCell="C11" activePane="bottomRight" state="frozen"/>
      <selection activeCell="F44" sqref="F44"/>
      <selection pane="topRight" activeCell="F44" sqref="F44"/>
      <selection pane="bottomLeft" activeCell="F44" sqref="F44"/>
      <selection pane="bottomRight" activeCell="C26" sqref="C26:N26"/>
    </sheetView>
  </sheetViews>
  <sheetFormatPr defaultColWidth="9.140625" defaultRowHeight="15.75"/>
  <cols>
    <col min="1" max="1" width="4.140625" style="954" customWidth="1"/>
    <col min="2" max="2" width="26.7109375" style="953" customWidth="1"/>
    <col min="3" max="3" width="10.28515625" style="953" bestFit="1" customWidth="1"/>
    <col min="4" max="4" width="10.85546875" style="953" bestFit="1" customWidth="1"/>
    <col min="5" max="5" width="10.140625" style="953" bestFit="1" customWidth="1"/>
    <col min="6" max="6" width="10.28515625" style="953" bestFit="1" customWidth="1"/>
    <col min="7" max="7" width="10.85546875" style="953" bestFit="1" customWidth="1"/>
    <col min="8" max="9" width="10.28515625" style="953" bestFit="1" customWidth="1"/>
    <col min="10" max="11" width="10.140625" style="953" bestFit="1" customWidth="1"/>
    <col min="12" max="12" width="10.85546875" style="953" bestFit="1" customWidth="1"/>
    <col min="13" max="13" width="10.28515625" style="953" bestFit="1" customWidth="1"/>
    <col min="14" max="14" width="10.140625" style="953" bestFit="1" customWidth="1"/>
    <col min="15" max="15" width="11.42578125" style="954" bestFit="1" customWidth="1"/>
    <col min="16" max="16" width="9.140625" style="953"/>
    <col min="17" max="17" width="17.7109375" style="953" customWidth="1"/>
    <col min="18" max="18" width="15.140625" style="947" bestFit="1" customWidth="1"/>
    <col min="19" max="19" width="9.140625" style="953" customWidth="1"/>
    <col min="20" max="21" width="14.7109375" style="953" customWidth="1"/>
    <col min="22" max="22" width="9.140625" style="953" customWidth="1"/>
    <col min="23" max="23" width="13.7109375" style="953" bestFit="1" customWidth="1"/>
    <col min="24" max="24" width="9.140625" style="953"/>
    <col min="25" max="43" width="11.7109375" style="953" customWidth="1"/>
    <col min="44" max="16384" width="9.140625" style="953"/>
  </cols>
  <sheetData>
    <row r="1" spans="1:43" ht="31.5" customHeight="1">
      <c r="A1" s="1182" t="s">
        <v>2132</v>
      </c>
      <c r="B1" s="1183"/>
      <c r="C1" s="1183"/>
      <c r="D1" s="1183"/>
      <c r="E1" s="1183"/>
      <c r="F1" s="1183"/>
      <c r="G1" s="1183"/>
      <c r="H1" s="1183"/>
      <c r="I1" s="1183"/>
      <c r="J1" s="1183"/>
      <c r="K1" s="1183"/>
      <c r="L1" s="1183"/>
      <c r="M1" s="1183"/>
      <c r="N1" s="1183"/>
      <c r="O1" s="1183"/>
    </row>
    <row r="2" spans="1:43" ht="16.5" thickBot="1">
      <c r="O2" s="619" t="s">
        <v>680</v>
      </c>
    </row>
    <row r="3" spans="1:43" s="954" customFormat="1" ht="26.1" customHeight="1" thickBot="1">
      <c r="A3" s="955" t="s">
        <v>1704</v>
      </c>
      <c r="B3" s="956" t="s">
        <v>155</v>
      </c>
      <c r="C3" s="956" t="s">
        <v>2133</v>
      </c>
      <c r="D3" s="956" t="s">
        <v>2134</v>
      </c>
      <c r="E3" s="956" t="s">
        <v>2135</v>
      </c>
      <c r="F3" s="956" t="s">
        <v>2136</v>
      </c>
      <c r="G3" s="956" t="s">
        <v>2137</v>
      </c>
      <c r="H3" s="956" t="s">
        <v>2138</v>
      </c>
      <c r="I3" s="956" t="s">
        <v>2139</v>
      </c>
      <c r="J3" s="956" t="s">
        <v>2140</v>
      </c>
      <c r="K3" s="956" t="s">
        <v>2141</v>
      </c>
      <c r="L3" s="956" t="s">
        <v>2142</v>
      </c>
      <c r="M3" s="956" t="s">
        <v>2143</v>
      </c>
      <c r="N3" s="956" t="s">
        <v>2144</v>
      </c>
      <c r="O3" s="957" t="s">
        <v>1681</v>
      </c>
      <c r="R3" s="947"/>
      <c r="Y3" s="956" t="s">
        <v>2185</v>
      </c>
      <c r="Z3" s="956"/>
      <c r="AA3" s="956" t="s">
        <v>718</v>
      </c>
      <c r="AB3" s="956"/>
      <c r="AC3" s="956" t="s">
        <v>720</v>
      </c>
      <c r="AD3" s="956"/>
      <c r="AE3" s="956" t="s">
        <v>722</v>
      </c>
      <c r="AF3" s="956"/>
      <c r="AG3" s="956">
        <v>7</v>
      </c>
      <c r="AH3" s="956"/>
      <c r="AI3" s="956">
        <v>8</v>
      </c>
      <c r="AJ3" s="956"/>
      <c r="AK3" s="956">
        <v>9</v>
      </c>
      <c r="AL3" s="956"/>
      <c r="AM3" s="956">
        <v>10</v>
      </c>
      <c r="AN3" s="956"/>
      <c r="AO3" s="956">
        <v>11</v>
      </c>
      <c r="AP3" s="956"/>
      <c r="AQ3" s="956">
        <v>12</v>
      </c>
    </row>
    <row r="4" spans="1:43" s="959" customFormat="1" ht="15" customHeight="1" thickBot="1">
      <c r="A4" s="958" t="s">
        <v>4</v>
      </c>
      <c r="B4" s="1184" t="s">
        <v>153</v>
      </c>
      <c r="C4" s="1185"/>
      <c r="D4" s="1185"/>
      <c r="E4" s="1185"/>
      <c r="F4" s="1185"/>
      <c r="G4" s="1185"/>
      <c r="H4" s="1185"/>
      <c r="I4" s="1185"/>
      <c r="J4" s="1185"/>
      <c r="K4" s="1185"/>
      <c r="L4" s="1185"/>
      <c r="M4" s="1185"/>
      <c r="N4" s="1185"/>
      <c r="O4" s="1186"/>
      <c r="R4" s="947"/>
    </row>
    <row r="5" spans="1:43" s="959" customFormat="1" ht="23.25" thickBot="1">
      <c r="A5" s="960" t="s">
        <v>15</v>
      </c>
      <c r="B5" s="961" t="s">
        <v>2145</v>
      </c>
      <c r="C5" s="962">
        <v>93168668</v>
      </c>
      <c r="D5" s="962">
        <v>93168668</v>
      </c>
      <c r="E5" s="962">
        <v>93168668</v>
      </c>
      <c r="F5" s="962">
        <v>70951373</v>
      </c>
      <c r="G5" s="962">
        <v>72239183</v>
      </c>
      <c r="H5" s="962">
        <v>70966612</v>
      </c>
      <c r="I5" s="962">
        <v>108883913</v>
      </c>
      <c r="J5" s="962">
        <v>67293725</v>
      </c>
      <c r="K5" s="962">
        <v>67293725</v>
      </c>
      <c r="L5" s="962">
        <v>67293725</v>
      </c>
      <c r="M5" s="962">
        <v>67293725</v>
      </c>
      <c r="N5" s="962">
        <v>79958603</v>
      </c>
      <c r="O5" s="963">
        <f t="shared" ref="O5:O27" si="0">SUM(C5:N5)</f>
        <v>951680588</v>
      </c>
      <c r="Q5" s="964">
        <f>R5-O5</f>
        <v>0</v>
      </c>
      <c r="R5" s="947">
        <f>'1.1.sz.mell.'!I5</f>
        <v>951680588</v>
      </c>
      <c r="T5" s="964">
        <f>Q5/5</f>
        <v>0</v>
      </c>
      <c r="U5" s="964">
        <f>ROUND(T5,0)</f>
        <v>0</v>
      </c>
      <c r="W5" s="959">
        <f>ROUND(Y5/3,0)</f>
        <v>93168668</v>
      </c>
      <c r="Y5" s="962">
        <v>279506003</v>
      </c>
      <c r="Z5" s="962">
        <f>AA5-Y5</f>
        <v>70951373</v>
      </c>
      <c r="AA5" s="962">
        <v>350457376</v>
      </c>
      <c r="AB5" s="962">
        <f>AC5-AA5</f>
        <v>72239183</v>
      </c>
      <c r="AC5" s="962">
        <v>422696559</v>
      </c>
      <c r="AD5" s="962">
        <f>AE5-AC5</f>
        <v>70966612</v>
      </c>
      <c r="AE5" s="962">
        <v>493663171</v>
      </c>
      <c r="AF5" s="962">
        <f>AG5-AE5</f>
        <v>108883913</v>
      </c>
      <c r="AG5" s="962">
        <v>602547084</v>
      </c>
      <c r="AH5" s="962">
        <f>AI5-AG5</f>
        <v>-602547084</v>
      </c>
      <c r="AI5" s="962"/>
      <c r="AJ5" s="962">
        <f>AK5-AI5</f>
        <v>0</v>
      </c>
      <c r="AK5" s="962"/>
      <c r="AL5" s="962">
        <f>AM5-AK5</f>
        <v>0</v>
      </c>
      <c r="AM5" s="962"/>
      <c r="AN5" s="962">
        <f>AO5-AM5</f>
        <v>0</v>
      </c>
      <c r="AO5" s="962"/>
      <c r="AP5" s="962">
        <f>AQ5-AO5</f>
        <v>0</v>
      </c>
      <c r="AQ5" s="962"/>
    </row>
    <row r="6" spans="1:43" s="969" customFormat="1" ht="23.25" thickBot="1">
      <c r="A6" s="965" t="s">
        <v>27</v>
      </c>
      <c r="B6" s="966" t="s">
        <v>2146</v>
      </c>
      <c r="C6" s="967">
        <v>12811092</v>
      </c>
      <c r="D6" s="967">
        <v>12811092</v>
      </c>
      <c r="E6" s="967">
        <v>12811092</v>
      </c>
      <c r="F6" s="967">
        <v>8237987</v>
      </c>
      <c r="G6" s="967">
        <v>19981064</v>
      </c>
      <c r="H6" s="967">
        <v>9130997</v>
      </c>
      <c r="I6" s="967">
        <v>15595263</v>
      </c>
      <c r="J6" s="967">
        <v>4125928</v>
      </c>
      <c r="K6" s="967">
        <v>4125928</v>
      </c>
      <c r="L6" s="967">
        <v>4125928</v>
      </c>
      <c r="M6" s="967">
        <v>4125928</v>
      </c>
      <c r="N6" s="967">
        <v>63457738</v>
      </c>
      <c r="O6" s="968">
        <f t="shared" si="0"/>
        <v>171340037</v>
      </c>
      <c r="Q6" s="964">
        <f>R6-O6</f>
        <v>0</v>
      </c>
      <c r="R6" s="372">
        <f>'1.1.sz.mell.'!I12</f>
        <v>171340037</v>
      </c>
      <c r="T6" s="964">
        <f t="shared" ref="T6:T28" si="1">Q6/5</f>
        <v>0</v>
      </c>
      <c r="U6" s="964">
        <f t="shared" ref="U6:U28" si="2">ROUND(T6,0)</f>
        <v>0</v>
      </c>
      <c r="W6" s="959">
        <f t="shared" ref="W6:W26" si="3">ROUND(Y6/3,0)</f>
        <v>12811092</v>
      </c>
      <c r="Y6" s="967">
        <v>38433275</v>
      </c>
      <c r="Z6" s="967">
        <f t="shared" ref="Z6:AB28" si="4">AA6-Y6</f>
        <v>8237987</v>
      </c>
      <c r="AA6" s="967">
        <v>46671262</v>
      </c>
      <c r="AB6" s="967">
        <f t="shared" si="4"/>
        <v>19981064</v>
      </c>
      <c r="AC6" s="967">
        <v>66652326</v>
      </c>
      <c r="AD6" s="967">
        <f t="shared" ref="AD6:AD13" si="5">AE6-AC6</f>
        <v>9130997</v>
      </c>
      <c r="AE6" s="967">
        <v>75783323</v>
      </c>
      <c r="AF6" s="967">
        <f t="shared" ref="AF6:AF13" si="6">AG6-AE6</f>
        <v>15595263</v>
      </c>
      <c r="AG6" s="967">
        <v>91378586</v>
      </c>
      <c r="AH6" s="967">
        <f t="shared" ref="AH6:AH13" si="7">AI6-AG6</f>
        <v>-91378586</v>
      </c>
      <c r="AI6" s="967"/>
      <c r="AJ6" s="967">
        <f t="shared" ref="AJ6:AJ13" si="8">AK6-AI6</f>
        <v>0</v>
      </c>
      <c r="AK6" s="967"/>
      <c r="AL6" s="967">
        <f t="shared" ref="AL6:AL13" si="9">AM6-AK6</f>
        <v>0</v>
      </c>
      <c r="AM6" s="967"/>
      <c r="AN6" s="967">
        <f t="shared" ref="AN6:AN13" si="10">AO6-AM6</f>
        <v>0</v>
      </c>
      <c r="AO6" s="967"/>
      <c r="AP6" s="967">
        <f t="shared" ref="AP6:AP13" si="11">AQ6-AO6</f>
        <v>0</v>
      </c>
      <c r="AQ6" s="967"/>
    </row>
    <row r="7" spans="1:43" s="969" customFormat="1" ht="22.5">
      <c r="A7" s="965" t="s">
        <v>135</v>
      </c>
      <c r="B7" s="970" t="s">
        <v>2147</v>
      </c>
      <c r="C7" s="971">
        <v>43197099</v>
      </c>
      <c r="D7" s="971">
        <v>43197099</v>
      </c>
      <c r="E7" s="971">
        <v>43197099</v>
      </c>
      <c r="F7" s="971">
        <v>0</v>
      </c>
      <c r="G7" s="971">
        <v>609108631</v>
      </c>
      <c r="H7" s="971">
        <v>0</v>
      </c>
      <c r="I7" s="971">
        <v>0</v>
      </c>
      <c r="J7" s="971">
        <v>99349953</v>
      </c>
      <c r="K7" s="971">
        <v>99349953</v>
      </c>
      <c r="L7" s="971">
        <v>1643829953</v>
      </c>
      <c r="M7" s="971">
        <v>99349953</v>
      </c>
      <c r="N7" s="971">
        <v>99349953</v>
      </c>
      <c r="O7" s="972">
        <f t="shared" si="0"/>
        <v>2779929693</v>
      </c>
      <c r="Q7" s="964">
        <f t="shared" ref="Q7:Q28" si="12">R7-O7</f>
        <v>0</v>
      </c>
      <c r="R7" s="947">
        <f>'1.1.sz.mell.'!I19</f>
        <v>2779929693</v>
      </c>
      <c r="T7" s="964">
        <f t="shared" si="1"/>
        <v>0</v>
      </c>
      <c r="U7" s="964">
        <f t="shared" si="2"/>
        <v>0</v>
      </c>
      <c r="W7" s="959">
        <f t="shared" si="3"/>
        <v>43197099</v>
      </c>
      <c r="Y7" s="971">
        <v>129591296</v>
      </c>
      <c r="Z7" s="971">
        <f t="shared" si="4"/>
        <v>0</v>
      </c>
      <c r="AA7" s="971">
        <v>129591296</v>
      </c>
      <c r="AB7" s="971">
        <f t="shared" si="4"/>
        <v>609108631</v>
      </c>
      <c r="AC7" s="971">
        <v>738699927</v>
      </c>
      <c r="AD7" s="971">
        <f t="shared" si="5"/>
        <v>0</v>
      </c>
      <c r="AE7" s="971">
        <v>738699927</v>
      </c>
      <c r="AF7" s="971">
        <f t="shared" si="6"/>
        <v>0</v>
      </c>
      <c r="AG7" s="971">
        <v>738699927</v>
      </c>
      <c r="AH7" s="971">
        <f t="shared" si="7"/>
        <v>-738699927</v>
      </c>
      <c r="AI7" s="971"/>
      <c r="AJ7" s="971">
        <f t="shared" si="8"/>
        <v>0</v>
      </c>
      <c r="AK7" s="971"/>
      <c r="AL7" s="971">
        <f t="shared" si="9"/>
        <v>0</v>
      </c>
      <c r="AM7" s="971"/>
      <c r="AN7" s="971">
        <f t="shared" si="10"/>
        <v>0</v>
      </c>
      <c r="AO7" s="971"/>
      <c r="AP7" s="971">
        <f t="shared" si="11"/>
        <v>0</v>
      </c>
      <c r="AQ7" s="971"/>
    </row>
    <row r="8" spans="1:43" s="969" customFormat="1">
      <c r="A8" s="965" t="s">
        <v>41</v>
      </c>
      <c r="B8" s="970" t="s">
        <v>160</v>
      </c>
      <c r="C8" s="971">
        <v>85250302</v>
      </c>
      <c r="D8" s="971">
        <v>85250302</v>
      </c>
      <c r="E8" s="971">
        <v>85250302</v>
      </c>
      <c r="F8" s="971">
        <v>25903156</v>
      </c>
      <c r="G8" s="971">
        <v>37896106</v>
      </c>
      <c r="H8" s="971">
        <v>-46403059</v>
      </c>
      <c r="I8" s="971">
        <v>1714858</v>
      </c>
      <c r="J8" s="971">
        <v>82797607</v>
      </c>
      <c r="K8" s="971">
        <v>82797607</v>
      </c>
      <c r="L8" s="971">
        <v>82797607</v>
      </c>
      <c r="M8" s="971">
        <v>82797607</v>
      </c>
      <c r="N8" s="971">
        <v>82797605</v>
      </c>
      <c r="O8" s="972">
        <f>SUM(C8:N8)</f>
        <v>688850000</v>
      </c>
      <c r="Q8" s="964">
        <f t="shared" si="12"/>
        <v>0</v>
      </c>
      <c r="R8" s="947">
        <f>'1.1.sz.mell.'!I26</f>
        <v>688850000</v>
      </c>
      <c r="T8" s="964">
        <f t="shared" si="1"/>
        <v>0</v>
      </c>
      <c r="U8" s="964">
        <f t="shared" si="2"/>
        <v>0</v>
      </c>
      <c r="W8" s="959">
        <f t="shared" si="3"/>
        <v>85250302</v>
      </c>
      <c r="Y8" s="971">
        <v>255750906</v>
      </c>
      <c r="Z8" s="971">
        <f t="shared" si="4"/>
        <v>25903156</v>
      </c>
      <c r="AA8" s="971">
        <v>281654062</v>
      </c>
      <c r="AB8" s="971">
        <f t="shared" si="4"/>
        <v>37896106</v>
      </c>
      <c r="AC8" s="971">
        <v>319550168</v>
      </c>
      <c r="AD8" s="971">
        <f t="shared" si="5"/>
        <v>-46403059</v>
      </c>
      <c r="AE8" s="971">
        <v>273147109</v>
      </c>
      <c r="AF8" s="971">
        <f t="shared" si="6"/>
        <v>1714858</v>
      </c>
      <c r="AG8" s="971">
        <v>274861967</v>
      </c>
      <c r="AH8" s="971">
        <f t="shared" si="7"/>
        <v>-274861967</v>
      </c>
      <c r="AI8" s="971"/>
      <c r="AJ8" s="971">
        <f t="shared" si="8"/>
        <v>0</v>
      </c>
      <c r="AK8" s="971"/>
      <c r="AL8" s="971">
        <f t="shared" si="9"/>
        <v>0</v>
      </c>
      <c r="AM8" s="971"/>
      <c r="AN8" s="971">
        <f t="shared" si="10"/>
        <v>0</v>
      </c>
      <c r="AO8" s="971"/>
      <c r="AP8" s="971">
        <f t="shared" si="11"/>
        <v>0</v>
      </c>
      <c r="AQ8" s="971"/>
    </row>
    <row r="9" spans="1:43" s="969" customFormat="1" ht="14.1" customHeight="1">
      <c r="A9" s="965" t="s">
        <v>63</v>
      </c>
      <c r="B9" s="973" t="s">
        <v>248</v>
      </c>
      <c r="C9" s="967">
        <v>18196438</v>
      </c>
      <c r="D9" s="967">
        <v>18196438</v>
      </c>
      <c r="E9" s="967">
        <v>18196438</v>
      </c>
      <c r="F9" s="967">
        <v>16324074</v>
      </c>
      <c r="G9" s="967">
        <v>18833992</v>
      </c>
      <c r="H9" s="967">
        <v>12158821</v>
      </c>
      <c r="I9" s="967">
        <v>23469173</v>
      </c>
      <c r="J9" s="967">
        <v>22153485</v>
      </c>
      <c r="K9" s="967">
        <v>22153485</v>
      </c>
      <c r="L9" s="967">
        <v>25698485</v>
      </c>
      <c r="M9" s="967">
        <v>23153485</v>
      </c>
      <c r="N9" s="967">
        <v>22153486</v>
      </c>
      <c r="O9" s="972">
        <f t="shared" si="0"/>
        <v>240687800</v>
      </c>
      <c r="Q9" s="964">
        <f t="shared" si="12"/>
        <v>0</v>
      </c>
      <c r="R9" s="947">
        <f>'1.1.sz.mell.'!I34</f>
        <v>240687800</v>
      </c>
      <c r="T9" s="964">
        <f t="shared" si="1"/>
        <v>0</v>
      </c>
      <c r="U9" s="964">
        <f>ROUND(T9,0)</f>
        <v>0</v>
      </c>
      <c r="W9" s="959">
        <f t="shared" si="3"/>
        <v>18196438</v>
      </c>
      <c r="Y9" s="967">
        <v>54589313</v>
      </c>
      <c r="Z9" s="967">
        <f t="shared" si="4"/>
        <v>16324074</v>
      </c>
      <c r="AA9" s="967">
        <v>70913387</v>
      </c>
      <c r="AB9" s="967">
        <f t="shared" si="4"/>
        <v>18833992</v>
      </c>
      <c r="AC9" s="967">
        <v>89747379</v>
      </c>
      <c r="AD9" s="967">
        <f t="shared" si="5"/>
        <v>12158821</v>
      </c>
      <c r="AE9" s="967">
        <v>101906200</v>
      </c>
      <c r="AF9" s="967">
        <f t="shared" si="6"/>
        <v>23469173</v>
      </c>
      <c r="AG9" s="967">
        <v>125375373</v>
      </c>
      <c r="AH9" s="967">
        <f t="shared" si="7"/>
        <v>-125375373</v>
      </c>
      <c r="AI9" s="967"/>
      <c r="AJ9" s="967">
        <f t="shared" si="8"/>
        <v>0</v>
      </c>
      <c r="AK9" s="967"/>
      <c r="AL9" s="967">
        <f t="shared" si="9"/>
        <v>0</v>
      </c>
      <c r="AM9" s="967"/>
      <c r="AN9" s="967">
        <f t="shared" si="10"/>
        <v>0</v>
      </c>
      <c r="AO9" s="967"/>
      <c r="AP9" s="967">
        <f t="shared" si="11"/>
        <v>0</v>
      </c>
      <c r="AQ9" s="967"/>
    </row>
    <row r="10" spans="1:43" s="969" customFormat="1" ht="14.1" customHeight="1">
      <c r="A10" s="965" t="s">
        <v>142</v>
      </c>
      <c r="B10" s="973" t="s">
        <v>208</v>
      </c>
      <c r="C10" s="967">
        <v>4191258</v>
      </c>
      <c r="D10" s="967">
        <v>4191258</v>
      </c>
      <c r="E10" s="967">
        <v>4191258</v>
      </c>
      <c r="F10" s="967">
        <v>15345440</v>
      </c>
      <c r="G10" s="967">
        <v>0</v>
      </c>
      <c r="H10" s="967">
        <v>0</v>
      </c>
      <c r="I10" s="967">
        <v>2558799</v>
      </c>
      <c r="J10" s="967">
        <v>1588197</v>
      </c>
      <c r="K10" s="967">
        <v>1588197</v>
      </c>
      <c r="L10" s="967">
        <v>21377197</v>
      </c>
      <c r="M10" s="967">
        <v>1588197</v>
      </c>
      <c r="N10" s="967">
        <v>1588199</v>
      </c>
      <c r="O10" s="968">
        <f t="shared" si="0"/>
        <v>58208000</v>
      </c>
      <c r="Q10" s="964">
        <f t="shared" si="12"/>
        <v>0</v>
      </c>
      <c r="R10" s="947">
        <f>'1.1.sz.mell.'!I46</f>
        <v>58208000</v>
      </c>
      <c r="T10" s="964">
        <f t="shared" si="1"/>
        <v>0</v>
      </c>
      <c r="U10" s="964">
        <f t="shared" si="2"/>
        <v>0</v>
      </c>
      <c r="W10" s="959">
        <f t="shared" si="3"/>
        <v>4191258</v>
      </c>
      <c r="Y10" s="967">
        <v>12573774</v>
      </c>
      <c r="Z10" s="967">
        <f t="shared" si="4"/>
        <v>15345440</v>
      </c>
      <c r="AA10" s="967">
        <v>27919214</v>
      </c>
      <c r="AB10" s="967">
        <f t="shared" si="4"/>
        <v>0</v>
      </c>
      <c r="AC10" s="967">
        <v>27919214</v>
      </c>
      <c r="AD10" s="967">
        <f t="shared" si="5"/>
        <v>0</v>
      </c>
      <c r="AE10" s="967">
        <v>27919214</v>
      </c>
      <c r="AF10" s="967">
        <f t="shared" si="6"/>
        <v>2558799</v>
      </c>
      <c r="AG10" s="967">
        <v>30478013</v>
      </c>
      <c r="AH10" s="967">
        <f t="shared" si="7"/>
        <v>-30478013</v>
      </c>
      <c r="AI10" s="967"/>
      <c r="AJ10" s="967">
        <f t="shared" si="8"/>
        <v>0</v>
      </c>
      <c r="AK10" s="967"/>
      <c r="AL10" s="967">
        <f t="shared" si="9"/>
        <v>0</v>
      </c>
      <c r="AM10" s="967"/>
      <c r="AN10" s="967">
        <f t="shared" si="10"/>
        <v>0</v>
      </c>
      <c r="AO10" s="967"/>
      <c r="AP10" s="967">
        <f t="shared" si="11"/>
        <v>0</v>
      </c>
      <c r="AQ10" s="967"/>
    </row>
    <row r="11" spans="1:43" s="969" customFormat="1" ht="14.1" customHeight="1">
      <c r="A11" s="965" t="s">
        <v>81</v>
      </c>
      <c r="B11" s="973" t="s">
        <v>161</v>
      </c>
      <c r="C11" s="967">
        <v>0</v>
      </c>
      <c r="D11" s="967">
        <v>0</v>
      </c>
      <c r="E11" s="967">
        <v>0</v>
      </c>
      <c r="F11" s="967">
        <v>0</v>
      </c>
      <c r="G11" s="967"/>
      <c r="H11" s="967">
        <v>100000</v>
      </c>
      <c r="I11" s="967">
        <v>0</v>
      </c>
      <c r="J11" s="967"/>
      <c r="K11" s="967"/>
      <c r="L11" s="967"/>
      <c r="M11" s="967"/>
      <c r="N11" s="967"/>
      <c r="O11" s="968">
        <f t="shared" si="0"/>
        <v>100000</v>
      </c>
      <c r="Q11" s="964">
        <f t="shared" si="12"/>
        <v>0</v>
      </c>
      <c r="R11" s="947">
        <f>'1.1.sz.mell.'!I52</f>
        <v>100000</v>
      </c>
      <c r="T11" s="964">
        <f t="shared" si="1"/>
        <v>0</v>
      </c>
      <c r="U11" s="964">
        <f t="shared" si="2"/>
        <v>0</v>
      </c>
      <c r="W11" s="959">
        <f t="shared" si="3"/>
        <v>0</v>
      </c>
      <c r="Y11" s="967"/>
      <c r="Z11" s="967">
        <f t="shared" si="4"/>
        <v>0</v>
      </c>
      <c r="AA11" s="967"/>
      <c r="AB11" s="967">
        <f t="shared" si="4"/>
        <v>3000000</v>
      </c>
      <c r="AC11" s="967">
        <v>3000000</v>
      </c>
      <c r="AD11" s="967">
        <f t="shared" si="5"/>
        <v>100000</v>
      </c>
      <c r="AE11" s="967">
        <v>3100000</v>
      </c>
      <c r="AF11" s="967">
        <f t="shared" si="6"/>
        <v>0</v>
      </c>
      <c r="AG11" s="967">
        <v>3100000</v>
      </c>
      <c r="AH11" s="967">
        <f t="shared" si="7"/>
        <v>-3100000</v>
      </c>
      <c r="AI11" s="967"/>
      <c r="AJ11" s="967">
        <f t="shared" si="8"/>
        <v>0</v>
      </c>
      <c r="AK11" s="967"/>
      <c r="AL11" s="967">
        <f t="shared" si="9"/>
        <v>0</v>
      </c>
      <c r="AM11" s="967"/>
      <c r="AN11" s="967">
        <f t="shared" si="10"/>
        <v>0</v>
      </c>
      <c r="AO11" s="967"/>
      <c r="AP11" s="967">
        <f t="shared" si="11"/>
        <v>0</v>
      </c>
      <c r="AQ11" s="967"/>
    </row>
    <row r="12" spans="1:43" s="969" customFormat="1" ht="22.5">
      <c r="A12" s="965" t="s">
        <v>83</v>
      </c>
      <c r="B12" s="966" t="s">
        <v>243</v>
      </c>
      <c r="C12" s="967">
        <v>9918</v>
      </c>
      <c r="D12" s="967">
        <v>9918</v>
      </c>
      <c r="E12" s="967">
        <v>9918</v>
      </c>
      <c r="F12" s="967">
        <v>28417</v>
      </c>
      <c r="G12" s="967">
        <v>0</v>
      </c>
      <c r="H12" s="967">
        <v>0</v>
      </c>
      <c r="I12" s="967">
        <v>29901</v>
      </c>
      <c r="J12" s="967">
        <v>-17614</v>
      </c>
      <c r="K12" s="967">
        <v>-17614</v>
      </c>
      <c r="L12" s="967">
        <v>-17614</v>
      </c>
      <c r="M12" s="967">
        <v>-17614</v>
      </c>
      <c r="N12" s="967">
        <v>-17616</v>
      </c>
      <c r="O12" s="968">
        <f t="shared" si="0"/>
        <v>0</v>
      </c>
      <c r="Q12" s="964">
        <f t="shared" si="12"/>
        <v>0</v>
      </c>
      <c r="R12" s="947">
        <f>'1.1.sz.mell.'!I59</f>
        <v>0</v>
      </c>
      <c r="T12" s="964">
        <f t="shared" si="1"/>
        <v>0</v>
      </c>
      <c r="U12" s="964">
        <f t="shared" si="2"/>
        <v>0</v>
      </c>
      <c r="W12" s="959">
        <f t="shared" si="3"/>
        <v>9918</v>
      </c>
      <c r="Y12" s="967">
        <v>29753</v>
      </c>
      <c r="Z12" s="967">
        <f t="shared" si="4"/>
        <v>28417</v>
      </c>
      <c r="AA12" s="967">
        <v>58170</v>
      </c>
      <c r="AB12" s="967">
        <f t="shared" si="4"/>
        <v>0</v>
      </c>
      <c r="AC12" s="967">
        <v>58170</v>
      </c>
      <c r="AD12" s="967">
        <f t="shared" si="5"/>
        <v>0</v>
      </c>
      <c r="AE12" s="967">
        <v>58170</v>
      </c>
      <c r="AF12" s="967">
        <f t="shared" si="6"/>
        <v>29901</v>
      </c>
      <c r="AG12" s="967">
        <v>88071</v>
      </c>
      <c r="AH12" s="967">
        <f t="shared" si="7"/>
        <v>-88071</v>
      </c>
      <c r="AI12" s="967"/>
      <c r="AJ12" s="967">
        <f t="shared" si="8"/>
        <v>0</v>
      </c>
      <c r="AK12" s="967"/>
      <c r="AL12" s="967">
        <f t="shared" si="9"/>
        <v>0</v>
      </c>
      <c r="AM12" s="967"/>
      <c r="AN12" s="967">
        <f t="shared" si="10"/>
        <v>0</v>
      </c>
      <c r="AO12" s="967"/>
      <c r="AP12" s="967">
        <f t="shared" si="11"/>
        <v>0</v>
      </c>
      <c r="AQ12" s="967"/>
    </row>
    <row r="13" spans="1:43" s="969" customFormat="1" ht="14.1" customHeight="1" thickBot="1">
      <c r="A13" s="974" t="s">
        <v>147</v>
      </c>
      <c r="B13" s="973" t="s">
        <v>249</v>
      </c>
      <c r="C13" s="967">
        <v>0</v>
      </c>
      <c r="D13" s="967">
        <v>0</v>
      </c>
      <c r="E13" s="967">
        <v>0</v>
      </c>
      <c r="F13" s="967">
        <v>0</v>
      </c>
      <c r="G13" s="967">
        <v>1486795216</v>
      </c>
      <c r="H13" s="967">
        <v>0</v>
      </c>
      <c r="I13" s="967">
        <v>0</v>
      </c>
      <c r="J13" s="967">
        <v>9603658</v>
      </c>
      <c r="K13" s="967">
        <v>9603658</v>
      </c>
      <c r="L13" s="967">
        <v>10071309</v>
      </c>
      <c r="M13" s="967">
        <v>9603658</v>
      </c>
      <c r="N13" s="967">
        <v>9603657</v>
      </c>
      <c r="O13" s="968">
        <f t="shared" si="0"/>
        <v>1535281156</v>
      </c>
      <c r="Q13" s="964">
        <f t="shared" si="12"/>
        <v>0</v>
      </c>
      <c r="R13" s="947">
        <f>'1.1.sz.mell.'!I90</f>
        <v>1535281156</v>
      </c>
      <c r="T13" s="964">
        <f t="shared" si="1"/>
        <v>0</v>
      </c>
      <c r="U13" s="964">
        <f t="shared" si="2"/>
        <v>0</v>
      </c>
      <c r="W13" s="959">
        <f t="shared" si="3"/>
        <v>0</v>
      </c>
      <c r="Y13" s="967"/>
      <c r="Z13" s="967">
        <f t="shared" si="4"/>
        <v>0</v>
      </c>
      <c r="AA13" s="967"/>
      <c r="AB13" s="967">
        <f t="shared" si="4"/>
        <v>1486795216</v>
      </c>
      <c r="AC13" s="967">
        <v>1486795216</v>
      </c>
      <c r="AD13" s="967">
        <f t="shared" si="5"/>
        <v>0</v>
      </c>
      <c r="AE13" s="967">
        <v>1486795216</v>
      </c>
      <c r="AF13" s="967">
        <f t="shared" si="6"/>
        <v>0</v>
      </c>
      <c r="AG13" s="967">
        <v>1486795216</v>
      </c>
      <c r="AH13" s="967">
        <f t="shared" si="7"/>
        <v>-1486795216</v>
      </c>
      <c r="AI13" s="967"/>
      <c r="AJ13" s="967">
        <f t="shared" si="8"/>
        <v>0</v>
      </c>
      <c r="AK13" s="967"/>
      <c r="AL13" s="967">
        <f t="shared" si="9"/>
        <v>0</v>
      </c>
      <c r="AM13" s="967"/>
      <c r="AN13" s="967">
        <f t="shared" si="10"/>
        <v>0</v>
      </c>
      <c r="AO13" s="967"/>
      <c r="AP13" s="967">
        <f t="shared" si="11"/>
        <v>0</v>
      </c>
      <c r="AQ13" s="967"/>
    </row>
    <row r="14" spans="1:43" s="959" customFormat="1" ht="15.95" customHeight="1" thickBot="1">
      <c r="A14" s="975" t="s">
        <v>164</v>
      </c>
      <c r="B14" s="976" t="s">
        <v>2148</v>
      </c>
      <c r="C14" s="977">
        <f t="shared" ref="C14:N14" si="13">SUM(C5:C13)</f>
        <v>256824775</v>
      </c>
      <c r="D14" s="977">
        <f t="shared" si="13"/>
        <v>256824775</v>
      </c>
      <c r="E14" s="977">
        <f t="shared" si="13"/>
        <v>256824775</v>
      </c>
      <c r="F14" s="977">
        <f t="shared" si="13"/>
        <v>136790447</v>
      </c>
      <c r="G14" s="977">
        <f t="shared" si="13"/>
        <v>2244854192</v>
      </c>
      <c r="H14" s="977">
        <f t="shared" si="13"/>
        <v>45953371</v>
      </c>
      <c r="I14" s="977">
        <f t="shared" si="13"/>
        <v>152251907</v>
      </c>
      <c r="J14" s="977">
        <f t="shared" si="13"/>
        <v>286894939</v>
      </c>
      <c r="K14" s="977">
        <f t="shared" si="13"/>
        <v>286894939</v>
      </c>
      <c r="L14" s="977">
        <f t="shared" si="13"/>
        <v>1855176590</v>
      </c>
      <c r="M14" s="977">
        <f t="shared" si="13"/>
        <v>287894939</v>
      </c>
      <c r="N14" s="977">
        <f t="shared" si="13"/>
        <v>358891625</v>
      </c>
      <c r="O14" s="978">
        <f>SUM(C14:N14)</f>
        <v>6426077274</v>
      </c>
      <c r="Q14" s="964">
        <f t="shared" si="12"/>
        <v>0</v>
      </c>
      <c r="R14" s="947">
        <f>SUM(R5:R13)</f>
        <v>6426077274</v>
      </c>
      <c r="T14" s="964">
        <f t="shared" si="1"/>
        <v>0</v>
      </c>
      <c r="U14" s="964">
        <f t="shared" si="2"/>
        <v>0</v>
      </c>
      <c r="W14" s="959">
        <f t="shared" si="3"/>
        <v>256824773</v>
      </c>
      <c r="Y14" s="977">
        <f>SUM(Y5:Y13)</f>
        <v>770474320</v>
      </c>
      <c r="Z14" s="977">
        <f t="shared" ref="Z14:AQ14" si="14">SUM(Z5:Z13)</f>
        <v>136790447</v>
      </c>
      <c r="AA14" s="977">
        <f t="shared" si="14"/>
        <v>907264767</v>
      </c>
      <c r="AB14" s="977">
        <f t="shared" si="14"/>
        <v>2247854192</v>
      </c>
      <c r="AC14" s="977">
        <f t="shared" si="14"/>
        <v>3155118959</v>
      </c>
      <c r="AD14" s="977">
        <f t="shared" si="14"/>
        <v>45953371</v>
      </c>
      <c r="AE14" s="977">
        <f t="shared" si="14"/>
        <v>3201072330</v>
      </c>
      <c r="AF14" s="977">
        <f t="shared" si="14"/>
        <v>152251907</v>
      </c>
      <c r="AG14" s="977">
        <f t="shared" si="14"/>
        <v>3353324237</v>
      </c>
      <c r="AH14" s="977">
        <f t="shared" si="14"/>
        <v>-3353324237</v>
      </c>
      <c r="AI14" s="977">
        <f t="shared" si="14"/>
        <v>0</v>
      </c>
      <c r="AJ14" s="977">
        <f t="shared" si="14"/>
        <v>0</v>
      </c>
      <c r="AK14" s="977">
        <f t="shared" si="14"/>
        <v>0</v>
      </c>
      <c r="AL14" s="977">
        <f t="shared" si="14"/>
        <v>0</v>
      </c>
      <c r="AM14" s="977">
        <f t="shared" si="14"/>
        <v>0</v>
      </c>
      <c r="AN14" s="977">
        <f t="shared" si="14"/>
        <v>0</v>
      </c>
      <c r="AO14" s="977">
        <f t="shared" si="14"/>
        <v>0</v>
      </c>
      <c r="AP14" s="977">
        <f t="shared" si="14"/>
        <v>0</v>
      </c>
      <c r="AQ14" s="977">
        <f t="shared" si="14"/>
        <v>0</v>
      </c>
    </row>
    <row r="15" spans="1:43" s="959" customFormat="1" ht="15" customHeight="1" thickBot="1">
      <c r="A15" s="975" t="s">
        <v>165</v>
      </c>
      <c r="B15" s="1185" t="s">
        <v>154</v>
      </c>
      <c r="C15" s="1185"/>
      <c r="D15" s="1185"/>
      <c r="E15" s="1185"/>
      <c r="F15" s="1185"/>
      <c r="G15" s="1185"/>
      <c r="H15" s="1185"/>
      <c r="I15" s="1185"/>
      <c r="J15" s="1185"/>
      <c r="K15" s="1185"/>
      <c r="L15" s="1185"/>
      <c r="M15" s="1185"/>
      <c r="N15" s="1185"/>
      <c r="O15" s="1186"/>
      <c r="Q15" s="964">
        <f t="shared" si="12"/>
        <v>0</v>
      </c>
      <c r="R15" s="947"/>
      <c r="T15" s="964">
        <f t="shared" si="1"/>
        <v>0</v>
      </c>
      <c r="U15" s="964">
        <f t="shared" si="2"/>
        <v>0</v>
      </c>
      <c r="W15" s="959">
        <f t="shared" si="3"/>
        <v>0</v>
      </c>
      <c r="Y15" s="1072"/>
      <c r="Z15" s="1072"/>
    </row>
    <row r="16" spans="1:43" s="969" customFormat="1" ht="14.1" customHeight="1">
      <c r="A16" s="979" t="s">
        <v>166</v>
      </c>
      <c r="B16" s="980" t="s">
        <v>157</v>
      </c>
      <c r="C16" s="971">
        <v>54231784</v>
      </c>
      <c r="D16" s="971">
        <v>54231784</v>
      </c>
      <c r="E16" s="971">
        <v>54231784</v>
      </c>
      <c r="F16" s="971">
        <v>70884068</v>
      </c>
      <c r="G16" s="971">
        <v>59751878</v>
      </c>
      <c r="H16" s="971">
        <v>61221292</v>
      </c>
      <c r="I16" s="971">
        <v>57286991</v>
      </c>
      <c r="J16" s="971">
        <v>68109240</v>
      </c>
      <c r="K16" s="971">
        <v>68109240</v>
      </c>
      <c r="L16" s="971">
        <v>83774438</v>
      </c>
      <c r="M16" s="971">
        <v>68109240</v>
      </c>
      <c r="N16" s="971">
        <v>68109239</v>
      </c>
      <c r="O16" s="972">
        <f t="shared" si="0"/>
        <v>768050978</v>
      </c>
      <c r="Q16" s="964">
        <f t="shared" si="12"/>
        <v>0</v>
      </c>
      <c r="R16" s="947">
        <f>'1.1.sz.mell.'!I98</f>
        <v>768050978</v>
      </c>
      <c r="T16" s="964">
        <f t="shared" si="1"/>
        <v>0</v>
      </c>
      <c r="U16" s="964">
        <f t="shared" si="2"/>
        <v>0</v>
      </c>
      <c r="W16" s="959">
        <f t="shared" si="3"/>
        <v>54231784</v>
      </c>
      <c r="Y16" s="971">
        <v>162695353</v>
      </c>
      <c r="Z16" s="971">
        <f t="shared" si="4"/>
        <v>70884068</v>
      </c>
      <c r="AA16" s="971">
        <v>233579421</v>
      </c>
      <c r="AB16" s="971">
        <f t="shared" si="4"/>
        <v>59751878</v>
      </c>
      <c r="AC16" s="971">
        <v>293331299</v>
      </c>
      <c r="AD16" s="971">
        <f t="shared" ref="AD16:AD26" si="15">AE16-AC16</f>
        <v>61221292</v>
      </c>
      <c r="AE16" s="971">
        <v>354552591</v>
      </c>
      <c r="AF16" s="971">
        <f t="shared" ref="AF16:AF26" si="16">AG16-AE16</f>
        <v>57286991</v>
      </c>
      <c r="AG16" s="971">
        <v>411839582</v>
      </c>
      <c r="AH16" s="971">
        <f t="shared" ref="AH16:AH26" si="17">AI16-AG16</f>
        <v>-411839582</v>
      </c>
      <c r="AI16" s="971"/>
      <c r="AJ16" s="971">
        <f t="shared" ref="AJ16:AJ26" si="18">AK16-AI16</f>
        <v>0</v>
      </c>
      <c r="AK16" s="971"/>
      <c r="AL16" s="971">
        <f t="shared" ref="AL16:AL26" si="19">AM16-AK16</f>
        <v>0</v>
      </c>
      <c r="AM16" s="971"/>
      <c r="AN16" s="971">
        <f t="shared" ref="AN16:AN26" si="20">AO16-AM16</f>
        <v>0</v>
      </c>
      <c r="AO16" s="971"/>
      <c r="AP16" s="971">
        <f t="shared" ref="AP16:AP26" si="21">AQ16-AO16</f>
        <v>0</v>
      </c>
      <c r="AQ16" s="971"/>
    </row>
    <row r="17" spans="1:43" s="969" customFormat="1" ht="27" customHeight="1">
      <c r="A17" s="965" t="s">
        <v>169</v>
      </c>
      <c r="B17" s="966" t="s">
        <v>124</v>
      </c>
      <c r="C17" s="967">
        <v>10413703</v>
      </c>
      <c r="D17" s="967">
        <v>10413703</v>
      </c>
      <c r="E17" s="967">
        <v>10413703</v>
      </c>
      <c r="F17" s="967">
        <v>15123681</v>
      </c>
      <c r="G17" s="967">
        <v>12153826</v>
      </c>
      <c r="H17" s="967">
        <v>11660740</v>
      </c>
      <c r="I17" s="967">
        <v>11876043</v>
      </c>
      <c r="J17" s="967">
        <v>12493175</v>
      </c>
      <c r="K17" s="967">
        <v>12493175</v>
      </c>
      <c r="L17" s="967">
        <v>15360335</v>
      </c>
      <c r="M17" s="967">
        <v>12493175</v>
      </c>
      <c r="N17" s="967">
        <v>12493173</v>
      </c>
      <c r="O17" s="968">
        <f t="shared" si="0"/>
        <v>147388432</v>
      </c>
      <c r="Q17" s="964">
        <f t="shared" si="12"/>
        <v>0</v>
      </c>
      <c r="R17" s="947">
        <f>'1.1.sz.mell.'!I99</f>
        <v>147388432</v>
      </c>
      <c r="T17" s="964">
        <f t="shared" si="1"/>
        <v>0</v>
      </c>
      <c r="U17" s="964">
        <f t="shared" si="2"/>
        <v>0</v>
      </c>
      <c r="W17" s="959">
        <f t="shared" si="3"/>
        <v>10413703</v>
      </c>
      <c r="Y17" s="967">
        <v>31241109</v>
      </c>
      <c r="Z17" s="967">
        <f t="shared" si="4"/>
        <v>15123681</v>
      </c>
      <c r="AA17" s="967">
        <v>46364790</v>
      </c>
      <c r="AB17" s="967">
        <f t="shared" si="4"/>
        <v>12153826</v>
      </c>
      <c r="AC17" s="967">
        <v>58518616</v>
      </c>
      <c r="AD17" s="967">
        <f t="shared" si="15"/>
        <v>11660740</v>
      </c>
      <c r="AE17" s="967">
        <v>70179356</v>
      </c>
      <c r="AF17" s="967">
        <f t="shared" si="16"/>
        <v>11876043</v>
      </c>
      <c r="AG17" s="967">
        <v>82055399</v>
      </c>
      <c r="AH17" s="967">
        <f t="shared" si="17"/>
        <v>-82055399</v>
      </c>
      <c r="AI17" s="967"/>
      <c r="AJ17" s="967">
        <f t="shared" si="18"/>
        <v>0</v>
      </c>
      <c r="AK17" s="967"/>
      <c r="AL17" s="967">
        <f t="shared" si="19"/>
        <v>0</v>
      </c>
      <c r="AM17" s="967"/>
      <c r="AN17" s="967">
        <f t="shared" si="20"/>
        <v>0</v>
      </c>
      <c r="AO17" s="967"/>
      <c r="AP17" s="967">
        <f t="shared" si="21"/>
        <v>0</v>
      </c>
      <c r="AQ17" s="967"/>
    </row>
    <row r="18" spans="1:43" s="969" customFormat="1" ht="14.1" customHeight="1">
      <c r="A18" s="965" t="s">
        <v>172</v>
      </c>
      <c r="B18" s="973" t="s">
        <v>125</v>
      </c>
      <c r="C18" s="967">
        <v>38125285</v>
      </c>
      <c r="D18" s="967">
        <v>38125285</v>
      </c>
      <c r="E18" s="967">
        <v>38125285</v>
      </c>
      <c r="F18" s="967">
        <v>43522731</v>
      </c>
      <c r="G18" s="967">
        <v>52972678</v>
      </c>
      <c r="H18" s="967">
        <v>65912395</v>
      </c>
      <c r="I18" s="967">
        <v>58042801</v>
      </c>
      <c r="J18" s="967">
        <v>67303818</v>
      </c>
      <c r="K18" s="967">
        <v>67303818</v>
      </c>
      <c r="L18" s="967">
        <v>90222366</v>
      </c>
      <c r="M18" s="967">
        <v>67303818</v>
      </c>
      <c r="N18" s="967">
        <v>71160819</v>
      </c>
      <c r="O18" s="968">
        <f t="shared" si="0"/>
        <v>698121099</v>
      </c>
      <c r="Q18" s="964">
        <f t="shared" si="12"/>
        <v>0</v>
      </c>
      <c r="R18" s="947">
        <f>'1.1.sz.mell.'!I100</f>
        <v>698121099</v>
      </c>
      <c r="T18" s="964">
        <f t="shared" si="1"/>
        <v>0</v>
      </c>
      <c r="U18" s="964">
        <f>ROUND(T18,0)</f>
        <v>0</v>
      </c>
      <c r="W18" s="959">
        <f t="shared" si="3"/>
        <v>38125285</v>
      </c>
      <c r="Y18" s="967">
        <v>114375856</v>
      </c>
      <c r="Z18" s="967">
        <f t="shared" si="4"/>
        <v>43522731</v>
      </c>
      <c r="AA18" s="967">
        <v>157898587</v>
      </c>
      <c r="AB18" s="967">
        <f t="shared" si="4"/>
        <v>52972678</v>
      </c>
      <c r="AC18" s="967">
        <v>210871265</v>
      </c>
      <c r="AD18" s="967">
        <f t="shared" si="15"/>
        <v>65912395</v>
      </c>
      <c r="AE18" s="967">
        <v>276783660</v>
      </c>
      <c r="AF18" s="967">
        <f t="shared" si="16"/>
        <v>58042801</v>
      </c>
      <c r="AG18" s="967">
        <v>334826461</v>
      </c>
      <c r="AH18" s="967">
        <f t="shared" si="17"/>
        <v>-334826461</v>
      </c>
      <c r="AI18" s="967"/>
      <c r="AJ18" s="967">
        <f t="shared" si="18"/>
        <v>0</v>
      </c>
      <c r="AK18" s="967"/>
      <c r="AL18" s="967">
        <f t="shared" si="19"/>
        <v>0</v>
      </c>
      <c r="AM18" s="967"/>
      <c r="AN18" s="967">
        <f t="shared" si="20"/>
        <v>0</v>
      </c>
      <c r="AO18" s="967"/>
      <c r="AP18" s="967">
        <f t="shared" si="21"/>
        <v>0</v>
      </c>
      <c r="AQ18" s="967"/>
    </row>
    <row r="19" spans="1:43" s="969" customFormat="1" ht="14.1" customHeight="1">
      <c r="A19" s="965" t="s">
        <v>175</v>
      </c>
      <c r="B19" s="973" t="s">
        <v>126</v>
      </c>
      <c r="C19" s="967">
        <v>690810</v>
      </c>
      <c r="D19" s="967">
        <v>690810</v>
      </c>
      <c r="E19" s="967">
        <v>690810</v>
      </c>
      <c r="F19" s="967">
        <v>467980</v>
      </c>
      <c r="G19" s="967">
        <v>446695</v>
      </c>
      <c r="H19" s="967">
        <v>4135210</v>
      </c>
      <c r="I19" s="967">
        <v>449210</v>
      </c>
      <c r="J19" s="967">
        <v>1890495</v>
      </c>
      <c r="K19" s="967">
        <v>1890495</v>
      </c>
      <c r="L19" s="967">
        <v>1890495</v>
      </c>
      <c r="M19" s="967">
        <v>1119395</v>
      </c>
      <c r="N19" s="967">
        <v>1890495</v>
      </c>
      <c r="O19" s="968">
        <f t="shared" si="0"/>
        <v>16252900</v>
      </c>
      <c r="Q19" s="964">
        <f t="shared" si="12"/>
        <v>0</v>
      </c>
      <c r="R19" s="947">
        <f>'1.1.sz.mell.'!I101</f>
        <v>16252900</v>
      </c>
      <c r="T19" s="964">
        <f t="shared" si="1"/>
        <v>0</v>
      </c>
      <c r="U19" s="964">
        <f t="shared" si="2"/>
        <v>0</v>
      </c>
      <c r="W19" s="959">
        <f t="shared" si="3"/>
        <v>690810</v>
      </c>
      <c r="Y19" s="967">
        <v>2072430</v>
      </c>
      <c r="Z19" s="967">
        <f t="shared" si="4"/>
        <v>467980</v>
      </c>
      <c r="AA19" s="967">
        <v>2540410</v>
      </c>
      <c r="AB19" s="967">
        <f t="shared" si="4"/>
        <v>446695</v>
      </c>
      <c r="AC19" s="967">
        <v>2987105</v>
      </c>
      <c r="AD19" s="967">
        <f t="shared" si="15"/>
        <v>4135210</v>
      </c>
      <c r="AE19" s="967">
        <v>7122315</v>
      </c>
      <c r="AF19" s="967">
        <f t="shared" si="16"/>
        <v>449210</v>
      </c>
      <c r="AG19" s="967">
        <v>7571525</v>
      </c>
      <c r="AH19" s="967">
        <f t="shared" si="17"/>
        <v>-7571525</v>
      </c>
      <c r="AI19" s="967"/>
      <c r="AJ19" s="967">
        <f t="shared" si="18"/>
        <v>0</v>
      </c>
      <c r="AK19" s="967"/>
      <c r="AL19" s="967">
        <f t="shared" si="19"/>
        <v>0</v>
      </c>
      <c r="AM19" s="967"/>
      <c r="AN19" s="967">
        <f t="shared" si="20"/>
        <v>0</v>
      </c>
      <c r="AO19" s="967"/>
      <c r="AP19" s="967">
        <f t="shared" si="21"/>
        <v>0</v>
      </c>
      <c r="AQ19" s="967"/>
    </row>
    <row r="20" spans="1:43" s="969" customFormat="1" ht="14.1" customHeight="1">
      <c r="A20" s="965" t="s">
        <v>178</v>
      </c>
      <c r="B20" s="973" t="s">
        <v>128</v>
      </c>
      <c r="C20" s="967">
        <v>43725299</v>
      </c>
      <c r="D20" s="967">
        <v>43725299</v>
      </c>
      <c r="E20" s="967">
        <v>43725299</v>
      </c>
      <c r="F20" s="967">
        <v>79244016</v>
      </c>
      <c r="G20" s="967">
        <v>30087371</v>
      </c>
      <c r="H20" s="967">
        <v>31178559</v>
      </c>
      <c r="I20" s="967">
        <v>19283493</v>
      </c>
      <c r="J20" s="967">
        <v>31815836</v>
      </c>
      <c r="K20" s="967">
        <v>31815836</v>
      </c>
      <c r="L20" s="967">
        <v>60820133</v>
      </c>
      <c r="M20" s="967">
        <v>31815836</v>
      </c>
      <c r="N20" s="967">
        <v>31815835</v>
      </c>
      <c r="O20" s="968">
        <f>SUM(C20:N20)</f>
        <v>479052812</v>
      </c>
      <c r="Q20" s="964">
        <f t="shared" si="12"/>
        <v>0</v>
      </c>
      <c r="R20" s="947">
        <f>'1.1.sz.mell.'!I102</f>
        <v>479052812</v>
      </c>
      <c r="T20" s="964">
        <f t="shared" si="1"/>
        <v>0</v>
      </c>
      <c r="U20" s="964">
        <f t="shared" si="2"/>
        <v>0</v>
      </c>
      <c r="W20" s="959">
        <f t="shared" si="3"/>
        <v>43725299</v>
      </c>
      <c r="Y20" s="967">
        <v>131175897</v>
      </c>
      <c r="Z20" s="967">
        <f t="shared" si="4"/>
        <v>79244016</v>
      </c>
      <c r="AA20" s="967">
        <v>210419913</v>
      </c>
      <c r="AB20" s="967">
        <f t="shared" si="4"/>
        <v>30087371</v>
      </c>
      <c r="AC20" s="967">
        <v>240507284</v>
      </c>
      <c r="AD20" s="967">
        <f t="shared" si="15"/>
        <v>31178559</v>
      </c>
      <c r="AE20" s="967">
        <v>271685843</v>
      </c>
      <c r="AF20" s="967">
        <f t="shared" si="16"/>
        <v>19283493</v>
      </c>
      <c r="AG20" s="967">
        <v>290969336</v>
      </c>
      <c r="AH20" s="967">
        <f t="shared" si="17"/>
        <v>-290969336</v>
      </c>
      <c r="AI20" s="967"/>
      <c r="AJ20" s="967">
        <f t="shared" si="18"/>
        <v>0</v>
      </c>
      <c r="AK20" s="967"/>
      <c r="AL20" s="967">
        <f t="shared" si="19"/>
        <v>0</v>
      </c>
      <c r="AM20" s="967"/>
      <c r="AN20" s="967">
        <f t="shared" si="20"/>
        <v>0</v>
      </c>
      <c r="AO20" s="967"/>
      <c r="AP20" s="967">
        <f t="shared" si="21"/>
        <v>0</v>
      </c>
      <c r="AQ20" s="967"/>
    </row>
    <row r="21" spans="1:43" s="969" customFormat="1" ht="14.1" customHeight="1">
      <c r="A21" s="965" t="s">
        <v>181</v>
      </c>
      <c r="B21" s="973" t="s">
        <v>129</v>
      </c>
      <c r="C21" s="967">
        <v>59062928</v>
      </c>
      <c r="D21" s="967">
        <v>59062928</v>
      </c>
      <c r="E21" s="967">
        <v>59062928</v>
      </c>
      <c r="F21" s="967">
        <v>53518345</v>
      </c>
      <c r="G21" s="967">
        <v>169903301</v>
      </c>
      <c r="H21" s="967">
        <v>106454350</v>
      </c>
      <c r="I21" s="967">
        <v>37390496</v>
      </c>
      <c r="J21" s="967">
        <v>354978894</v>
      </c>
      <c r="K21" s="967">
        <v>354978894</v>
      </c>
      <c r="L21" s="967">
        <v>462595217</v>
      </c>
      <c r="M21" s="967">
        <v>354978894</v>
      </c>
      <c r="N21" s="967">
        <v>354978893</v>
      </c>
      <c r="O21" s="968">
        <f t="shared" si="0"/>
        <v>2426966068</v>
      </c>
      <c r="Q21" s="964">
        <f t="shared" si="12"/>
        <v>0</v>
      </c>
      <c r="R21" s="947">
        <f>'1.1.sz.mell.'!I108</f>
        <v>2426966068</v>
      </c>
      <c r="T21" s="964">
        <f t="shared" si="1"/>
        <v>0</v>
      </c>
      <c r="U21" s="964">
        <f t="shared" si="2"/>
        <v>0</v>
      </c>
      <c r="W21" s="959">
        <f t="shared" si="3"/>
        <v>59062928</v>
      </c>
      <c r="Y21" s="967">
        <v>177188783</v>
      </c>
      <c r="Z21" s="967">
        <f t="shared" si="4"/>
        <v>53518345</v>
      </c>
      <c r="AA21" s="967">
        <v>230707128</v>
      </c>
      <c r="AB21" s="967">
        <f t="shared" si="4"/>
        <v>169903301</v>
      </c>
      <c r="AC21" s="967">
        <v>400610429</v>
      </c>
      <c r="AD21" s="967">
        <f t="shared" si="15"/>
        <v>106454350</v>
      </c>
      <c r="AE21" s="967">
        <v>507064779</v>
      </c>
      <c r="AF21" s="967">
        <f t="shared" si="16"/>
        <v>37390496</v>
      </c>
      <c r="AG21" s="967">
        <v>544455275</v>
      </c>
      <c r="AH21" s="967">
        <f t="shared" si="17"/>
        <v>-544455275</v>
      </c>
      <c r="AI21" s="967"/>
      <c r="AJ21" s="967">
        <f t="shared" si="18"/>
        <v>0</v>
      </c>
      <c r="AK21" s="967"/>
      <c r="AL21" s="967">
        <f t="shared" si="19"/>
        <v>0</v>
      </c>
      <c r="AM21" s="967"/>
      <c r="AN21" s="967">
        <f t="shared" si="20"/>
        <v>0</v>
      </c>
      <c r="AO21" s="967"/>
      <c r="AP21" s="967">
        <f t="shared" si="21"/>
        <v>0</v>
      </c>
      <c r="AQ21" s="967"/>
    </row>
    <row r="22" spans="1:43" s="969" customFormat="1">
      <c r="A22" s="965" t="s">
        <v>184</v>
      </c>
      <c r="B22" s="966" t="s">
        <v>131</v>
      </c>
      <c r="C22" s="967">
        <v>327025</v>
      </c>
      <c r="D22" s="967">
        <v>327025</v>
      </c>
      <c r="E22" s="967">
        <v>327025</v>
      </c>
      <c r="F22" s="967">
        <v>252413</v>
      </c>
      <c r="G22" s="967">
        <v>11786937</v>
      </c>
      <c r="H22" s="967">
        <v>64826368</v>
      </c>
      <c r="I22" s="967">
        <v>56042291</v>
      </c>
      <c r="J22" s="967">
        <v>25911443</v>
      </c>
      <c r="K22" s="967">
        <v>25911443</v>
      </c>
      <c r="L22" s="967">
        <v>1546987463</v>
      </c>
      <c r="M22" s="967">
        <v>25911443</v>
      </c>
      <c r="N22" s="967">
        <v>25911444</v>
      </c>
      <c r="O22" s="968">
        <f t="shared" si="0"/>
        <v>1784522320</v>
      </c>
      <c r="Q22" s="964">
        <f t="shared" si="12"/>
        <v>0</v>
      </c>
      <c r="R22" s="947">
        <f>'1.1.sz.mell.'!I110</f>
        <v>1784522320</v>
      </c>
      <c r="T22" s="964">
        <f t="shared" si="1"/>
        <v>0</v>
      </c>
      <c r="U22" s="964">
        <f t="shared" si="2"/>
        <v>0</v>
      </c>
      <c r="W22" s="959">
        <f t="shared" si="3"/>
        <v>327025</v>
      </c>
      <c r="Y22" s="967">
        <v>981075</v>
      </c>
      <c r="Z22" s="967">
        <f t="shared" si="4"/>
        <v>252413</v>
      </c>
      <c r="AA22" s="967">
        <v>1233488</v>
      </c>
      <c r="AB22" s="967">
        <f t="shared" si="4"/>
        <v>11786937</v>
      </c>
      <c r="AC22" s="967">
        <v>13020425</v>
      </c>
      <c r="AD22" s="967">
        <f t="shared" si="15"/>
        <v>64826368</v>
      </c>
      <c r="AE22" s="967">
        <v>77846793</v>
      </c>
      <c r="AF22" s="967">
        <f t="shared" si="16"/>
        <v>56042291</v>
      </c>
      <c r="AG22" s="967">
        <v>133889084</v>
      </c>
      <c r="AH22" s="967">
        <f t="shared" si="17"/>
        <v>-133889084</v>
      </c>
      <c r="AI22" s="967"/>
      <c r="AJ22" s="967">
        <f t="shared" si="18"/>
        <v>0</v>
      </c>
      <c r="AK22" s="967"/>
      <c r="AL22" s="967">
        <f t="shared" si="19"/>
        <v>0</v>
      </c>
      <c r="AM22" s="967"/>
      <c r="AN22" s="967">
        <f t="shared" si="20"/>
        <v>0</v>
      </c>
      <c r="AO22" s="967"/>
      <c r="AP22" s="967">
        <f t="shared" si="21"/>
        <v>0</v>
      </c>
      <c r="AQ22" s="967"/>
    </row>
    <row r="23" spans="1:43" s="969" customFormat="1" ht="14.1" customHeight="1">
      <c r="A23" s="965" t="s">
        <v>187</v>
      </c>
      <c r="B23" s="973" t="s">
        <v>133</v>
      </c>
      <c r="C23" s="967">
        <v>0</v>
      </c>
      <c r="D23" s="967">
        <v>0</v>
      </c>
      <c r="E23" s="967">
        <v>0</v>
      </c>
      <c r="F23" s="967">
        <v>0</v>
      </c>
      <c r="G23" s="967">
        <v>0</v>
      </c>
      <c r="H23" s="967">
        <v>0</v>
      </c>
      <c r="I23" s="967">
        <v>7000000</v>
      </c>
      <c r="J23" s="967"/>
      <c r="K23" s="967"/>
      <c r="L23" s="967">
        <v>600000</v>
      </c>
      <c r="M23" s="967"/>
      <c r="N23" s="967"/>
      <c r="O23" s="968">
        <f t="shared" si="0"/>
        <v>7600000</v>
      </c>
      <c r="Q23" s="964">
        <f t="shared" si="12"/>
        <v>0</v>
      </c>
      <c r="R23" s="947">
        <f>'1.1.sz.mell.'!I112</f>
        <v>7600000</v>
      </c>
      <c r="T23" s="964">
        <f t="shared" si="1"/>
        <v>0</v>
      </c>
      <c r="U23" s="964">
        <f t="shared" si="2"/>
        <v>0</v>
      </c>
      <c r="W23" s="959">
        <f t="shared" si="3"/>
        <v>0</v>
      </c>
      <c r="Y23" s="967"/>
      <c r="Z23" s="967">
        <f t="shared" si="4"/>
        <v>0</v>
      </c>
      <c r="AA23" s="967"/>
      <c r="AB23" s="967">
        <f t="shared" si="4"/>
        <v>0</v>
      </c>
      <c r="AC23" s="967"/>
      <c r="AD23" s="967">
        <f t="shared" si="15"/>
        <v>0</v>
      </c>
      <c r="AE23" s="967"/>
      <c r="AF23" s="967">
        <f t="shared" si="16"/>
        <v>7000000</v>
      </c>
      <c r="AG23" s="967">
        <v>7000000</v>
      </c>
      <c r="AH23" s="967">
        <f t="shared" si="17"/>
        <v>-7000000</v>
      </c>
      <c r="AI23" s="967"/>
      <c r="AJ23" s="967">
        <f t="shared" si="18"/>
        <v>0</v>
      </c>
      <c r="AK23" s="967"/>
      <c r="AL23" s="967">
        <f t="shared" si="19"/>
        <v>0</v>
      </c>
      <c r="AM23" s="967"/>
      <c r="AN23" s="967">
        <f t="shared" si="20"/>
        <v>0</v>
      </c>
      <c r="AO23" s="967"/>
      <c r="AP23" s="967">
        <f t="shared" si="21"/>
        <v>0</v>
      </c>
      <c r="AQ23" s="967"/>
    </row>
    <row r="24" spans="1:43" s="969" customFormat="1" ht="14.1" customHeight="1">
      <c r="A24" s="965" t="s">
        <v>190</v>
      </c>
      <c r="B24" s="973" t="s">
        <v>163</v>
      </c>
      <c r="C24" s="967">
        <v>0</v>
      </c>
      <c r="D24" s="967">
        <v>0</v>
      </c>
      <c r="E24" s="967">
        <v>0</v>
      </c>
      <c r="F24" s="967">
        <v>0</v>
      </c>
      <c r="G24" s="967">
        <v>0</v>
      </c>
      <c r="H24" s="967">
        <v>0</v>
      </c>
      <c r="I24" s="967">
        <v>0</v>
      </c>
      <c r="J24" s="967">
        <v>23456274</v>
      </c>
      <c r="K24" s="967">
        <v>23456274</v>
      </c>
      <c r="L24" s="967">
        <v>5046063</v>
      </c>
      <c r="M24" s="967"/>
      <c r="N24" s="967"/>
      <c r="O24" s="968">
        <f t="shared" si="0"/>
        <v>51958611</v>
      </c>
      <c r="Q24" s="964">
        <f t="shared" si="12"/>
        <v>0</v>
      </c>
      <c r="R24" s="947">
        <f>'1.1.sz.mell.'!I103</f>
        <v>51958611</v>
      </c>
      <c r="T24" s="964">
        <f t="shared" si="1"/>
        <v>0</v>
      </c>
      <c r="U24" s="964">
        <f t="shared" si="2"/>
        <v>0</v>
      </c>
      <c r="W24" s="959">
        <f t="shared" si="3"/>
        <v>0</v>
      </c>
      <c r="Y24" s="967"/>
      <c r="Z24" s="967">
        <f t="shared" si="4"/>
        <v>0</v>
      </c>
      <c r="AA24" s="967"/>
      <c r="AB24" s="967">
        <f t="shared" si="4"/>
        <v>0</v>
      </c>
      <c r="AC24" s="967"/>
      <c r="AD24" s="967">
        <f t="shared" si="15"/>
        <v>0</v>
      </c>
      <c r="AE24" s="967"/>
      <c r="AF24" s="967">
        <f t="shared" si="16"/>
        <v>0</v>
      </c>
      <c r="AG24" s="967"/>
      <c r="AH24" s="967">
        <f t="shared" si="17"/>
        <v>0</v>
      </c>
      <c r="AI24" s="967"/>
      <c r="AJ24" s="967">
        <f t="shared" si="18"/>
        <v>0</v>
      </c>
      <c r="AK24" s="967"/>
      <c r="AL24" s="967">
        <f t="shared" si="19"/>
        <v>0</v>
      </c>
      <c r="AM24" s="967"/>
      <c r="AN24" s="967">
        <f t="shared" si="20"/>
        <v>0</v>
      </c>
      <c r="AO24" s="967"/>
      <c r="AP24" s="967">
        <f t="shared" si="21"/>
        <v>0</v>
      </c>
      <c r="AQ24" s="967"/>
    </row>
    <row r="25" spans="1:43" s="969" customFormat="1" ht="14.1" customHeight="1">
      <c r="A25" s="965" t="s">
        <v>192</v>
      </c>
      <c r="B25" s="973" t="s">
        <v>2149</v>
      </c>
      <c r="C25" s="967"/>
      <c r="D25" s="967"/>
      <c r="E25" s="967"/>
      <c r="F25" s="967"/>
      <c r="G25" s="967"/>
      <c r="H25" s="967"/>
      <c r="I25" s="967"/>
      <c r="J25" s="967"/>
      <c r="K25" s="967"/>
      <c r="L25" s="967"/>
      <c r="M25" s="967"/>
      <c r="N25" s="967"/>
      <c r="O25" s="968">
        <f t="shared" si="0"/>
        <v>0</v>
      </c>
      <c r="Q25" s="964">
        <f t="shared" si="12"/>
        <v>0</v>
      </c>
      <c r="R25" s="947"/>
      <c r="T25" s="964">
        <f t="shared" si="1"/>
        <v>0</v>
      </c>
      <c r="U25" s="964">
        <f t="shared" si="2"/>
        <v>0</v>
      </c>
      <c r="W25" s="959">
        <f t="shared" si="3"/>
        <v>66583915</v>
      </c>
      <c r="Y25" s="967">
        <v>199751744</v>
      </c>
      <c r="Z25" s="967">
        <f t="shared" si="4"/>
        <v>95856777</v>
      </c>
      <c r="AA25" s="967">
        <v>295608521</v>
      </c>
      <c r="AB25" s="967">
        <f t="shared" si="4"/>
        <v>71375573</v>
      </c>
      <c r="AC25" s="967">
        <v>366984094</v>
      </c>
      <c r="AD25" s="967">
        <f t="shared" si="15"/>
        <v>77323314</v>
      </c>
      <c r="AE25" s="967">
        <v>444307408</v>
      </c>
      <c r="AF25" s="967">
        <f t="shared" si="16"/>
        <v>76557848</v>
      </c>
      <c r="AG25" s="967">
        <v>520865256</v>
      </c>
      <c r="AH25" s="967">
        <f t="shared" si="17"/>
        <v>-520865256</v>
      </c>
      <c r="AI25" s="967"/>
      <c r="AJ25" s="967">
        <f t="shared" si="18"/>
        <v>0</v>
      </c>
      <c r="AK25" s="967"/>
      <c r="AL25" s="967">
        <f t="shared" si="19"/>
        <v>0</v>
      </c>
      <c r="AM25" s="967"/>
      <c r="AN25" s="967">
        <f t="shared" si="20"/>
        <v>0</v>
      </c>
      <c r="AO25" s="967"/>
      <c r="AP25" s="967">
        <f t="shared" si="21"/>
        <v>0</v>
      </c>
      <c r="AQ25" s="967"/>
    </row>
    <row r="26" spans="1:43" s="969" customFormat="1" ht="14.1" customHeight="1" thickBot="1">
      <c r="A26" s="974" t="s">
        <v>195</v>
      </c>
      <c r="B26" s="973" t="s">
        <v>250</v>
      </c>
      <c r="C26" s="967">
        <v>29967403</v>
      </c>
      <c r="D26" s="967"/>
      <c r="E26" s="967">
        <v>5322400</v>
      </c>
      <c r="F26" s="967">
        <v>0</v>
      </c>
      <c r="G26" s="967">
        <v>0</v>
      </c>
      <c r="H26" s="967">
        <v>2661200</v>
      </c>
      <c r="I26" s="967">
        <v>0</v>
      </c>
      <c r="J26" s="967"/>
      <c r="K26" s="967">
        <v>2661200</v>
      </c>
      <c r="L26" s="967">
        <v>467651</v>
      </c>
      <c r="M26" s="967"/>
      <c r="N26" s="967">
        <v>5084200</v>
      </c>
      <c r="O26" s="968">
        <f t="shared" si="0"/>
        <v>46164054</v>
      </c>
      <c r="Q26" s="964">
        <f t="shared" si="12"/>
        <v>0</v>
      </c>
      <c r="R26" s="947">
        <f>'1.1.sz.mell.'!I139</f>
        <v>46164054</v>
      </c>
      <c r="T26" s="964">
        <f t="shared" si="1"/>
        <v>0</v>
      </c>
      <c r="U26" s="964">
        <f t="shared" si="2"/>
        <v>0</v>
      </c>
      <c r="W26" s="959">
        <f t="shared" si="3"/>
        <v>10876201</v>
      </c>
      <c r="Y26" s="967">
        <v>32628603</v>
      </c>
      <c r="Z26" s="967">
        <f t="shared" si="4"/>
        <v>0</v>
      </c>
      <c r="AA26" s="967">
        <v>32628603</v>
      </c>
      <c r="AB26" s="967">
        <f t="shared" si="4"/>
        <v>0</v>
      </c>
      <c r="AC26" s="967">
        <v>32628603</v>
      </c>
      <c r="AD26" s="967">
        <f t="shared" si="15"/>
        <v>2661200</v>
      </c>
      <c r="AE26" s="967">
        <v>35289803</v>
      </c>
      <c r="AF26" s="967">
        <f t="shared" si="16"/>
        <v>0</v>
      </c>
      <c r="AG26" s="967">
        <v>35289803</v>
      </c>
      <c r="AH26" s="967">
        <f t="shared" si="17"/>
        <v>-35289803</v>
      </c>
      <c r="AI26" s="967"/>
      <c r="AJ26" s="967">
        <f t="shared" si="18"/>
        <v>0</v>
      </c>
      <c r="AK26" s="967"/>
      <c r="AL26" s="967">
        <f t="shared" si="19"/>
        <v>0</v>
      </c>
      <c r="AM26" s="967"/>
      <c r="AN26" s="967">
        <f t="shared" si="20"/>
        <v>0</v>
      </c>
      <c r="AO26" s="967"/>
      <c r="AP26" s="967">
        <f t="shared" si="21"/>
        <v>0</v>
      </c>
      <c r="AQ26" s="967"/>
    </row>
    <row r="27" spans="1:43" s="959" customFormat="1" ht="15.95" customHeight="1" thickBot="1">
      <c r="A27" s="981" t="s">
        <v>198</v>
      </c>
      <c r="B27" s="976" t="s">
        <v>2150</v>
      </c>
      <c r="C27" s="977">
        <f t="shared" ref="C27:N27" si="22">SUM(C16:C26)</f>
        <v>236544237</v>
      </c>
      <c r="D27" s="977">
        <f t="shared" si="22"/>
        <v>206576834</v>
      </c>
      <c r="E27" s="977">
        <f t="shared" si="22"/>
        <v>211899234</v>
      </c>
      <c r="F27" s="977">
        <f t="shared" si="22"/>
        <v>263013234</v>
      </c>
      <c r="G27" s="977">
        <f t="shared" si="22"/>
        <v>337102686</v>
      </c>
      <c r="H27" s="977">
        <f t="shared" si="22"/>
        <v>348050114</v>
      </c>
      <c r="I27" s="977">
        <f t="shared" si="22"/>
        <v>247371325</v>
      </c>
      <c r="J27" s="977">
        <f t="shared" si="22"/>
        <v>585959175</v>
      </c>
      <c r="K27" s="977">
        <f t="shared" si="22"/>
        <v>588620375</v>
      </c>
      <c r="L27" s="977">
        <f t="shared" si="22"/>
        <v>2267764161</v>
      </c>
      <c r="M27" s="977">
        <f t="shared" si="22"/>
        <v>561731801</v>
      </c>
      <c r="N27" s="977">
        <f t="shared" si="22"/>
        <v>571444098</v>
      </c>
      <c r="O27" s="978">
        <f t="shared" si="0"/>
        <v>6426077274</v>
      </c>
      <c r="Q27" s="964">
        <f t="shared" si="12"/>
        <v>-6426077274</v>
      </c>
      <c r="R27" s="947"/>
      <c r="T27" s="964">
        <f t="shared" si="1"/>
        <v>-1285215454.8</v>
      </c>
      <c r="U27" s="964">
        <f t="shared" si="2"/>
        <v>-1285215455</v>
      </c>
      <c r="Y27" s="977">
        <f>SUM(Y16:Y26)</f>
        <v>852110850</v>
      </c>
      <c r="Z27" s="977">
        <f t="shared" si="4"/>
        <v>358870011</v>
      </c>
      <c r="AA27" s="977">
        <f>SUM(AA16:AA26)</f>
        <v>1210980861</v>
      </c>
      <c r="AB27" s="977">
        <f t="shared" ref="AB27:AQ27" si="23">SUM(AB16:AB26)</f>
        <v>408478259</v>
      </c>
      <c r="AC27" s="977">
        <f t="shared" si="23"/>
        <v>1619459120</v>
      </c>
      <c r="AD27" s="977">
        <f t="shared" si="23"/>
        <v>425373428</v>
      </c>
      <c r="AE27" s="977">
        <f t="shared" si="23"/>
        <v>2044832548</v>
      </c>
      <c r="AF27" s="977">
        <f t="shared" si="23"/>
        <v>323929173</v>
      </c>
      <c r="AG27" s="977">
        <f t="shared" si="23"/>
        <v>2368761721</v>
      </c>
      <c r="AH27" s="977">
        <f t="shared" si="23"/>
        <v>-2368761721</v>
      </c>
      <c r="AI27" s="977">
        <f t="shared" si="23"/>
        <v>0</v>
      </c>
      <c r="AJ27" s="977">
        <f t="shared" si="23"/>
        <v>0</v>
      </c>
      <c r="AK27" s="977">
        <f t="shared" si="23"/>
        <v>0</v>
      </c>
      <c r="AL27" s="977">
        <f t="shared" si="23"/>
        <v>0</v>
      </c>
      <c r="AM27" s="977">
        <f t="shared" si="23"/>
        <v>0</v>
      </c>
      <c r="AN27" s="977">
        <f t="shared" si="23"/>
        <v>0</v>
      </c>
      <c r="AO27" s="977">
        <f t="shared" si="23"/>
        <v>0</v>
      </c>
      <c r="AP27" s="977">
        <f t="shared" si="23"/>
        <v>0</v>
      </c>
      <c r="AQ27" s="977">
        <f t="shared" si="23"/>
        <v>0</v>
      </c>
    </row>
    <row r="28" spans="1:43" ht="16.5" thickBot="1">
      <c r="A28" s="982" t="s">
        <v>201</v>
      </c>
      <c r="B28" s="983" t="s">
        <v>2151</v>
      </c>
      <c r="C28" s="984">
        <f t="shared" ref="C28:O28" si="24">C14-C27</f>
        <v>20280538</v>
      </c>
      <c r="D28" s="984">
        <f t="shared" si="24"/>
        <v>50247941</v>
      </c>
      <c r="E28" s="984">
        <f t="shared" si="24"/>
        <v>44925541</v>
      </c>
      <c r="F28" s="984">
        <f t="shared" si="24"/>
        <v>-126222787</v>
      </c>
      <c r="G28" s="984">
        <f t="shared" si="24"/>
        <v>1907751506</v>
      </c>
      <c r="H28" s="984">
        <f t="shared" si="24"/>
        <v>-302096743</v>
      </c>
      <c r="I28" s="984">
        <f t="shared" si="24"/>
        <v>-95119418</v>
      </c>
      <c r="J28" s="984">
        <f t="shared" si="24"/>
        <v>-299064236</v>
      </c>
      <c r="K28" s="984">
        <f t="shared" si="24"/>
        <v>-301725436</v>
      </c>
      <c r="L28" s="984">
        <f t="shared" si="24"/>
        <v>-412587571</v>
      </c>
      <c r="M28" s="984">
        <f t="shared" si="24"/>
        <v>-273836862</v>
      </c>
      <c r="N28" s="984">
        <f t="shared" si="24"/>
        <v>-212552473</v>
      </c>
      <c r="O28" s="985">
        <f t="shared" si="24"/>
        <v>0</v>
      </c>
      <c r="Q28" s="964">
        <f t="shared" si="12"/>
        <v>6426077274</v>
      </c>
      <c r="R28" s="947">
        <f>SUM(R16:R26)</f>
        <v>6426077274</v>
      </c>
      <c r="T28" s="964">
        <f t="shared" si="1"/>
        <v>1285215454.8</v>
      </c>
      <c r="U28" s="964">
        <f t="shared" si="2"/>
        <v>1285215455</v>
      </c>
      <c r="Y28" s="984">
        <f>Y14-Y27</f>
        <v>-81636530</v>
      </c>
      <c r="Z28" s="984">
        <f t="shared" si="4"/>
        <v>-222079564</v>
      </c>
      <c r="AA28" s="984">
        <f>AA14-AA27</f>
        <v>-303716094</v>
      </c>
      <c r="AB28" s="984">
        <f t="shared" ref="AB28" si="25">AC28-AA28</f>
        <v>1839375933</v>
      </c>
      <c r="AC28" s="984">
        <f t="shared" ref="AC28" si="26">AC14-AC27</f>
        <v>1535659839</v>
      </c>
      <c r="AD28" s="984">
        <f t="shared" ref="AD28" si="27">AE28-AC28</f>
        <v>-379420057</v>
      </c>
      <c r="AE28" s="984">
        <f t="shared" ref="AE28" si="28">AE14-AE27</f>
        <v>1156239782</v>
      </c>
      <c r="AF28" s="984">
        <f t="shared" ref="AF28" si="29">AG28-AE28</f>
        <v>-171677266</v>
      </c>
      <c r="AG28" s="984">
        <f t="shared" ref="AG28" si="30">AG14-AG27</f>
        <v>984562516</v>
      </c>
      <c r="AH28" s="984">
        <f t="shared" ref="AH28" si="31">AI28-AG28</f>
        <v>-984562516</v>
      </c>
      <c r="AI28" s="984">
        <f t="shared" ref="AI28" si="32">AI14-AI27</f>
        <v>0</v>
      </c>
      <c r="AJ28" s="984">
        <f t="shared" ref="AJ28" si="33">AK28-AI28</f>
        <v>0</v>
      </c>
      <c r="AK28" s="984">
        <f t="shared" ref="AK28" si="34">AK14-AK27</f>
        <v>0</v>
      </c>
      <c r="AL28" s="984">
        <f t="shared" ref="AL28" si="35">AM28-AK28</f>
        <v>0</v>
      </c>
      <c r="AM28" s="984">
        <f t="shared" ref="AM28" si="36">AM14-AM27</f>
        <v>0</v>
      </c>
      <c r="AN28" s="984">
        <f t="shared" ref="AN28" si="37">AO28-AM28</f>
        <v>0</v>
      </c>
      <c r="AO28" s="984">
        <f t="shared" ref="AO28" si="38">AO14-AO27</f>
        <v>0</v>
      </c>
      <c r="AP28" s="984">
        <f t="shared" ref="AP28" si="39">AQ28-AO28</f>
        <v>0</v>
      </c>
      <c r="AQ28" s="984">
        <f t="shared" ref="AQ28" si="40">AQ14-AQ27</f>
        <v>0</v>
      </c>
    </row>
    <row r="29" spans="1:43">
      <c r="A29" s="986"/>
    </row>
    <row r="30" spans="1:43">
      <c r="B30" s="987"/>
      <c r="C30" s="988"/>
      <c r="D30" s="988"/>
      <c r="O30" s="953"/>
    </row>
    <row r="31" spans="1:43">
      <c r="O31" s="953"/>
    </row>
    <row r="32" spans="1:43">
      <c r="O32" s="953"/>
      <c r="Y32" s="1073">
        <f>SUM(Y25:Y26)</f>
        <v>232380347</v>
      </c>
      <c r="Z32" s="1073">
        <f t="shared" ref="Z32:AH32" si="41">SUM(Z25:Z26)</f>
        <v>95856777</v>
      </c>
      <c r="AA32" s="1073">
        <f t="shared" si="41"/>
        <v>328237124</v>
      </c>
      <c r="AB32" s="1073">
        <f t="shared" si="41"/>
        <v>71375573</v>
      </c>
      <c r="AC32" s="1073">
        <f t="shared" si="41"/>
        <v>399612697</v>
      </c>
      <c r="AD32" s="1073">
        <f t="shared" si="41"/>
        <v>79984514</v>
      </c>
      <c r="AE32" s="1073">
        <f t="shared" si="41"/>
        <v>479597211</v>
      </c>
      <c r="AF32" s="1073">
        <f t="shared" si="41"/>
        <v>76557848</v>
      </c>
      <c r="AG32" s="1073">
        <f t="shared" si="41"/>
        <v>556155059</v>
      </c>
      <c r="AH32" s="1073">
        <f t="shared" si="41"/>
        <v>-556155059</v>
      </c>
    </row>
    <row r="33" spans="15:15">
      <c r="O33" s="953"/>
    </row>
    <row r="34" spans="15:15">
      <c r="O34" s="953"/>
    </row>
    <row r="35" spans="15:15">
      <c r="O35" s="953"/>
    </row>
    <row r="36" spans="15:15">
      <c r="O36" s="953"/>
    </row>
    <row r="37" spans="15:15">
      <c r="O37" s="953"/>
    </row>
    <row r="38" spans="15:15">
      <c r="O38" s="953"/>
    </row>
    <row r="39" spans="15:15">
      <c r="O39" s="953"/>
    </row>
    <row r="40" spans="15:15">
      <c r="O40" s="953"/>
    </row>
    <row r="41" spans="15:15">
      <c r="O41" s="953"/>
    </row>
    <row r="42" spans="15:15">
      <c r="O42" s="953"/>
    </row>
    <row r="43" spans="15:15">
      <c r="O43" s="953"/>
    </row>
    <row r="44" spans="15:15">
      <c r="O44" s="953"/>
    </row>
    <row r="45" spans="15:15">
      <c r="O45" s="953"/>
    </row>
    <row r="46" spans="15:15">
      <c r="O46" s="953"/>
    </row>
    <row r="47" spans="15:15">
      <c r="O47" s="953"/>
    </row>
    <row r="48" spans="15:15">
      <c r="O48" s="953"/>
    </row>
    <row r="49" spans="15:15">
      <c r="O49" s="953"/>
    </row>
    <row r="50" spans="15:15">
      <c r="O50" s="953"/>
    </row>
    <row r="51" spans="15:15">
      <c r="O51" s="953"/>
    </row>
    <row r="52" spans="15:15">
      <c r="O52" s="953"/>
    </row>
    <row r="53" spans="15:15">
      <c r="O53" s="953"/>
    </row>
    <row r="54" spans="15:15">
      <c r="O54" s="953"/>
    </row>
    <row r="55" spans="15:15">
      <c r="O55" s="953"/>
    </row>
    <row r="56" spans="15:15">
      <c r="O56" s="953"/>
    </row>
    <row r="57" spans="15:15">
      <c r="O57" s="953"/>
    </row>
    <row r="58" spans="15:15">
      <c r="O58" s="953"/>
    </row>
    <row r="59" spans="15:15">
      <c r="O59" s="953"/>
    </row>
    <row r="60" spans="15:15">
      <c r="O60" s="953"/>
    </row>
    <row r="61" spans="15:15">
      <c r="O61" s="953"/>
    </row>
    <row r="62" spans="15:15">
      <c r="O62" s="953"/>
    </row>
    <row r="63" spans="15:15">
      <c r="O63" s="953"/>
    </row>
    <row r="64" spans="15:15">
      <c r="O64" s="953"/>
    </row>
    <row r="65" spans="15:15">
      <c r="O65" s="953"/>
    </row>
    <row r="66" spans="15:15">
      <c r="O66" s="953"/>
    </row>
    <row r="67" spans="15:15">
      <c r="O67" s="953"/>
    </row>
    <row r="68" spans="15:15">
      <c r="O68" s="953"/>
    </row>
    <row r="69" spans="15:15">
      <c r="O69" s="953"/>
    </row>
    <row r="70" spans="15:15">
      <c r="O70" s="953"/>
    </row>
    <row r="71" spans="15:15">
      <c r="O71" s="953"/>
    </row>
    <row r="72" spans="15:15">
      <c r="O72" s="953"/>
    </row>
    <row r="73" spans="15:15">
      <c r="O73" s="953"/>
    </row>
    <row r="74" spans="15:15">
      <c r="O74" s="953"/>
    </row>
    <row r="75" spans="15:15">
      <c r="O75" s="953"/>
    </row>
    <row r="76" spans="15:15">
      <c r="O76" s="953"/>
    </row>
    <row r="77" spans="15:15">
      <c r="O77" s="953"/>
    </row>
    <row r="78" spans="15:15">
      <c r="O78" s="953"/>
    </row>
    <row r="79" spans="15:15">
      <c r="O79" s="953"/>
    </row>
    <row r="80" spans="15:15">
      <c r="O80" s="953"/>
    </row>
    <row r="81" spans="15:15">
      <c r="O81" s="953"/>
    </row>
    <row r="82" spans="15:15">
      <c r="O82" s="953"/>
    </row>
    <row r="83" spans="15:15">
      <c r="O83" s="953"/>
    </row>
  </sheetData>
  <mergeCells count="3">
    <mergeCell ref="A1:O1"/>
    <mergeCell ref="B4:O4"/>
    <mergeCell ref="B15:O15"/>
  </mergeCells>
  <printOptions horizontalCentered="1"/>
  <pageMargins left="0.25" right="0.25" top="0.75" bottom="0.75" header="0.3" footer="0.3"/>
  <pageSetup paperSize="9" scale="85" orientation="landscape" r:id="rId1"/>
  <headerFooter alignWithMargins="0">
    <oddHeader>&amp;R&amp;"Times New Roman CE,Félkövér dőlt" 14. melléklet</oddHeader>
  </headerFooter>
  <colBreaks count="1" manualBreakCount="1">
    <brk id="15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>
  <dimension ref="A1:H16"/>
  <sheetViews>
    <sheetView workbookViewId="0">
      <selection activeCell="F44" sqref="F44"/>
    </sheetView>
  </sheetViews>
  <sheetFormatPr defaultColWidth="9.140625" defaultRowHeight="12.75"/>
  <cols>
    <col min="1" max="1" width="5.85546875" style="454" customWidth="1"/>
    <col min="2" max="2" width="42.5703125" style="451" customWidth="1"/>
    <col min="3" max="4" width="12.42578125" style="451" customWidth="1"/>
    <col min="5" max="5" width="11" style="451" customWidth="1"/>
    <col min="6" max="6" width="11.85546875" style="451" customWidth="1"/>
    <col min="7" max="7" width="13.28515625" style="451" customWidth="1"/>
    <col min="8" max="8" width="14.42578125" style="451" customWidth="1"/>
    <col min="9" max="16384" width="9.140625" style="451"/>
  </cols>
  <sheetData>
    <row r="1" spans="1:8" s="885" customFormat="1" ht="15.75" thickBot="1">
      <c r="A1" s="883"/>
      <c r="H1" s="455" t="s">
        <v>680</v>
      </c>
    </row>
    <row r="2" spans="1:8" s="832" customFormat="1" ht="26.25" customHeight="1">
      <c r="A2" s="1154" t="s">
        <v>2</v>
      </c>
      <c r="B2" s="1156" t="s">
        <v>2152</v>
      </c>
      <c r="C2" s="1154" t="s">
        <v>2153</v>
      </c>
      <c r="D2" s="1154" t="s">
        <v>2154</v>
      </c>
      <c r="E2" s="989" t="s">
        <v>2155</v>
      </c>
      <c r="F2" s="990"/>
      <c r="G2" s="990"/>
      <c r="H2" s="991"/>
    </row>
    <row r="3" spans="1:8" s="835" customFormat="1" ht="32.25" customHeight="1" thickBot="1">
      <c r="A3" s="1155"/>
      <c r="B3" s="1157"/>
      <c r="C3" s="1157"/>
      <c r="D3" s="1155"/>
      <c r="E3" s="992" t="s">
        <v>1710</v>
      </c>
      <c r="F3" s="992" t="s">
        <v>1711</v>
      </c>
      <c r="G3" s="992" t="s">
        <v>1742</v>
      </c>
      <c r="H3" s="834" t="s">
        <v>1743</v>
      </c>
    </row>
    <row r="4" spans="1:8" s="841" customFormat="1" ht="12.95" customHeight="1" thickBot="1">
      <c r="A4" s="836">
        <v>1</v>
      </c>
      <c r="B4" s="837">
        <v>2</v>
      </c>
      <c r="C4" s="837">
        <v>3</v>
      </c>
      <c r="D4" s="838">
        <v>4</v>
      </c>
      <c r="E4" s="836">
        <v>5</v>
      </c>
      <c r="F4" s="838">
        <v>6</v>
      </c>
      <c r="G4" s="838">
        <v>7</v>
      </c>
      <c r="H4" s="839">
        <v>8</v>
      </c>
    </row>
    <row r="5" spans="1:8" ht="20.100000000000001" customHeight="1" thickBot="1">
      <c r="A5" s="842" t="s">
        <v>4</v>
      </c>
      <c r="B5" s="843" t="s">
        <v>2156</v>
      </c>
      <c r="C5" s="993"/>
      <c r="D5" s="994" t="s">
        <v>2157</v>
      </c>
      <c r="E5" s="995">
        <f>SUM(E6:E9)</f>
        <v>61080000</v>
      </c>
      <c r="F5" s="996">
        <f>SUM(F6:F9)</f>
        <v>0</v>
      </c>
      <c r="G5" s="996">
        <f>SUM(G6:G9)</f>
        <v>0</v>
      </c>
      <c r="H5" s="997">
        <f>SUM(H6:H9)</f>
        <v>0</v>
      </c>
    </row>
    <row r="6" spans="1:8" ht="20.100000000000001" customHeight="1">
      <c r="A6" s="849" t="s">
        <v>15</v>
      </c>
      <c r="B6" s="850" t="s">
        <v>2158</v>
      </c>
      <c r="C6" s="998"/>
      <c r="D6" s="999"/>
      <c r="E6" s="853">
        <v>1280000</v>
      </c>
      <c r="F6" s="854"/>
      <c r="G6" s="854"/>
      <c r="H6" s="855"/>
    </row>
    <row r="7" spans="1:8" ht="25.5">
      <c r="A7" s="849" t="s">
        <v>27</v>
      </c>
      <c r="B7" s="850" t="s">
        <v>2159</v>
      </c>
      <c r="C7" s="998" t="s">
        <v>2160</v>
      </c>
      <c r="D7" s="999"/>
      <c r="E7" s="853">
        <v>59800000</v>
      </c>
      <c r="F7" s="854"/>
      <c r="G7" s="854"/>
      <c r="H7" s="855"/>
    </row>
    <row r="8" spans="1:8">
      <c r="A8" s="849" t="s">
        <v>135</v>
      </c>
      <c r="B8" s="850"/>
      <c r="C8" s="998"/>
      <c r="D8" s="999"/>
      <c r="E8" s="853"/>
      <c r="F8" s="854"/>
      <c r="G8" s="854"/>
      <c r="H8" s="855"/>
    </row>
    <row r="9" spans="1:8" ht="20.100000000000001" customHeight="1" thickBot="1">
      <c r="A9" s="849" t="s">
        <v>41</v>
      </c>
      <c r="B9" s="850" t="s">
        <v>1746</v>
      </c>
      <c r="C9" s="998"/>
      <c r="D9" s="999"/>
      <c r="E9" s="853"/>
      <c r="F9" s="854"/>
      <c r="G9" s="854"/>
      <c r="H9" s="855"/>
    </row>
    <row r="10" spans="1:8" ht="20.100000000000001" customHeight="1" thickBot="1">
      <c r="A10" s="842" t="s">
        <v>63</v>
      </c>
      <c r="B10" s="843" t="s">
        <v>2161</v>
      </c>
      <c r="C10" s="993"/>
      <c r="D10" s="994"/>
      <c r="E10" s="995">
        <f>SUM(E11:E14)</f>
        <v>227195</v>
      </c>
      <c r="F10" s="996">
        <f>SUM(F11:F14)</f>
        <v>0</v>
      </c>
      <c r="G10" s="996">
        <f>SUM(G11:G14)</f>
        <v>0</v>
      </c>
      <c r="H10" s="997">
        <f>SUM(H11:H14)</f>
        <v>0</v>
      </c>
    </row>
    <row r="11" spans="1:8" ht="20.100000000000001" customHeight="1">
      <c r="A11" s="849" t="s">
        <v>142</v>
      </c>
      <c r="B11" s="850" t="s">
        <v>2162</v>
      </c>
      <c r="C11" s="998"/>
      <c r="D11" s="999" t="s">
        <v>2157</v>
      </c>
      <c r="E11" s="853">
        <v>227195</v>
      </c>
      <c r="F11" s="854"/>
      <c r="G11" s="854"/>
      <c r="H11" s="855"/>
    </row>
    <row r="12" spans="1:8" ht="20.100000000000001" customHeight="1">
      <c r="A12" s="849" t="s">
        <v>81</v>
      </c>
      <c r="B12" s="850" t="s">
        <v>1746</v>
      </c>
      <c r="C12" s="998"/>
      <c r="D12" s="999"/>
      <c r="E12" s="853"/>
      <c r="F12" s="854"/>
      <c r="G12" s="854"/>
      <c r="H12" s="855"/>
    </row>
    <row r="13" spans="1:8" ht="20.100000000000001" customHeight="1">
      <c r="A13" s="849" t="s">
        <v>83</v>
      </c>
      <c r="B13" s="850" t="s">
        <v>1746</v>
      </c>
      <c r="C13" s="998"/>
      <c r="D13" s="999"/>
      <c r="E13" s="853"/>
      <c r="F13" s="854"/>
      <c r="G13" s="854"/>
      <c r="H13" s="855"/>
    </row>
    <row r="14" spans="1:8" ht="20.100000000000001" customHeight="1" thickBot="1">
      <c r="A14" s="849" t="s">
        <v>147</v>
      </c>
      <c r="B14" s="850" t="s">
        <v>1746</v>
      </c>
      <c r="C14" s="998"/>
      <c r="D14" s="999"/>
      <c r="E14" s="853"/>
      <c r="F14" s="854"/>
      <c r="G14" s="854"/>
      <c r="H14" s="855"/>
    </row>
    <row r="15" spans="1:8" ht="20.100000000000001" customHeight="1" thickBot="1">
      <c r="A15" s="842" t="s">
        <v>164</v>
      </c>
      <c r="B15" s="1000" t="s">
        <v>2163</v>
      </c>
      <c r="C15" s="1001"/>
      <c r="D15" s="1002"/>
      <c r="E15" s="995">
        <f>E5+E10</f>
        <v>61307195</v>
      </c>
      <c r="F15" s="996">
        <f>F5+F10</f>
        <v>0</v>
      </c>
      <c r="G15" s="996">
        <f>G5+G10</f>
        <v>0</v>
      </c>
      <c r="H15" s="997">
        <f>H5+H10</f>
        <v>0</v>
      </c>
    </row>
    <row r="16" spans="1:8" ht="20.100000000000001" customHeight="1"/>
  </sheetData>
  <mergeCells count="4">
    <mergeCell ref="A2:A3"/>
    <mergeCell ref="B2:B3"/>
    <mergeCell ref="C2:C3"/>
    <mergeCell ref="D2:D3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landscape" horizontalDpi="300" verticalDpi="300" r:id="rId1"/>
  <headerFooter alignWithMargins="0">
    <oddHeader>&amp;C&amp;"Times New Roman CE,Félkövér"&amp;12Az önkormányzat által nyújtott hitel és kölcsön alakulása lejárat és eszközök szerinti bontásban&amp;R&amp;"Times New Roman CE,Félkövér dőlt" 15. melléklet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92D050"/>
  </sheetPr>
  <dimension ref="A1:O42"/>
  <sheetViews>
    <sheetView zoomScale="120" zoomScaleNormal="120" zoomScaleSheetLayoutView="100" workbookViewId="0">
      <selection activeCell="F44" sqref="F44"/>
    </sheetView>
  </sheetViews>
  <sheetFormatPr defaultRowHeight="15.75"/>
  <cols>
    <col min="1" max="1" width="7.7109375" style="359" customWidth="1"/>
    <col min="2" max="2" width="56.85546875" style="359" bestFit="1" customWidth="1"/>
    <col min="3" max="3" width="13.28515625" style="449" customWidth="1"/>
    <col min="4" max="5" width="13.28515625" style="359" customWidth="1"/>
    <col min="6" max="6" width="7.7109375" style="359" customWidth="1"/>
    <col min="7" max="7" width="15.42578125" style="1003" hidden="1" customWidth="1"/>
    <col min="8" max="8" width="9.140625" style="359" hidden="1" customWidth="1"/>
    <col min="9" max="11" width="13" style="359" hidden="1" customWidth="1"/>
    <col min="12" max="12" width="9.140625" style="359" hidden="1" customWidth="1"/>
    <col min="13" max="15" width="13.7109375" style="359" hidden="1" customWidth="1"/>
    <col min="16" max="256" width="9.140625" style="359"/>
    <col min="257" max="257" width="7.7109375" style="359" customWidth="1"/>
    <col min="258" max="258" width="56.85546875" style="359" bestFit="1" customWidth="1"/>
    <col min="259" max="261" width="13.28515625" style="359" customWidth="1"/>
    <col min="262" max="262" width="7.7109375" style="359" customWidth="1"/>
    <col min="263" max="512" width="9.140625" style="359"/>
    <col min="513" max="513" width="7.7109375" style="359" customWidth="1"/>
    <col min="514" max="514" width="56.85546875" style="359" bestFit="1" customWidth="1"/>
    <col min="515" max="517" width="13.28515625" style="359" customWidth="1"/>
    <col min="518" max="518" width="7.7109375" style="359" customWidth="1"/>
    <col min="519" max="768" width="9.140625" style="359"/>
    <col min="769" max="769" width="7.7109375" style="359" customWidth="1"/>
    <col min="770" max="770" width="56.85546875" style="359" bestFit="1" customWidth="1"/>
    <col min="771" max="773" width="13.28515625" style="359" customWidth="1"/>
    <col min="774" max="774" width="7.7109375" style="359" customWidth="1"/>
    <col min="775" max="1024" width="9.140625" style="359"/>
    <col min="1025" max="1025" width="7.7109375" style="359" customWidth="1"/>
    <col min="1026" max="1026" width="56.85546875" style="359" bestFit="1" customWidth="1"/>
    <col min="1027" max="1029" width="13.28515625" style="359" customWidth="1"/>
    <col min="1030" max="1030" width="7.7109375" style="359" customWidth="1"/>
    <col min="1031" max="1280" width="9.140625" style="359"/>
    <col min="1281" max="1281" width="7.7109375" style="359" customWidth="1"/>
    <col min="1282" max="1282" width="56.85546875" style="359" bestFit="1" customWidth="1"/>
    <col min="1283" max="1285" width="13.28515625" style="359" customWidth="1"/>
    <col min="1286" max="1286" width="7.7109375" style="359" customWidth="1"/>
    <col min="1287" max="1536" width="9.140625" style="359"/>
    <col min="1537" max="1537" width="7.7109375" style="359" customWidth="1"/>
    <col min="1538" max="1538" width="56.85546875" style="359" bestFit="1" customWidth="1"/>
    <col min="1539" max="1541" width="13.28515625" style="359" customWidth="1"/>
    <col min="1542" max="1542" width="7.7109375" style="359" customWidth="1"/>
    <col min="1543" max="1792" width="9.140625" style="359"/>
    <col min="1793" max="1793" width="7.7109375" style="359" customWidth="1"/>
    <col min="1794" max="1794" width="56.85546875" style="359" bestFit="1" customWidth="1"/>
    <col min="1795" max="1797" width="13.28515625" style="359" customWidth="1"/>
    <col min="1798" max="1798" width="7.7109375" style="359" customWidth="1"/>
    <col min="1799" max="2048" width="9.140625" style="359"/>
    <col min="2049" max="2049" width="7.7109375" style="359" customWidth="1"/>
    <col min="2050" max="2050" width="56.85546875" style="359" bestFit="1" customWidth="1"/>
    <col min="2051" max="2053" width="13.28515625" style="359" customWidth="1"/>
    <col min="2054" max="2054" width="7.7109375" style="359" customWidth="1"/>
    <col min="2055" max="2304" width="9.140625" style="359"/>
    <col min="2305" max="2305" width="7.7109375" style="359" customWidth="1"/>
    <col min="2306" max="2306" width="56.85546875" style="359" bestFit="1" customWidth="1"/>
    <col min="2307" max="2309" width="13.28515625" style="359" customWidth="1"/>
    <col min="2310" max="2310" width="7.7109375" style="359" customWidth="1"/>
    <col min="2311" max="2560" width="9.140625" style="359"/>
    <col min="2561" max="2561" width="7.7109375" style="359" customWidth="1"/>
    <col min="2562" max="2562" width="56.85546875" style="359" bestFit="1" customWidth="1"/>
    <col min="2563" max="2565" width="13.28515625" style="359" customWidth="1"/>
    <col min="2566" max="2566" width="7.7109375" style="359" customWidth="1"/>
    <col min="2567" max="2816" width="9.140625" style="359"/>
    <col min="2817" max="2817" width="7.7109375" style="359" customWidth="1"/>
    <col min="2818" max="2818" width="56.85546875" style="359" bestFit="1" customWidth="1"/>
    <col min="2819" max="2821" width="13.28515625" style="359" customWidth="1"/>
    <col min="2822" max="2822" width="7.7109375" style="359" customWidth="1"/>
    <col min="2823" max="3072" width="9.140625" style="359"/>
    <col min="3073" max="3073" width="7.7109375" style="359" customWidth="1"/>
    <col min="3074" max="3074" width="56.85546875" style="359" bestFit="1" customWidth="1"/>
    <col min="3075" max="3077" width="13.28515625" style="359" customWidth="1"/>
    <col min="3078" max="3078" width="7.7109375" style="359" customWidth="1"/>
    <col min="3079" max="3328" width="9.140625" style="359"/>
    <col min="3329" max="3329" width="7.7109375" style="359" customWidth="1"/>
    <col min="3330" max="3330" width="56.85546875" style="359" bestFit="1" customWidth="1"/>
    <col min="3331" max="3333" width="13.28515625" style="359" customWidth="1"/>
    <col min="3334" max="3334" width="7.7109375" style="359" customWidth="1"/>
    <col min="3335" max="3584" width="9.140625" style="359"/>
    <col min="3585" max="3585" width="7.7109375" style="359" customWidth="1"/>
    <col min="3586" max="3586" width="56.85546875" style="359" bestFit="1" customWidth="1"/>
    <col min="3587" max="3589" width="13.28515625" style="359" customWidth="1"/>
    <col min="3590" max="3590" width="7.7109375" style="359" customWidth="1"/>
    <col min="3591" max="3840" width="9.140625" style="359"/>
    <col min="3841" max="3841" width="7.7109375" style="359" customWidth="1"/>
    <col min="3842" max="3842" width="56.85546875" style="359" bestFit="1" customWidth="1"/>
    <col min="3843" max="3845" width="13.28515625" style="359" customWidth="1"/>
    <col min="3846" max="3846" width="7.7109375" style="359" customWidth="1"/>
    <col min="3847" max="4096" width="9.140625" style="359"/>
    <col min="4097" max="4097" width="7.7109375" style="359" customWidth="1"/>
    <col min="4098" max="4098" width="56.85546875" style="359" bestFit="1" customWidth="1"/>
    <col min="4099" max="4101" width="13.28515625" style="359" customWidth="1"/>
    <col min="4102" max="4102" width="7.7109375" style="359" customWidth="1"/>
    <col min="4103" max="4352" width="9.140625" style="359"/>
    <col min="4353" max="4353" width="7.7109375" style="359" customWidth="1"/>
    <col min="4354" max="4354" width="56.85546875" style="359" bestFit="1" customWidth="1"/>
    <col min="4355" max="4357" width="13.28515625" style="359" customWidth="1"/>
    <col min="4358" max="4358" width="7.7109375" style="359" customWidth="1"/>
    <col min="4359" max="4608" width="9.140625" style="359"/>
    <col min="4609" max="4609" width="7.7109375" style="359" customWidth="1"/>
    <col min="4610" max="4610" width="56.85546875" style="359" bestFit="1" customWidth="1"/>
    <col min="4611" max="4613" width="13.28515625" style="359" customWidth="1"/>
    <col min="4614" max="4614" width="7.7109375" style="359" customWidth="1"/>
    <col min="4615" max="4864" width="9.140625" style="359"/>
    <col min="4865" max="4865" width="7.7109375" style="359" customWidth="1"/>
    <col min="4866" max="4866" width="56.85546875" style="359" bestFit="1" customWidth="1"/>
    <col min="4867" max="4869" width="13.28515625" style="359" customWidth="1"/>
    <col min="4870" max="4870" width="7.7109375" style="359" customWidth="1"/>
    <col min="4871" max="5120" width="9.140625" style="359"/>
    <col min="5121" max="5121" width="7.7109375" style="359" customWidth="1"/>
    <col min="5122" max="5122" width="56.85546875" style="359" bestFit="1" customWidth="1"/>
    <col min="5123" max="5125" width="13.28515625" style="359" customWidth="1"/>
    <col min="5126" max="5126" width="7.7109375" style="359" customWidth="1"/>
    <col min="5127" max="5376" width="9.140625" style="359"/>
    <col min="5377" max="5377" width="7.7109375" style="359" customWidth="1"/>
    <col min="5378" max="5378" width="56.85546875" style="359" bestFit="1" customWidth="1"/>
    <col min="5379" max="5381" width="13.28515625" style="359" customWidth="1"/>
    <col min="5382" max="5382" width="7.7109375" style="359" customWidth="1"/>
    <col min="5383" max="5632" width="9.140625" style="359"/>
    <col min="5633" max="5633" width="7.7109375" style="359" customWidth="1"/>
    <col min="5634" max="5634" width="56.85546875" style="359" bestFit="1" customWidth="1"/>
    <col min="5635" max="5637" width="13.28515625" style="359" customWidth="1"/>
    <col min="5638" max="5638" width="7.7109375" style="359" customWidth="1"/>
    <col min="5639" max="5888" width="9.140625" style="359"/>
    <col min="5889" max="5889" width="7.7109375" style="359" customWidth="1"/>
    <col min="5890" max="5890" width="56.85546875" style="359" bestFit="1" customWidth="1"/>
    <col min="5891" max="5893" width="13.28515625" style="359" customWidth="1"/>
    <col min="5894" max="5894" width="7.7109375" style="359" customWidth="1"/>
    <col min="5895" max="6144" width="9.140625" style="359"/>
    <col min="6145" max="6145" width="7.7109375" style="359" customWidth="1"/>
    <col min="6146" max="6146" width="56.85546875" style="359" bestFit="1" customWidth="1"/>
    <col min="6147" max="6149" width="13.28515625" style="359" customWidth="1"/>
    <col min="6150" max="6150" width="7.7109375" style="359" customWidth="1"/>
    <col min="6151" max="6400" width="9.140625" style="359"/>
    <col min="6401" max="6401" width="7.7109375" style="359" customWidth="1"/>
    <col min="6402" max="6402" width="56.85546875" style="359" bestFit="1" customWidth="1"/>
    <col min="6403" max="6405" width="13.28515625" style="359" customWidth="1"/>
    <col min="6406" max="6406" width="7.7109375" style="359" customWidth="1"/>
    <col min="6407" max="6656" width="9.140625" style="359"/>
    <col min="6657" max="6657" width="7.7109375" style="359" customWidth="1"/>
    <col min="6658" max="6658" width="56.85546875" style="359" bestFit="1" customWidth="1"/>
    <col min="6659" max="6661" width="13.28515625" style="359" customWidth="1"/>
    <col min="6662" max="6662" width="7.7109375" style="359" customWidth="1"/>
    <col min="6663" max="6912" width="9.140625" style="359"/>
    <col min="6913" max="6913" width="7.7109375" style="359" customWidth="1"/>
    <col min="6914" max="6914" width="56.85546875" style="359" bestFit="1" customWidth="1"/>
    <col min="6915" max="6917" width="13.28515625" style="359" customWidth="1"/>
    <col min="6918" max="6918" width="7.7109375" style="359" customWidth="1"/>
    <col min="6919" max="7168" width="9.140625" style="359"/>
    <col min="7169" max="7169" width="7.7109375" style="359" customWidth="1"/>
    <col min="7170" max="7170" width="56.85546875" style="359" bestFit="1" customWidth="1"/>
    <col min="7171" max="7173" width="13.28515625" style="359" customWidth="1"/>
    <col min="7174" max="7174" width="7.7109375" style="359" customWidth="1"/>
    <col min="7175" max="7424" width="9.140625" style="359"/>
    <col min="7425" max="7425" width="7.7109375" style="359" customWidth="1"/>
    <col min="7426" max="7426" width="56.85546875" style="359" bestFit="1" customWidth="1"/>
    <col min="7427" max="7429" width="13.28515625" style="359" customWidth="1"/>
    <col min="7430" max="7430" width="7.7109375" style="359" customWidth="1"/>
    <col min="7431" max="7680" width="9.140625" style="359"/>
    <col min="7681" max="7681" width="7.7109375" style="359" customWidth="1"/>
    <col min="7682" max="7682" width="56.85546875" style="359" bestFit="1" customWidth="1"/>
    <col min="7683" max="7685" width="13.28515625" style="359" customWidth="1"/>
    <col min="7686" max="7686" width="7.7109375" style="359" customWidth="1"/>
    <col min="7687" max="7936" width="9.140625" style="359"/>
    <col min="7937" max="7937" width="7.7109375" style="359" customWidth="1"/>
    <col min="7938" max="7938" width="56.85546875" style="359" bestFit="1" customWidth="1"/>
    <col min="7939" max="7941" width="13.28515625" style="359" customWidth="1"/>
    <col min="7942" max="7942" width="7.7109375" style="359" customWidth="1"/>
    <col min="7943" max="8192" width="9.140625" style="359"/>
    <col min="8193" max="8193" width="7.7109375" style="359" customWidth="1"/>
    <col min="8194" max="8194" width="56.85546875" style="359" bestFit="1" customWidth="1"/>
    <col min="8195" max="8197" width="13.28515625" style="359" customWidth="1"/>
    <col min="8198" max="8198" width="7.7109375" style="359" customWidth="1"/>
    <col min="8199" max="8448" width="9.140625" style="359"/>
    <col min="8449" max="8449" width="7.7109375" style="359" customWidth="1"/>
    <col min="8450" max="8450" width="56.85546875" style="359" bestFit="1" customWidth="1"/>
    <col min="8451" max="8453" width="13.28515625" style="359" customWidth="1"/>
    <col min="8454" max="8454" width="7.7109375" style="359" customWidth="1"/>
    <col min="8455" max="8704" width="9.140625" style="359"/>
    <col min="8705" max="8705" width="7.7109375" style="359" customWidth="1"/>
    <col min="8706" max="8706" width="56.85546875" style="359" bestFit="1" customWidth="1"/>
    <col min="8707" max="8709" width="13.28515625" style="359" customWidth="1"/>
    <col min="8710" max="8710" width="7.7109375" style="359" customWidth="1"/>
    <col min="8711" max="8960" width="9.140625" style="359"/>
    <col min="8961" max="8961" width="7.7109375" style="359" customWidth="1"/>
    <col min="8962" max="8962" width="56.85546875" style="359" bestFit="1" customWidth="1"/>
    <col min="8963" max="8965" width="13.28515625" style="359" customWidth="1"/>
    <col min="8966" max="8966" width="7.7109375" style="359" customWidth="1"/>
    <col min="8967" max="9216" width="9.140625" style="359"/>
    <col min="9217" max="9217" width="7.7109375" style="359" customWidth="1"/>
    <col min="9218" max="9218" width="56.85546875" style="359" bestFit="1" customWidth="1"/>
    <col min="9219" max="9221" width="13.28515625" style="359" customWidth="1"/>
    <col min="9222" max="9222" width="7.7109375" style="359" customWidth="1"/>
    <col min="9223" max="9472" width="9.140625" style="359"/>
    <col min="9473" max="9473" width="7.7109375" style="359" customWidth="1"/>
    <col min="9474" max="9474" width="56.85546875" style="359" bestFit="1" customWidth="1"/>
    <col min="9475" max="9477" width="13.28515625" style="359" customWidth="1"/>
    <col min="9478" max="9478" width="7.7109375" style="359" customWidth="1"/>
    <col min="9479" max="9728" width="9.140625" style="359"/>
    <col min="9729" max="9729" width="7.7109375" style="359" customWidth="1"/>
    <col min="9730" max="9730" width="56.85546875" style="359" bestFit="1" customWidth="1"/>
    <col min="9731" max="9733" width="13.28515625" style="359" customWidth="1"/>
    <col min="9734" max="9734" width="7.7109375" style="359" customWidth="1"/>
    <col min="9735" max="9984" width="9.140625" style="359"/>
    <col min="9985" max="9985" width="7.7109375" style="359" customWidth="1"/>
    <col min="9986" max="9986" width="56.85546875" style="359" bestFit="1" customWidth="1"/>
    <col min="9987" max="9989" width="13.28515625" style="359" customWidth="1"/>
    <col min="9990" max="9990" width="7.7109375" style="359" customWidth="1"/>
    <col min="9991" max="10240" width="9.140625" style="359"/>
    <col min="10241" max="10241" width="7.7109375" style="359" customWidth="1"/>
    <col min="10242" max="10242" width="56.85546875" style="359" bestFit="1" customWidth="1"/>
    <col min="10243" max="10245" width="13.28515625" style="359" customWidth="1"/>
    <col min="10246" max="10246" width="7.7109375" style="359" customWidth="1"/>
    <col min="10247" max="10496" width="9.140625" style="359"/>
    <col min="10497" max="10497" width="7.7109375" style="359" customWidth="1"/>
    <col min="10498" max="10498" width="56.85546875" style="359" bestFit="1" customWidth="1"/>
    <col min="10499" max="10501" width="13.28515625" style="359" customWidth="1"/>
    <col min="10502" max="10502" width="7.7109375" style="359" customWidth="1"/>
    <col min="10503" max="10752" width="9.140625" style="359"/>
    <col min="10753" max="10753" width="7.7109375" style="359" customWidth="1"/>
    <col min="10754" max="10754" width="56.85546875" style="359" bestFit="1" customWidth="1"/>
    <col min="10755" max="10757" width="13.28515625" style="359" customWidth="1"/>
    <col min="10758" max="10758" width="7.7109375" style="359" customWidth="1"/>
    <col min="10759" max="11008" width="9.140625" style="359"/>
    <col min="11009" max="11009" width="7.7109375" style="359" customWidth="1"/>
    <col min="11010" max="11010" width="56.85546875" style="359" bestFit="1" customWidth="1"/>
    <col min="11011" max="11013" width="13.28515625" style="359" customWidth="1"/>
    <col min="11014" max="11014" width="7.7109375" style="359" customWidth="1"/>
    <col min="11015" max="11264" width="9.140625" style="359"/>
    <col min="11265" max="11265" width="7.7109375" style="359" customWidth="1"/>
    <col min="11266" max="11266" width="56.85546875" style="359" bestFit="1" customWidth="1"/>
    <col min="11267" max="11269" width="13.28515625" style="359" customWidth="1"/>
    <col min="11270" max="11270" width="7.7109375" style="359" customWidth="1"/>
    <col min="11271" max="11520" width="9.140625" style="359"/>
    <col min="11521" max="11521" width="7.7109375" style="359" customWidth="1"/>
    <col min="11522" max="11522" width="56.85546875" style="359" bestFit="1" customWidth="1"/>
    <col min="11523" max="11525" width="13.28515625" style="359" customWidth="1"/>
    <col min="11526" max="11526" width="7.7109375" style="359" customWidth="1"/>
    <col min="11527" max="11776" width="9.140625" style="359"/>
    <col min="11777" max="11777" width="7.7109375" style="359" customWidth="1"/>
    <col min="11778" max="11778" width="56.85546875" style="359" bestFit="1" customWidth="1"/>
    <col min="11779" max="11781" width="13.28515625" style="359" customWidth="1"/>
    <col min="11782" max="11782" width="7.7109375" style="359" customWidth="1"/>
    <col min="11783" max="12032" width="9.140625" style="359"/>
    <col min="12033" max="12033" width="7.7109375" style="359" customWidth="1"/>
    <col min="12034" max="12034" width="56.85546875" style="359" bestFit="1" customWidth="1"/>
    <col min="12035" max="12037" width="13.28515625" style="359" customWidth="1"/>
    <col min="12038" max="12038" width="7.7109375" style="359" customWidth="1"/>
    <col min="12039" max="12288" width="9.140625" style="359"/>
    <col min="12289" max="12289" width="7.7109375" style="359" customWidth="1"/>
    <col min="12290" max="12290" width="56.85546875" style="359" bestFit="1" customWidth="1"/>
    <col min="12291" max="12293" width="13.28515625" style="359" customWidth="1"/>
    <col min="12294" max="12294" width="7.7109375" style="359" customWidth="1"/>
    <col min="12295" max="12544" width="9.140625" style="359"/>
    <col min="12545" max="12545" width="7.7109375" style="359" customWidth="1"/>
    <col min="12546" max="12546" width="56.85546875" style="359" bestFit="1" customWidth="1"/>
    <col min="12547" max="12549" width="13.28515625" style="359" customWidth="1"/>
    <col min="12550" max="12550" width="7.7109375" style="359" customWidth="1"/>
    <col min="12551" max="12800" width="9.140625" style="359"/>
    <col min="12801" max="12801" width="7.7109375" style="359" customWidth="1"/>
    <col min="12802" max="12802" width="56.85546875" style="359" bestFit="1" customWidth="1"/>
    <col min="12803" max="12805" width="13.28515625" style="359" customWidth="1"/>
    <col min="12806" max="12806" width="7.7109375" style="359" customWidth="1"/>
    <col min="12807" max="13056" width="9.140625" style="359"/>
    <col min="13057" max="13057" width="7.7109375" style="359" customWidth="1"/>
    <col min="13058" max="13058" width="56.85546875" style="359" bestFit="1" customWidth="1"/>
    <col min="13059" max="13061" width="13.28515625" style="359" customWidth="1"/>
    <col min="13062" max="13062" width="7.7109375" style="359" customWidth="1"/>
    <col min="13063" max="13312" width="9.140625" style="359"/>
    <col min="13313" max="13313" width="7.7109375" style="359" customWidth="1"/>
    <col min="13314" max="13314" width="56.85546875" style="359" bestFit="1" customWidth="1"/>
    <col min="13315" max="13317" width="13.28515625" style="359" customWidth="1"/>
    <col min="13318" max="13318" width="7.7109375" style="359" customWidth="1"/>
    <col min="13319" max="13568" width="9.140625" style="359"/>
    <col min="13569" max="13569" width="7.7109375" style="359" customWidth="1"/>
    <col min="13570" max="13570" width="56.85546875" style="359" bestFit="1" customWidth="1"/>
    <col min="13571" max="13573" width="13.28515625" style="359" customWidth="1"/>
    <col min="13574" max="13574" width="7.7109375" style="359" customWidth="1"/>
    <col min="13575" max="13824" width="9.140625" style="359"/>
    <col min="13825" max="13825" width="7.7109375" style="359" customWidth="1"/>
    <col min="13826" max="13826" width="56.85546875" style="359" bestFit="1" customWidth="1"/>
    <col min="13827" max="13829" width="13.28515625" style="359" customWidth="1"/>
    <col min="13830" max="13830" width="7.7109375" style="359" customWidth="1"/>
    <col min="13831" max="14080" width="9.140625" style="359"/>
    <col min="14081" max="14081" width="7.7109375" style="359" customWidth="1"/>
    <col min="14082" max="14082" width="56.85546875" style="359" bestFit="1" customWidth="1"/>
    <col min="14083" max="14085" width="13.28515625" style="359" customWidth="1"/>
    <col min="14086" max="14086" width="7.7109375" style="359" customWidth="1"/>
    <col min="14087" max="14336" width="9.140625" style="359"/>
    <col min="14337" max="14337" width="7.7109375" style="359" customWidth="1"/>
    <col min="14338" max="14338" width="56.85546875" style="359" bestFit="1" customWidth="1"/>
    <col min="14339" max="14341" width="13.28515625" style="359" customWidth="1"/>
    <col min="14342" max="14342" width="7.7109375" style="359" customWidth="1"/>
    <col min="14343" max="14592" width="9.140625" style="359"/>
    <col min="14593" max="14593" width="7.7109375" style="359" customWidth="1"/>
    <col min="14594" max="14594" width="56.85546875" style="359" bestFit="1" customWidth="1"/>
    <col min="14595" max="14597" width="13.28515625" style="359" customWidth="1"/>
    <col min="14598" max="14598" width="7.7109375" style="359" customWidth="1"/>
    <col min="14599" max="14848" width="9.140625" style="359"/>
    <col min="14849" max="14849" width="7.7109375" style="359" customWidth="1"/>
    <col min="14850" max="14850" width="56.85546875" style="359" bestFit="1" customWidth="1"/>
    <col min="14851" max="14853" width="13.28515625" style="359" customWidth="1"/>
    <col min="14854" max="14854" width="7.7109375" style="359" customWidth="1"/>
    <col min="14855" max="15104" width="9.140625" style="359"/>
    <col min="15105" max="15105" width="7.7109375" style="359" customWidth="1"/>
    <col min="15106" max="15106" width="56.85546875" style="359" bestFit="1" customWidth="1"/>
    <col min="15107" max="15109" width="13.28515625" style="359" customWidth="1"/>
    <col min="15110" max="15110" width="7.7109375" style="359" customWidth="1"/>
    <col min="15111" max="15360" width="9.140625" style="359"/>
    <col min="15361" max="15361" width="7.7109375" style="359" customWidth="1"/>
    <col min="15362" max="15362" width="56.85546875" style="359" bestFit="1" customWidth="1"/>
    <col min="15363" max="15365" width="13.28515625" style="359" customWidth="1"/>
    <col min="15366" max="15366" width="7.7109375" style="359" customWidth="1"/>
    <col min="15367" max="15616" width="9.140625" style="359"/>
    <col min="15617" max="15617" width="7.7109375" style="359" customWidth="1"/>
    <col min="15618" max="15618" width="56.85546875" style="359" bestFit="1" customWidth="1"/>
    <col min="15619" max="15621" width="13.28515625" style="359" customWidth="1"/>
    <col min="15622" max="15622" width="7.7109375" style="359" customWidth="1"/>
    <col min="15623" max="15872" width="9.140625" style="359"/>
    <col min="15873" max="15873" width="7.7109375" style="359" customWidth="1"/>
    <col min="15874" max="15874" width="56.85546875" style="359" bestFit="1" customWidth="1"/>
    <col min="15875" max="15877" width="13.28515625" style="359" customWidth="1"/>
    <col min="15878" max="15878" width="7.7109375" style="359" customWidth="1"/>
    <col min="15879" max="16128" width="9.140625" style="359"/>
    <col min="16129" max="16129" width="7.7109375" style="359" customWidth="1"/>
    <col min="16130" max="16130" width="56.85546875" style="359" bestFit="1" customWidth="1"/>
    <col min="16131" max="16133" width="13.28515625" style="359" customWidth="1"/>
    <col min="16134" max="16134" width="7.7109375" style="359" customWidth="1"/>
    <col min="16135" max="16384" width="9.140625" style="359"/>
  </cols>
  <sheetData>
    <row r="1" spans="1:15" ht="15.95" customHeight="1">
      <c r="A1" s="1111" t="s">
        <v>0</v>
      </c>
      <c r="B1" s="1111"/>
      <c r="C1" s="1111"/>
      <c r="D1" s="1111"/>
      <c r="E1" s="1111"/>
    </row>
    <row r="2" spans="1:15" ht="15.95" customHeight="1" thickBot="1">
      <c r="A2" s="1108"/>
      <c r="B2" s="1108"/>
      <c r="D2" s="567"/>
      <c r="E2" s="360" t="s">
        <v>676</v>
      </c>
    </row>
    <row r="3" spans="1:15" ht="38.1" customHeight="1" thickBot="1">
      <c r="A3" s="361" t="s">
        <v>2</v>
      </c>
      <c r="B3" s="363" t="s">
        <v>3</v>
      </c>
      <c r="C3" s="363" t="s">
        <v>2164</v>
      </c>
      <c r="D3" s="363" t="s">
        <v>2165</v>
      </c>
      <c r="E3" s="363" t="s">
        <v>2166</v>
      </c>
    </row>
    <row r="4" spans="1:15" s="368" customFormat="1" ht="12" customHeight="1" thickBot="1">
      <c r="A4" s="412">
        <v>1</v>
      </c>
      <c r="B4" s="413">
        <v>2</v>
      </c>
      <c r="C4" s="413">
        <v>3</v>
      </c>
      <c r="D4" s="413">
        <v>4</v>
      </c>
      <c r="E4" s="779">
        <v>5</v>
      </c>
      <c r="G4" s="1004"/>
    </row>
    <row r="5" spans="1:15" s="373" customFormat="1" ht="12" customHeight="1" thickBot="1">
      <c r="A5" s="369" t="s">
        <v>4</v>
      </c>
      <c r="B5" s="371" t="s">
        <v>156</v>
      </c>
      <c r="C5" s="1005">
        <v>849900000</v>
      </c>
      <c r="D5" s="1005">
        <v>850000000</v>
      </c>
      <c r="E5" s="791">
        <v>850000000</v>
      </c>
      <c r="G5" s="1004">
        <f>'[1]1.1.sz.mell.'!D5</f>
        <v>849657067</v>
      </c>
      <c r="I5" s="1006">
        <f>G5*1.001</f>
        <v>850506724.06699991</v>
      </c>
      <c r="J5" s="1006">
        <f>I5*1.001</f>
        <v>851357230.79106677</v>
      </c>
      <c r="K5" s="1006">
        <f>J5*1.001</f>
        <v>852208588.02185774</v>
      </c>
      <c r="M5" s="1007">
        <f>ROUND(I5,-2)</f>
        <v>850506700</v>
      </c>
      <c r="N5" s="1007">
        <f t="shared" ref="N5:O20" si="0">ROUND(J5,-2)</f>
        <v>851357200</v>
      </c>
      <c r="O5" s="1007">
        <f t="shared" si="0"/>
        <v>852208600</v>
      </c>
    </row>
    <row r="6" spans="1:15" s="373" customFormat="1" ht="12" customHeight="1" thickBot="1">
      <c r="A6" s="369" t="s">
        <v>15</v>
      </c>
      <c r="B6" s="385" t="s">
        <v>158</v>
      </c>
      <c r="C6" s="1005">
        <v>64300000</v>
      </c>
      <c r="D6" s="1005">
        <v>58000000</v>
      </c>
      <c r="E6" s="791">
        <v>61000000</v>
      </c>
      <c r="G6" s="1008">
        <f>'[1]1.1.sz.mell.'!D12</f>
        <v>79276000</v>
      </c>
      <c r="I6" s="1006">
        <f t="shared" ref="I6:I30" si="1">G6*1.001</f>
        <v>79355275.999999985</v>
      </c>
      <c r="J6" s="1006">
        <f t="shared" ref="J6:K21" si="2">I6*1.001</f>
        <v>79434631.275999978</v>
      </c>
      <c r="K6" s="1006">
        <f t="shared" si="2"/>
        <v>79514065.907275975</v>
      </c>
      <c r="M6" s="1007">
        <f t="shared" ref="M6:O21" si="3">ROUND(I6,-2)</f>
        <v>79355300</v>
      </c>
      <c r="N6" s="1007">
        <f t="shared" si="0"/>
        <v>79434600</v>
      </c>
      <c r="O6" s="1007">
        <f t="shared" si="0"/>
        <v>79514100</v>
      </c>
    </row>
    <row r="7" spans="1:15" s="373" customFormat="1" ht="12" customHeight="1" thickBot="1">
      <c r="A7" s="369" t="s">
        <v>27</v>
      </c>
      <c r="B7" s="371" t="s">
        <v>205</v>
      </c>
      <c r="C7" s="1005"/>
      <c r="D7" s="1005"/>
      <c r="E7" s="791"/>
      <c r="G7" s="1006">
        <f>'[1]1.1.sz.mell.'!D19</f>
        <v>1235449693</v>
      </c>
      <c r="I7" s="1006">
        <f t="shared" si="1"/>
        <v>1236685142.6929998</v>
      </c>
      <c r="J7" s="1006">
        <f t="shared" si="2"/>
        <v>1237921827.8356926</v>
      </c>
      <c r="K7" s="1006">
        <f t="shared" si="2"/>
        <v>1239159749.6635282</v>
      </c>
      <c r="M7" s="1007">
        <f t="shared" si="3"/>
        <v>1236685100</v>
      </c>
      <c r="N7" s="1007">
        <f t="shared" si="0"/>
        <v>1237921800</v>
      </c>
      <c r="O7" s="1007">
        <f t="shared" si="0"/>
        <v>1239159700</v>
      </c>
    </row>
    <row r="8" spans="1:15" s="373" customFormat="1" ht="12" customHeight="1" thickBot="1">
      <c r="A8" s="369" t="s">
        <v>39</v>
      </c>
      <c r="B8" s="371" t="s">
        <v>160</v>
      </c>
      <c r="C8" s="1005">
        <v>650538000</v>
      </c>
      <c r="D8" s="1005">
        <v>638356000</v>
      </c>
      <c r="E8" s="791">
        <v>640500000</v>
      </c>
      <c r="G8" s="1006">
        <f>'[1]1.1.sz.mell.'!D26</f>
        <v>688850000</v>
      </c>
      <c r="I8" s="1006">
        <f t="shared" si="1"/>
        <v>689538849.99999988</v>
      </c>
      <c r="J8" s="1006">
        <f t="shared" si="2"/>
        <v>690228388.84999979</v>
      </c>
      <c r="K8" s="1006">
        <f t="shared" si="2"/>
        <v>690918617.23884976</v>
      </c>
      <c r="M8" s="1007">
        <f t="shared" si="3"/>
        <v>689538900</v>
      </c>
      <c r="N8" s="1007">
        <f t="shared" si="0"/>
        <v>690228400</v>
      </c>
      <c r="O8" s="1007">
        <f t="shared" si="0"/>
        <v>690918600</v>
      </c>
    </row>
    <row r="9" spans="1:15" s="373" customFormat="1" ht="12" customHeight="1" thickBot="1">
      <c r="A9" s="369" t="s">
        <v>41</v>
      </c>
      <c r="B9" s="371" t="s">
        <v>1588</v>
      </c>
      <c r="C9" s="1005">
        <v>201300000</v>
      </c>
      <c r="D9" s="1005">
        <v>202000000</v>
      </c>
      <c r="E9" s="791">
        <v>198500000</v>
      </c>
      <c r="G9" s="1006">
        <f>'[1]1.1.sz.mell.'!D34</f>
        <v>224650000</v>
      </c>
      <c r="I9" s="1006">
        <f t="shared" si="1"/>
        <v>224874649.99999997</v>
      </c>
      <c r="J9" s="1006">
        <f t="shared" si="2"/>
        <v>225099524.64999995</v>
      </c>
      <c r="K9" s="1006">
        <f t="shared" si="2"/>
        <v>225324624.17464992</v>
      </c>
      <c r="M9" s="1007">
        <f t="shared" si="3"/>
        <v>224874700</v>
      </c>
      <c r="N9" s="1007">
        <f t="shared" si="0"/>
        <v>225099500</v>
      </c>
      <c r="O9" s="1007">
        <f t="shared" si="0"/>
        <v>225324600</v>
      </c>
    </row>
    <row r="10" spans="1:15" s="373" customFormat="1" ht="12" customHeight="1" thickBot="1">
      <c r="A10" s="369" t="s">
        <v>63</v>
      </c>
      <c r="B10" s="371" t="s">
        <v>208</v>
      </c>
      <c r="C10" s="1005">
        <v>16000000</v>
      </c>
      <c r="D10" s="1005">
        <v>16000000</v>
      </c>
      <c r="E10" s="791">
        <v>16000000</v>
      </c>
      <c r="G10" s="1006">
        <f>'[1]1.1.sz.mell.'!D46</f>
        <v>16000000</v>
      </c>
      <c r="I10" s="1006">
        <f t="shared" si="1"/>
        <v>16015999.999999998</v>
      </c>
      <c r="J10" s="1006">
        <f t="shared" si="2"/>
        <v>16032015.999999996</v>
      </c>
      <c r="K10" s="1006">
        <f t="shared" si="2"/>
        <v>16048048.015999995</v>
      </c>
      <c r="M10" s="1007">
        <f t="shared" si="3"/>
        <v>16016000</v>
      </c>
      <c r="N10" s="1007">
        <f t="shared" si="0"/>
        <v>16032000</v>
      </c>
      <c r="O10" s="1007">
        <f t="shared" si="0"/>
        <v>16048000</v>
      </c>
    </row>
    <row r="11" spans="1:15" s="373" customFormat="1" ht="12" customHeight="1" thickBot="1">
      <c r="A11" s="369" t="s">
        <v>75</v>
      </c>
      <c r="B11" s="371" t="s">
        <v>2167</v>
      </c>
      <c r="C11" s="1005"/>
      <c r="D11" s="1005"/>
      <c r="E11" s="791"/>
      <c r="G11" s="1006">
        <f>'[1]1.1.sz.mell.'!D52</f>
        <v>0</v>
      </c>
      <c r="I11" s="1006">
        <f t="shared" si="1"/>
        <v>0</v>
      </c>
      <c r="J11" s="1006">
        <f t="shared" si="2"/>
        <v>0</v>
      </c>
      <c r="K11" s="1006">
        <f t="shared" si="2"/>
        <v>0</v>
      </c>
      <c r="M11" s="1007">
        <f t="shared" si="3"/>
        <v>0</v>
      </c>
      <c r="N11" s="1007">
        <f t="shared" si="0"/>
        <v>0</v>
      </c>
      <c r="O11" s="1007">
        <f t="shared" si="0"/>
        <v>0</v>
      </c>
    </row>
    <row r="12" spans="1:15" s="373" customFormat="1" ht="12" customHeight="1" thickBot="1">
      <c r="A12" s="369" t="s">
        <v>81</v>
      </c>
      <c r="B12" s="385" t="s">
        <v>2168</v>
      </c>
      <c r="C12" s="1005"/>
      <c r="D12" s="1005"/>
      <c r="E12" s="791"/>
      <c r="G12" s="1006">
        <f>'[1]1.1.sz.mell.'!D59</f>
        <v>0</v>
      </c>
      <c r="I12" s="1006">
        <f t="shared" si="1"/>
        <v>0</v>
      </c>
      <c r="J12" s="1006">
        <f t="shared" si="2"/>
        <v>0</v>
      </c>
      <c r="K12" s="1006">
        <f t="shared" si="2"/>
        <v>0</v>
      </c>
      <c r="M12" s="1007">
        <f t="shared" si="3"/>
        <v>0</v>
      </c>
      <c r="N12" s="1007">
        <f t="shared" si="0"/>
        <v>0</v>
      </c>
      <c r="O12" s="1007">
        <f t="shared" si="0"/>
        <v>0</v>
      </c>
    </row>
    <row r="13" spans="1:15" s="373" customFormat="1" ht="12" customHeight="1" thickBot="1">
      <c r="A13" s="369" t="s">
        <v>83</v>
      </c>
      <c r="B13" s="371" t="s">
        <v>84</v>
      </c>
      <c r="C13" s="1009">
        <f>+C5+C6+C7+C8+C9+C10+C11+C12</f>
        <v>1782038000</v>
      </c>
      <c r="D13" s="1009">
        <f>+D5+D6+D7+D8+D9+D10+D11+D12</f>
        <v>1764356000</v>
      </c>
      <c r="E13" s="391">
        <f>+E5+E6+E7+E8+E9+E10+E11+E12</f>
        <v>1766000000</v>
      </c>
      <c r="G13" s="1006"/>
      <c r="I13" s="1006">
        <f t="shared" si="1"/>
        <v>0</v>
      </c>
      <c r="J13" s="1006">
        <f t="shared" si="2"/>
        <v>0</v>
      </c>
      <c r="K13" s="1006">
        <f t="shared" si="2"/>
        <v>0</v>
      </c>
      <c r="M13" s="1007">
        <f t="shared" si="3"/>
        <v>0</v>
      </c>
      <c r="N13" s="1007">
        <f t="shared" si="0"/>
        <v>0</v>
      </c>
      <c r="O13" s="1007">
        <f t="shared" si="0"/>
        <v>0</v>
      </c>
    </row>
    <row r="14" spans="1:15" s="373" customFormat="1" ht="12" customHeight="1" thickBot="1">
      <c r="A14" s="369" t="s">
        <v>147</v>
      </c>
      <c r="B14" s="371" t="s">
        <v>2169</v>
      </c>
      <c r="C14" s="1010">
        <f>C29-C13</f>
        <v>371440132</v>
      </c>
      <c r="D14" s="1010">
        <f t="shared" ref="D14:E14" si="4">D29-D13</f>
        <v>370822132</v>
      </c>
      <c r="E14" s="1010">
        <f t="shared" si="4"/>
        <v>371078132</v>
      </c>
      <c r="G14" s="1006">
        <f>'[1]1.1.sz.mell.'!D90</f>
        <v>1534813505</v>
      </c>
      <c r="I14" s="1006">
        <f t="shared" si="1"/>
        <v>1536348318.5049999</v>
      </c>
      <c r="J14" s="1006">
        <f t="shared" si="2"/>
        <v>1537884666.8235047</v>
      </c>
      <c r="K14" s="1006">
        <f t="shared" si="2"/>
        <v>1539422551.4903281</v>
      </c>
      <c r="M14" s="1007">
        <f t="shared" si="3"/>
        <v>1536348300</v>
      </c>
      <c r="N14" s="1007">
        <f t="shared" si="0"/>
        <v>1537884700</v>
      </c>
      <c r="O14" s="1007">
        <f t="shared" si="0"/>
        <v>1539422600</v>
      </c>
    </row>
    <row r="15" spans="1:15" s="373" customFormat="1" ht="12" customHeight="1" thickBot="1">
      <c r="A15" s="369" t="s">
        <v>164</v>
      </c>
      <c r="B15" s="371" t="s">
        <v>2170</v>
      </c>
      <c r="C15" s="1009">
        <f>+C13+C14</f>
        <v>2153478132</v>
      </c>
      <c r="D15" s="1009">
        <f>+D13+D14</f>
        <v>2135178132</v>
      </c>
      <c r="E15" s="781">
        <f>+E13+E14</f>
        <v>2137078132</v>
      </c>
      <c r="G15" s="1006">
        <f>SUM(G5:G14)</f>
        <v>4628696265</v>
      </c>
      <c r="I15" s="1006">
        <f t="shared" si="1"/>
        <v>4633324961.2649994</v>
      </c>
      <c r="J15" s="1006">
        <f t="shared" si="2"/>
        <v>4637958286.226264</v>
      </c>
      <c r="K15" s="1006">
        <f t="shared" si="2"/>
        <v>4642596244.5124893</v>
      </c>
      <c r="M15" s="1007">
        <f t="shared" si="3"/>
        <v>4633325000</v>
      </c>
      <c r="N15" s="1007">
        <f t="shared" si="0"/>
        <v>4637958300</v>
      </c>
      <c r="O15" s="1007">
        <f t="shared" si="0"/>
        <v>4642596200</v>
      </c>
    </row>
    <row r="16" spans="1:15" s="373" customFormat="1" ht="12" customHeight="1">
      <c r="A16" s="795"/>
      <c r="B16" s="796"/>
      <c r="C16" s="1011"/>
      <c r="D16" s="1012"/>
      <c r="E16" s="1013"/>
      <c r="G16" s="1006"/>
      <c r="I16" s="1006">
        <f t="shared" si="1"/>
        <v>0</v>
      </c>
      <c r="J16" s="1006">
        <f t="shared" si="2"/>
        <v>0</v>
      </c>
      <c r="K16" s="1006">
        <f t="shared" si="2"/>
        <v>0</v>
      </c>
      <c r="M16" s="1007">
        <f t="shared" si="3"/>
        <v>0</v>
      </c>
      <c r="N16" s="1007">
        <f t="shared" si="0"/>
        <v>0</v>
      </c>
      <c r="O16" s="1007">
        <f t="shared" si="0"/>
        <v>0</v>
      </c>
    </row>
    <row r="17" spans="1:15" s="373" customFormat="1" ht="12" customHeight="1">
      <c r="A17" s="1111" t="s">
        <v>119</v>
      </c>
      <c r="B17" s="1111"/>
      <c r="C17" s="1111"/>
      <c r="D17" s="1111"/>
      <c r="E17" s="1111"/>
      <c r="G17" s="1006"/>
      <c r="I17" s="1006">
        <f t="shared" si="1"/>
        <v>0</v>
      </c>
      <c r="J17" s="1006">
        <f t="shared" si="2"/>
        <v>0</v>
      </c>
      <c r="K17" s="1006">
        <f t="shared" si="2"/>
        <v>0</v>
      </c>
      <c r="M17" s="1007">
        <f t="shared" si="3"/>
        <v>0</v>
      </c>
      <c r="N17" s="1007">
        <f t="shared" si="0"/>
        <v>0</v>
      </c>
      <c r="O17" s="1007">
        <f t="shared" si="0"/>
        <v>0</v>
      </c>
    </row>
    <row r="18" spans="1:15" s="373" customFormat="1" ht="12" customHeight="1" thickBot="1">
      <c r="A18" s="1109"/>
      <c r="B18" s="1109"/>
      <c r="C18" s="449"/>
      <c r="D18" s="567"/>
      <c r="E18" s="360" t="s">
        <v>676</v>
      </c>
      <c r="G18" s="1006"/>
      <c r="I18" s="1006">
        <f t="shared" si="1"/>
        <v>0</v>
      </c>
      <c r="J18" s="1006">
        <f t="shared" si="2"/>
        <v>0</v>
      </c>
      <c r="K18" s="1006">
        <f t="shared" si="2"/>
        <v>0</v>
      </c>
      <c r="M18" s="1007">
        <f t="shared" si="3"/>
        <v>0</v>
      </c>
      <c r="N18" s="1007">
        <f t="shared" si="0"/>
        <v>0</v>
      </c>
      <c r="O18" s="1007">
        <f t="shared" si="0"/>
        <v>0</v>
      </c>
    </row>
    <row r="19" spans="1:15" s="373" customFormat="1" ht="24" customHeight="1" thickBot="1">
      <c r="A19" s="361" t="s">
        <v>1704</v>
      </c>
      <c r="B19" s="363" t="s">
        <v>121</v>
      </c>
      <c r="C19" s="363" t="s">
        <v>2164</v>
      </c>
      <c r="D19" s="363" t="s">
        <v>2165</v>
      </c>
      <c r="E19" s="363" t="s">
        <v>2166</v>
      </c>
      <c r="G19" s="1006"/>
      <c r="I19" s="1006">
        <f t="shared" si="1"/>
        <v>0</v>
      </c>
      <c r="J19" s="1006">
        <f t="shared" si="2"/>
        <v>0</v>
      </c>
      <c r="K19" s="1006">
        <f t="shared" si="2"/>
        <v>0</v>
      </c>
      <c r="M19" s="1007">
        <f t="shared" si="3"/>
        <v>0</v>
      </c>
      <c r="N19" s="1007">
        <f t="shared" si="0"/>
        <v>0</v>
      </c>
      <c r="O19" s="1007">
        <f t="shared" si="0"/>
        <v>0</v>
      </c>
    </row>
    <row r="20" spans="1:15" s="373" customFormat="1" ht="12" customHeight="1" thickBot="1">
      <c r="A20" s="365">
        <v>1</v>
      </c>
      <c r="B20" s="366">
        <v>2</v>
      </c>
      <c r="C20" s="366">
        <v>3</v>
      </c>
      <c r="D20" s="366">
        <v>4</v>
      </c>
      <c r="E20" s="1014">
        <v>5</v>
      </c>
      <c r="G20" s="1006"/>
      <c r="I20" s="1006">
        <f t="shared" si="1"/>
        <v>0</v>
      </c>
      <c r="J20" s="1006">
        <f t="shared" si="2"/>
        <v>0</v>
      </c>
      <c r="K20" s="1006">
        <f t="shared" si="2"/>
        <v>0</v>
      </c>
      <c r="M20" s="1007">
        <f t="shared" si="3"/>
        <v>0</v>
      </c>
      <c r="N20" s="1007">
        <f t="shared" si="0"/>
        <v>0</v>
      </c>
      <c r="O20" s="1007">
        <f t="shared" si="0"/>
        <v>0</v>
      </c>
    </row>
    <row r="21" spans="1:15" s="373" customFormat="1" ht="15" customHeight="1" thickBot="1">
      <c r="A21" s="369" t="s">
        <v>4</v>
      </c>
      <c r="B21" s="432" t="s">
        <v>2171</v>
      </c>
      <c r="C21" s="1005">
        <v>1882500000</v>
      </c>
      <c r="D21" s="1005">
        <v>1884200000</v>
      </c>
      <c r="E21" s="403">
        <v>1886100000</v>
      </c>
      <c r="G21" s="1006">
        <f>'[1]1.1.sz.mell.'!D97</f>
        <v>1880490153</v>
      </c>
      <c r="I21" s="1006">
        <f t="shared" si="1"/>
        <v>1882370643.1529999</v>
      </c>
      <c r="J21" s="1006">
        <f t="shared" si="2"/>
        <v>1884253013.7961526</v>
      </c>
      <c r="K21" s="1006">
        <f t="shared" si="2"/>
        <v>1886137266.8099484</v>
      </c>
      <c r="M21" s="1007">
        <f t="shared" si="3"/>
        <v>1882370600</v>
      </c>
      <c r="N21" s="1007">
        <f t="shared" si="3"/>
        <v>1884253000</v>
      </c>
      <c r="O21" s="1007">
        <f t="shared" si="3"/>
        <v>1886137300</v>
      </c>
    </row>
    <row r="22" spans="1:15" ht="12" customHeight="1" thickBot="1">
      <c r="A22" s="1015" t="s">
        <v>15</v>
      </c>
      <c r="B22" s="1016" t="s">
        <v>2172</v>
      </c>
      <c r="C22" s="1017">
        <f>+C23+C24+C25</f>
        <v>210000000</v>
      </c>
      <c r="D22" s="1017">
        <f>+D23+D24+D25</f>
        <v>190000000</v>
      </c>
      <c r="E22" s="1018">
        <f>+E23+E24+E25</f>
        <v>190000000</v>
      </c>
      <c r="G22" s="1006">
        <f>'[1]1.1.sz.mell.'!D107</f>
        <v>2576061781</v>
      </c>
      <c r="I22" s="1006">
        <f t="shared" si="1"/>
        <v>2578637842.7809997</v>
      </c>
      <c r="J22" s="1006">
        <f t="shared" ref="J22:K30" si="5">I22*1.001</f>
        <v>2581216480.6237803</v>
      </c>
      <c r="K22" s="1006">
        <f t="shared" si="5"/>
        <v>2583797697.104404</v>
      </c>
      <c r="L22" s="373"/>
      <c r="M22" s="1007">
        <f t="shared" ref="M22:O30" si="6">ROUND(I22,-2)</f>
        <v>2578637800</v>
      </c>
      <c r="N22" s="1007">
        <f t="shared" si="6"/>
        <v>2581216500</v>
      </c>
      <c r="O22" s="1007">
        <f t="shared" si="6"/>
        <v>2583797700</v>
      </c>
    </row>
    <row r="23" spans="1:15" ht="12" customHeight="1">
      <c r="A23" s="374" t="s">
        <v>17</v>
      </c>
      <c r="B23" s="423" t="s">
        <v>129</v>
      </c>
      <c r="C23" s="1019">
        <v>90000000</v>
      </c>
      <c r="D23" s="1019">
        <v>90000000</v>
      </c>
      <c r="E23" s="1019">
        <v>90000000</v>
      </c>
      <c r="G23" s="1006">
        <f>'[1]1.1.sz.mell.'!D108</f>
        <v>2311807088</v>
      </c>
      <c r="I23" s="1006">
        <f t="shared" si="1"/>
        <v>2314118895.0879998</v>
      </c>
      <c r="J23" s="1006">
        <f t="shared" si="5"/>
        <v>2316433013.9830875</v>
      </c>
      <c r="K23" s="1006">
        <f t="shared" si="5"/>
        <v>2318749446.9970703</v>
      </c>
      <c r="L23" s="373"/>
      <c r="M23" s="1007">
        <f t="shared" si="6"/>
        <v>2314118900</v>
      </c>
      <c r="N23" s="1007">
        <f t="shared" si="6"/>
        <v>2316433000</v>
      </c>
      <c r="O23" s="1007">
        <f t="shared" si="6"/>
        <v>2318749400</v>
      </c>
    </row>
    <row r="24" spans="1:15" ht="12" customHeight="1">
      <c r="A24" s="374" t="s">
        <v>19</v>
      </c>
      <c r="B24" s="431" t="s">
        <v>131</v>
      </c>
      <c r="C24" s="1020">
        <v>120000000</v>
      </c>
      <c r="D24" s="1020">
        <v>100000000</v>
      </c>
      <c r="E24" s="1020">
        <v>100000000</v>
      </c>
      <c r="G24" s="1006">
        <f>'[1]1.1.sz.mell.'!D110</f>
        <v>263654693</v>
      </c>
      <c r="I24" s="1006">
        <f t="shared" si="1"/>
        <v>263918347.69299996</v>
      </c>
      <c r="J24" s="1006">
        <f t="shared" si="5"/>
        <v>264182266.04069293</v>
      </c>
      <c r="K24" s="1006">
        <f t="shared" si="5"/>
        <v>264446448.30673358</v>
      </c>
      <c r="L24" s="373"/>
      <c r="M24" s="1007">
        <f t="shared" si="6"/>
        <v>263918300</v>
      </c>
      <c r="N24" s="1007">
        <f t="shared" si="6"/>
        <v>264182300</v>
      </c>
      <c r="O24" s="1007">
        <f t="shared" si="6"/>
        <v>264446400</v>
      </c>
    </row>
    <row r="25" spans="1:15" ht="12" customHeight="1" thickBot="1">
      <c r="A25" s="436" t="s">
        <v>21</v>
      </c>
      <c r="B25" s="435" t="s">
        <v>133</v>
      </c>
      <c r="C25" s="1021"/>
      <c r="D25" s="1021"/>
      <c r="E25" s="1021"/>
      <c r="G25" s="1006">
        <f>'[1]1.1.sz.mell.'!D112</f>
        <v>600000</v>
      </c>
      <c r="I25" s="1006">
        <f t="shared" si="1"/>
        <v>600599.99999999988</v>
      </c>
      <c r="J25" s="1006">
        <f t="shared" si="5"/>
        <v>601200.59999999986</v>
      </c>
      <c r="K25" s="1006">
        <f t="shared" si="5"/>
        <v>601801.80059999984</v>
      </c>
      <c r="L25" s="373"/>
      <c r="M25" s="1007">
        <f t="shared" si="6"/>
        <v>600600</v>
      </c>
      <c r="N25" s="1007">
        <f t="shared" si="6"/>
        <v>601200</v>
      </c>
      <c r="O25" s="1007">
        <f t="shared" si="6"/>
        <v>601800</v>
      </c>
    </row>
    <row r="26" spans="1:15" ht="12" customHeight="1" thickBot="1">
      <c r="A26" s="369" t="s">
        <v>27</v>
      </c>
      <c r="B26" s="432" t="s">
        <v>2173</v>
      </c>
      <c r="C26" s="1009">
        <v>30000000</v>
      </c>
      <c r="D26" s="1009">
        <v>30000000</v>
      </c>
      <c r="E26" s="1009">
        <v>30000000</v>
      </c>
      <c r="G26" s="1006">
        <f>'[1]1.1.sz.mell.'!D103</f>
        <v>126447928</v>
      </c>
      <c r="I26" s="1006">
        <f t="shared" si="1"/>
        <v>126574375.92799999</v>
      </c>
      <c r="J26" s="1006">
        <f t="shared" si="5"/>
        <v>126700950.30392797</v>
      </c>
      <c r="K26" s="1006">
        <f t="shared" si="5"/>
        <v>126827651.25423189</v>
      </c>
      <c r="L26" s="373"/>
      <c r="M26" s="1007">
        <f t="shared" si="6"/>
        <v>126574400</v>
      </c>
      <c r="N26" s="1007">
        <f t="shared" si="6"/>
        <v>126701000</v>
      </c>
      <c r="O26" s="1007">
        <f t="shared" si="6"/>
        <v>126827700</v>
      </c>
    </row>
    <row r="27" spans="1:15" ht="12" customHeight="1" thickBot="1">
      <c r="A27" s="1015" t="s">
        <v>135</v>
      </c>
      <c r="B27" s="427" t="s">
        <v>136</v>
      </c>
      <c r="C27" s="780">
        <f>+C21+C22+C26</f>
        <v>2122500000</v>
      </c>
      <c r="D27" s="780">
        <f t="shared" ref="D27:E27" si="7">+D21+D22+D26</f>
        <v>2104200000</v>
      </c>
      <c r="E27" s="780">
        <f t="shared" si="7"/>
        <v>2106100000</v>
      </c>
      <c r="G27" s="1006"/>
      <c r="I27" s="1006">
        <f t="shared" si="1"/>
        <v>0</v>
      </c>
      <c r="J27" s="1006">
        <f t="shared" si="5"/>
        <v>0</v>
      </c>
      <c r="K27" s="1006">
        <f t="shared" si="5"/>
        <v>0</v>
      </c>
      <c r="L27" s="373"/>
      <c r="M27" s="1007">
        <f t="shared" si="6"/>
        <v>0</v>
      </c>
      <c r="N27" s="1007">
        <f t="shared" si="6"/>
        <v>0</v>
      </c>
      <c r="O27" s="1007">
        <f t="shared" si="6"/>
        <v>0</v>
      </c>
    </row>
    <row r="28" spans="1:15" ht="15" customHeight="1" thickBot="1">
      <c r="A28" s="1015" t="s">
        <v>41</v>
      </c>
      <c r="B28" s="427" t="s">
        <v>2174</v>
      </c>
      <c r="C28" s="1022">
        <v>30978132</v>
      </c>
      <c r="D28" s="1022">
        <v>30978132</v>
      </c>
      <c r="E28" s="1022">
        <v>30978132</v>
      </c>
      <c r="F28" s="445"/>
      <c r="G28" s="1006">
        <f>'[1]1.1.sz.mell.'!D139</f>
        <v>45696403</v>
      </c>
      <c r="I28" s="1006">
        <f t="shared" si="1"/>
        <v>45742099.402999997</v>
      </c>
      <c r="J28" s="1006">
        <f t="shared" si="5"/>
        <v>45787841.502402991</v>
      </c>
      <c r="K28" s="1006">
        <f t="shared" si="5"/>
        <v>45833629.343905389</v>
      </c>
      <c r="L28" s="373"/>
      <c r="M28" s="1007">
        <f t="shared" si="6"/>
        <v>45742100</v>
      </c>
      <c r="N28" s="1007">
        <f t="shared" si="6"/>
        <v>45787800</v>
      </c>
      <c r="O28" s="1007">
        <f t="shared" si="6"/>
        <v>45833600</v>
      </c>
    </row>
    <row r="29" spans="1:15" s="373" customFormat="1" ht="12.95" customHeight="1" thickBot="1">
      <c r="A29" s="1015" t="s">
        <v>63</v>
      </c>
      <c r="B29" s="448" t="s">
        <v>2175</v>
      </c>
      <c r="C29" s="1023">
        <f>+C27+C28</f>
        <v>2153478132</v>
      </c>
      <c r="D29" s="1023">
        <f>+D27+D28</f>
        <v>2135178132</v>
      </c>
      <c r="E29" s="804">
        <f>+E27+E28</f>
        <v>2137078132</v>
      </c>
      <c r="G29" s="1006">
        <f>SUM(G21,G23:G28)</f>
        <v>4628696265</v>
      </c>
      <c r="H29" s="1007"/>
      <c r="I29" s="1006">
        <f t="shared" si="1"/>
        <v>4633324961.2649994</v>
      </c>
      <c r="J29" s="1006">
        <f t="shared" si="5"/>
        <v>4637958286.226264</v>
      </c>
      <c r="K29" s="1006">
        <f t="shared" si="5"/>
        <v>4642596244.5124893</v>
      </c>
      <c r="M29" s="1007">
        <f t="shared" si="6"/>
        <v>4633325000</v>
      </c>
      <c r="N29" s="1007">
        <f t="shared" si="6"/>
        <v>4637958300</v>
      </c>
      <c r="O29" s="1007">
        <f t="shared" si="6"/>
        <v>4642596200</v>
      </c>
    </row>
    <row r="30" spans="1:15">
      <c r="C30" s="359"/>
      <c r="I30" s="1006">
        <f t="shared" si="1"/>
        <v>0</v>
      </c>
      <c r="J30" s="1006">
        <f t="shared" si="5"/>
        <v>0</v>
      </c>
      <c r="K30" s="1006">
        <f t="shared" si="5"/>
        <v>0</v>
      </c>
      <c r="L30" s="373"/>
      <c r="M30" s="1007">
        <f t="shared" si="6"/>
        <v>0</v>
      </c>
      <c r="N30" s="1007">
        <f t="shared" si="6"/>
        <v>0</v>
      </c>
      <c r="O30" s="1007">
        <f t="shared" si="6"/>
        <v>0</v>
      </c>
    </row>
    <row r="31" spans="1:15">
      <c r="C31" s="359"/>
    </row>
    <row r="32" spans="1:15">
      <c r="C32" s="359"/>
    </row>
    <row r="33" spans="3:3" ht="16.5" customHeight="1">
      <c r="C33" s="359"/>
    </row>
    <row r="34" spans="3:3">
      <c r="C34" s="359"/>
    </row>
    <row r="35" spans="3:3">
      <c r="C35" s="359"/>
    </row>
    <row r="36" spans="3:3">
      <c r="C36" s="359"/>
    </row>
    <row r="37" spans="3:3">
      <c r="C37" s="359"/>
    </row>
    <row r="38" spans="3:3">
      <c r="C38" s="359"/>
    </row>
    <row r="39" spans="3:3">
      <c r="C39" s="359"/>
    </row>
    <row r="40" spans="3:3">
      <c r="C40" s="359"/>
    </row>
    <row r="41" spans="3:3">
      <c r="C41" s="359"/>
    </row>
    <row r="42" spans="3:3">
      <c r="C42" s="359"/>
    </row>
  </sheetData>
  <mergeCells count="4">
    <mergeCell ref="A1:E1"/>
    <mergeCell ref="A2:B2"/>
    <mergeCell ref="A17:E17"/>
    <mergeCell ref="A18:B18"/>
  </mergeCells>
  <printOptions horizontalCentered="1"/>
  <pageMargins left="0.78740157480314965" right="0.78740157480314965" top="1.4173228346456694" bottom="0.86614173228346458" header="0.55118110236220474" footer="0.59055118110236227"/>
  <pageSetup paperSize="9" scale="75" fitToWidth="3" fitToHeight="2" orientation="portrait" r:id="rId1"/>
  <headerFooter alignWithMargins="0">
    <oddHeader>&amp;C&amp;"Times New Roman CE,Félkövér"&amp;12BONYHÁD VÁROS ÖNKORMÁNYZATA
2016. ÉVI KÖLTSÉGVETÉSI ÉVET KÖVETŐ 3 ÉV
 TERVEZETT BEVÉTELEI, KIADÁSAI&amp;R&amp;"Times New Roman CE,Félkövér dőlt" 17. melléklet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>
  <dimension ref="A1:P171"/>
  <sheetViews>
    <sheetView view="pageBreakPreview" zoomScaleSheetLayoutView="100" workbookViewId="0">
      <pane xSplit="5" ySplit="11" topLeftCell="F75" activePane="bottomRight" state="frozen"/>
      <selection activeCell="AI168" sqref="AI168"/>
      <selection pane="topRight" activeCell="AI168" sqref="AI168"/>
      <selection pane="bottomLeft" activeCell="AI168" sqref="AI168"/>
      <selection pane="bottomRight" activeCell="M27" sqref="M27"/>
    </sheetView>
  </sheetViews>
  <sheetFormatPr defaultColWidth="9.140625" defaultRowHeight="15.75"/>
  <cols>
    <col min="1" max="1" width="4.85546875" style="217" customWidth="1"/>
    <col min="2" max="2" width="4.140625" style="217" customWidth="1"/>
    <col min="3" max="3" width="5.28515625" style="148" customWidth="1"/>
    <col min="4" max="4" width="6" style="148" customWidth="1"/>
    <col min="5" max="5" width="56.85546875" style="148" customWidth="1"/>
    <col min="6" max="10" width="17.85546875" style="281" customWidth="1"/>
    <col min="11" max="11" width="18" style="281" customWidth="1"/>
    <col min="12" max="12" width="9.140625" style="148"/>
    <col min="13" max="13" width="18.5703125" style="148" bestFit="1" customWidth="1"/>
    <col min="14" max="14" width="16.42578125" style="148" customWidth="1"/>
    <col min="15" max="15" width="16" style="148" bestFit="1" customWidth="1"/>
    <col min="16" max="16384" width="9.140625" style="148"/>
  </cols>
  <sheetData>
    <row r="1" spans="1:15" ht="16.5" thickBot="1">
      <c r="F1" s="1065"/>
      <c r="G1" s="1065"/>
      <c r="H1" s="1065"/>
      <c r="I1" s="148"/>
      <c r="J1" s="148"/>
      <c r="K1" s="1065" t="s">
        <v>1443</v>
      </c>
    </row>
    <row r="2" spans="1:15">
      <c r="A2" s="1190" t="s">
        <v>1478</v>
      </c>
      <c r="B2" s="1191"/>
      <c r="C2" s="1191"/>
      <c r="D2" s="1191"/>
      <c r="E2" s="1191"/>
      <c r="F2" s="1191"/>
      <c r="G2" s="1191"/>
      <c r="H2" s="1191"/>
      <c r="I2" s="1191"/>
      <c r="J2" s="1191"/>
      <c r="K2" s="1192"/>
    </row>
    <row r="3" spans="1:15">
      <c r="A3" s="1193" t="s">
        <v>359</v>
      </c>
      <c r="B3" s="1194"/>
      <c r="C3" s="1194"/>
      <c r="D3" s="1194"/>
      <c r="E3" s="1194"/>
      <c r="F3" s="1194"/>
      <c r="G3" s="1194"/>
      <c r="H3" s="1194"/>
      <c r="I3" s="1194"/>
      <c r="J3" s="1194"/>
      <c r="K3" s="1195"/>
    </row>
    <row r="4" spans="1:15" ht="16.5" thickBot="1">
      <c r="A4" s="1196" t="s">
        <v>360</v>
      </c>
      <c r="B4" s="1197"/>
      <c r="C4" s="1197"/>
      <c r="D4" s="1197"/>
      <c r="E4" s="1197"/>
      <c r="F4" s="1197"/>
      <c r="G4" s="1197"/>
      <c r="H4" s="1197"/>
      <c r="I4" s="1197"/>
      <c r="J4" s="1197"/>
      <c r="K4" s="1198"/>
    </row>
    <row r="5" spans="1:15">
      <c r="A5" s="1199" t="s">
        <v>406</v>
      </c>
      <c r="B5" s="1200"/>
      <c r="C5" s="1200"/>
      <c r="D5" s="1200"/>
      <c r="E5" s="217"/>
      <c r="F5" s="514"/>
      <c r="G5" s="514"/>
      <c r="H5" s="514"/>
      <c r="I5" s="514"/>
      <c r="J5" s="514"/>
      <c r="K5" s="514"/>
    </row>
    <row r="6" spans="1:15" ht="13.5" customHeight="1" thickBot="1">
      <c r="A6" s="1200"/>
      <c r="B6" s="1200"/>
      <c r="C6" s="1200"/>
      <c r="D6" s="1200"/>
      <c r="I6" s="148"/>
      <c r="J6" s="148"/>
      <c r="K6" s="1066" t="s">
        <v>681</v>
      </c>
      <c r="L6" s="1067"/>
    </row>
    <row r="7" spans="1:15" ht="15.75" customHeight="1">
      <c r="A7" s="1201" t="s">
        <v>362</v>
      </c>
      <c r="B7" s="1204" t="s">
        <v>363</v>
      </c>
      <c r="C7" s="1204" t="s">
        <v>364</v>
      </c>
      <c r="D7" s="1204" t="s">
        <v>365</v>
      </c>
      <c r="E7" s="218" t="s">
        <v>366</v>
      </c>
      <c r="F7" s="1210" t="s">
        <v>1479</v>
      </c>
      <c r="G7" s="1213" t="s">
        <v>2186</v>
      </c>
      <c r="H7" s="1210" t="s">
        <v>2182</v>
      </c>
      <c r="I7" s="1210" t="s">
        <v>710</v>
      </c>
      <c r="J7" s="1213" t="s">
        <v>2183</v>
      </c>
      <c r="K7" s="1210" t="s">
        <v>710</v>
      </c>
    </row>
    <row r="8" spans="1:15">
      <c r="A8" s="1202"/>
      <c r="B8" s="1205"/>
      <c r="C8" s="1207"/>
      <c r="D8" s="1207"/>
      <c r="E8" s="515" t="s">
        <v>367</v>
      </c>
      <c r="F8" s="1211"/>
      <c r="G8" s="1214"/>
      <c r="H8" s="1211"/>
      <c r="I8" s="1211"/>
      <c r="J8" s="1214"/>
      <c r="K8" s="1211"/>
    </row>
    <row r="9" spans="1:15">
      <c r="A9" s="1202"/>
      <c r="B9" s="1205"/>
      <c r="C9" s="1207"/>
      <c r="D9" s="1207"/>
      <c r="E9" s="515" t="s">
        <v>368</v>
      </c>
      <c r="F9" s="1211"/>
      <c r="G9" s="1214"/>
      <c r="H9" s="1211"/>
      <c r="I9" s="1211"/>
      <c r="J9" s="1214"/>
      <c r="K9" s="1211"/>
    </row>
    <row r="10" spans="1:15">
      <c r="A10" s="1202"/>
      <c r="B10" s="1205"/>
      <c r="C10" s="1207"/>
      <c r="D10" s="1207"/>
      <c r="E10" s="515" t="s">
        <v>369</v>
      </c>
      <c r="F10" s="1211"/>
      <c r="G10" s="1214"/>
      <c r="H10" s="1211"/>
      <c r="I10" s="1211"/>
      <c r="J10" s="1214"/>
      <c r="K10" s="1211"/>
    </row>
    <row r="11" spans="1:15" ht="16.5" thickBot="1">
      <c r="A11" s="1203"/>
      <c r="B11" s="1206"/>
      <c r="C11" s="1208"/>
      <c r="D11" s="1209"/>
      <c r="E11" s="219"/>
      <c r="F11" s="1212"/>
      <c r="G11" s="1215"/>
      <c r="H11" s="1212"/>
      <c r="I11" s="1212"/>
      <c r="J11" s="1215"/>
      <c r="K11" s="1212"/>
    </row>
    <row r="12" spans="1:15">
      <c r="A12" s="152">
        <v>102</v>
      </c>
      <c r="B12" s="212"/>
      <c r="C12" s="153"/>
      <c r="D12" s="202"/>
      <c r="E12" s="220" t="s">
        <v>370</v>
      </c>
      <c r="F12" s="154"/>
      <c r="G12" s="154"/>
      <c r="H12" s="154"/>
      <c r="I12" s="154"/>
      <c r="J12" s="154"/>
      <c r="K12" s="154"/>
    </row>
    <row r="13" spans="1:15">
      <c r="A13" s="152"/>
      <c r="B13" s="212"/>
      <c r="C13" s="153"/>
      <c r="D13" s="202"/>
      <c r="E13" s="164" t="s">
        <v>238</v>
      </c>
      <c r="F13" s="154"/>
      <c r="G13" s="154"/>
      <c r="H13" s="154"/>
      <c r="I13" s="154"/>
      <c r="J13" s="154"/>
      <c r="K13" s="154"/>
      <c r="M13" s="547">
        <v>0</v>
      </c>
      <c r="N13" s="547" t="e">
        <f>SUM(#REF!)</f>
        <v>#REF!</v>
      </c>
      <c r="O13" s="547" t="e">
        <f t="shared" ref="O13:O76" si="0">SUM(M13:N13)</f>
        <v>#REF!</v>
      </c>
    </row>
    <row r="14" spans="1:15" hidden="1">
      <c r="A14" s="152"/>
      <c r="B14" s="212"/>
      <c r="C14" s="153">
        <v>1</v>
      </c>
      <c r="D14" s="292"/>
      <c r="E14" s="293" t="s">
        <v>158</v>
      </c>
      <c r="F14" s="154"/>
      <c r="G14" s="154"/>
      <c r="H14" s="154"/>
      <c r="I14" s="154"/>
      <c r="J14" s="154"/>
      <c r="K14" s="154"/>
      <c r="M14" s="547">
        <v>0</v>
      </c>
      <c r="N14" s="547" t="e">
        <f>SUM(#REF!)</f>
        <v>#REF!</v>
      </c>
      <c r="O14" s="547" t="e">
        <f t="shared" si="0"/>
        <v>#REF!</v>
      </c>
    </row>
    <row r="15" spans="1:15" hidden="1">
      <c r="A15" s="152"/>
      <c r="B15" s="212"/>
      <c r="C15" s="153">
        <v>2</v>
      </c>
      <c r="D15" s="292"/>
      <c r="E15" s="293" t="s">
        <v>205</v>
      </c>
      <c r="F15" s="154"/>
      <c r="G15" s="154"/>
      <c r="H15" s="154"/>
      <c r="I15" s="154"/>
      <c r="J15" s="154"/>
      <c r="K15" s="154"/>
      <c r="M15" s="547">
        <v>0</v>
      </c>
      <c r="N15" s="547" t="e">
        <f>SUM(#REF!)</f>
        <v>#REF!</v>
      </c>
      <c r="O15" s="547" t="e">
        <f t="shared" si="0"/>
        <v>#REF!</v>
      </c>
    </row>
    <row r="16" spans="1:15" hidden="1">
      <c r="A16" s="152"/>
      <c r="B16" s="212"/>
      <c r="C16" s="153">
        <v>3</v>
      </c>
      <c r="D16" s="292"/>
      <c r="E16" s="293" t="s">
        <v>160</v>
      </c>
      <c r="F16" s="154"/>
      <c r="G16" s="154"/>
      <c r="H16" s="154"/>
      <c r="I16" s="154"/>
      <c r="J16" s="154"/>
      <c r="K16" s="154"/>
      <c r="M16" s="547">
        <v>0</v>
      </c>
      <c r="N16" s="547" t="e">
        <f>SUM(#REF!)</f>
        <v>#REF!</v>
      </c>
      <c r="O16" s="547" t="e">
        <f t="shared" si="0"/>
        <v>#REF!</v>
      </c>
    </row>
    <row r="17" spans="1:15">
      <c r="A17" s="152"/>
      <c r="B17" s="212"/>
      <c r="C17" s="153">
        <v>4</v>
      </c>
      <c r="D17" s="292"/>
      <c r="E17" s="293" t="s">
        <v>248</v>
      </c>
      <c r="F17" s="154">
        <v>49160000</v>
      </c>
      <c r="G17" s="154">
        <v>49160000</v>
      </c>
      <c r="H17" s="154">
        <f>I17-G17</f>
        <v>0</v>
      </c>
      <c r="I17" s="154">
        <v>49160000</v>
      </c>
      <c r="J17" s="154">
        <v>-300000</v>
      </c>
      <c r="K17" s="154">
        <f>SUM(I17:J17)</f>
        <v>48860000</v>
      </c>
      <c r="M17" s="547">
        <v>-300000</v>
      </c>
      <c r="N17" s="547" t="e">
        <f>SUM(#REF!)</f>
        <v>#REF!</v>
      </c>
      <c r="O17" s="547" t="e">
        <f t="shared" si="0"/>
        <v>#REF!</v>
      </c>
    </row>
    <row r="18" spans="1:15" hidden="1">
      <c r="A18" s="152"/>
      <c r="B18" s="212"/>
      <c r="C18" s="153">
        <v>5</v>
      </c>
      <c r="D18" s="292"/>
      <c r="E18" s="293" t="s">
        <v>208</v>
      </c>
      <c r="F18" s="154"/>
      <c r="G18" s="154">
        <v>0</v>
      </c>
      <c r="H18" s="154"/>
      <c r="I18" s="154">
        <v>0</v>
      </c>
      <c r="J18" s="154">
        <v>0</v>
      </c>
      <c r="K18" s="154">
        <f>SUM(I18:J18)</f>
        <v>0</v>
      </c>
      <c r="M18" s="547">
        <v>0</v>
      </c>
      <c r="N18" s="547" t="e">
        <f>SUM(#REF!)</f>
        <v>#REF!</v>
      </c>
      <c r="O18" s="547" t="e">
        <f t="shared" si="0"/>
        <v>#REF!</v>
      </c>
    </row>
    <row r="19" spans="1:15" hidden="1">
      <c r="A19" s="152"/>
      <c r="B19" s="212"/>
      <c r="C19" s="153">
        <v>6</v>
      </c>
      <c r="D19" s="292"/>
      <c r="E19" s="293" t="s">
        <v>161</v>
      </c>
      <c r="F19" s="154"/>
      <c r="G19" s="154">
        <v>0</v>
      </c>
      <c r="H19" s="154"/>
      <c r="I19" s="154">
        <v>0</v>
      </c>
      <c r="J19" s="154">
        <v>0</v>
      </c>
      <c r="K19" s="154">
        <f>SUM(I19:J19)</f>
        <v>0</v>
      </c>
      <c r="M19" s="547">
        <v>0</v>
      </c>
      <c r="N19" s="547" t="e">
        <f>SUM(#REF!)</f>
        <v>#REF!</v>
      </c>
      <c r="O19" s="547" t="e">
        <f t="shared" si="0"/>
        <v>#REF!</v>
      </c>
    </row>
    <row r="20" spans="1:15" hidden="1">
      <c r="A20" s="152"/>
      <c r="B20" s="212"/>
      <c r="C20" s="153">
        <v>7</v>
      </c>
      <c r="D20" s="292"/>
      <c r="E20" s="293" t="s">
        <v>243</v>
      </c>
      <c r="F20" s="154"/>
      <c r="G20" s="154">
        <v>0</v>
      </c>
      <c r="H20" s="154"/>
      <c r="I20" s="154">
        <v>0</v>
      </c>
      <c r="J20" s="154">
        <v>0</v>
      </c>
      <c r="K20" s="154">
        <f>SUM(I20:J20)</f>
        <v>0</v>
      </c>
      <c r="M20" s="547">
        <v>0</v>
      </c>
      <c r="N20" s="547" t="e">
        <f>SUM(#REF!)</f>
        <v>#REF!</v>
      </c>
      <c r="O20" s="547" t="e">
        <f t="shared" si="0"/>
        <v>#REF!</v>
      </c>
    </row>
    <row r="21" spans="1:15">
      <c r="A21" s="152"/>
      <c r="B21" s="212"/>
      <c r="C21" s="153">
        <v>8</v>
      </c>
      <c r="D21" s="292"/>
      <c r="E21" s="293" t="s">
        <v>249</v>
      </c>
      <c r="F21" s="154">
        <v>806639</v>
      </c>
      <c r="G21" s="154">
        <v>806639</v>
      </c>
      <c r="H21" s="154">
        <f t="shared" ref="H21:H85" si="1">I21-G21</f>
        <v>0</v>
      </c>
      <c r="I21" s="154">
        <v>806639</v>
      </c>
      <c r="J21" s="154">
        <v>0</v>
      </c>
      <c r="K21" s="154">
        <f>SUM(I21:J21)</f>
        <v>806639</v>
      </c>
      <c r="M21" s="547">
        <v>0</v>
      </c>
      <c r="N21" s="547" t="e">
        <f>SUM(#REF!)</f>
        <v>#REF!</v>
      </c>
      <c r="O21" s="547" t="e">
        <f t="shared" si="0"/>
        <v>#REF!</v>
      </c>
    </row>
    <row r="22" spans="1:15" s="225" customFormat="1">
      <c r="A22" s="221"/>
      <c r="B22" s="222"/>
      <c r="C22" s="222"/>
      <c r="D22" s="223"/>
      <c r="E22" s="224" t="s">
        <v>1480</v>
      </c>
      <c r="F22" s="159">
        <f>SUM(F14:F21)</f>
        <v>49966639</v>
      </c>
      <c r="G22" s="159">
        <f t="shared" ref="G22:L22" si="2">SUM(G14:G21)</f>
        <v>49966639</v>
      </c>
      <c r="H22" s="159">
        <f t="shared" si="2"/>
        <v>0</v>
      </c>
      <c r="I22" s="159">
        <f t="shared" si="2"/>
        <v>49966639</v>
      </c>
      <c r="J22" s="159">
        <v>-300000</v>
      </c>
      <c r="K22" s="159">
        <f t="shared" si="2"/>
        <v>49666639</v>
      </c>
      <c r="L22" s="159">
        <f t="shared" si="2"/>
        <v>0</v>
      </c>
      <c r="M22" s="547">
        <v>-300000</v>
      </c>
      <c r="N22" s="547" t="e">
        <f>SUM(#REF!)</f>
        <v>#REF!</v>
      </c>
      <c r="O22" s="547" t="e">
        <f t="shared" si="0"/>
        <v>#REF!</v>
      </c>
    </row>
    <row r="23" spans="1:15">
      <c r="A23" s="152"/>
      <c r="B23" s="212">
        <v>1</v>
      </c>
      <c r="C23" s="153"/>
      <c r="D23" s="202"/>
      <c r="E23" s="220" t="s">
        <v>373</v>
      </c>
      <c r="F23" s="154"/>
      <c r="G23" s="154"/>
      <c r="H23" s="154">
        <f t="shared" si="1"/>
        <v>0</v>
      </c>
      <c r="I23" s="154"/>
      <c r="J23" s="154">
        <v>0</v>
      </c>
      <c r="K23" s="154"/>
      <c r="M23" s="547">
        <v>0</v>
      </c>
      <c r="N23" s="547" t="e">
        <f>SUM(#REF!)</f>
        <v>#REF!</v>
      </c>
      <c r="O23" s="547" t="e">
        <f t="shared" si="0"/>
        <v>#REF!</v>
      </c>
    </row>
    <row r="24" spans="1:15">
      <c r="A24" s="152"/>
      <c r="B24" s="212"/>
      <c r="C24" s="153">
        <v>1</v>
      </c>
      <c r="D24" s="202"/>
      <c r="E24" s="293" t="s">
        <v>158</v>
      </c>
      <c r="F24" s="154">
        <v>1500000</v>
      </c>
      <c r="G24" s="154">
        <v>1500000</v>
      </c>
      <c r="H24" s="154">
        <f t="shared" si="1"/>
        <v>355000</v>
      </c>
      <c r="I24" s="154">
        <v>1855000</v>
      </c>
      <c r="J24" s="154">
        <v>0</v>
      </c>
      <c r="K24" s="154">
        <f t="shared" ref="K24:K31" si="3">SUM(I24:J24)</f>
        <v>1855000</v>
      </c>
      <c r="M24" s="547">
        <v>0</v>
      </c>
      <c r="N24" s="547" t="e">
        <f>SUM(#REF!)</f>
        <v>#REF!</v>
      </c>
      <c r="O24" s="547" t="e">
        <f t="shared" si="0"/>
        <v>#REF!</v>
      </c>
    </row>
    <row r="25" spans="1:15" hidden="1">
      <c r="A25" s="152"/>
      <c r="B25" s="212"/>
      <c r="C25" s="153">
        <v>2</v>
      </c>
      <c r="D25" s="202"/>
      <c r="E25" s="293" t="s">
        <v>205</v>
      </c>
      <c r="F25" s="154"/>
      <c r="G25" s="154">
        <v>0</v>
      </c>
      <c r="H25" s="154">
        <f t="shared" si="1"/>
        <v>0</v>
      </c>
      <c r="I25" s="154">
        <v>0</v>
      </c>
      <c r="J25" s="154">
        <v>0</v>
      </c>
      <c r="K25" s="154">
        <f t="shared" si="3"/>
        <v>0</v>
      </c>
      <c r="M25" s="547">
        <v>0</v>
      </c>
      <c r="N25" s="547" t="e">
        <f>SUM(#REF!)</f>
        <v>#REF!</v>
      </c>
      <c r="O25" s="547" t="e">
        <f t="shared" si="0"/>
        <v>#REF!</v>
      </c>
    </row>
    <row r="26" spans="1:15" hidden="1">
      <c r="A26" s="152"/>
      <c r="B26" s="212"/>
      <c r="C26" s="153">
        <v>3</v>
      </c>
      <c r="D26" s="202"/>
      <c r="E26" s="293" t="s">
        <v>160</v>
      </c>
      <c r="F26" s="154"/>
      <c r="G26" s="154">
        <v>0</v>
      </c>
      <c r="H26" s="154">
        <f t="shared" si="1"/>
        <v>0</v>
      </c>
      <c r="I26" s="154">
        <v>0</v>
      </c>
      <c r="J26" s="154">
        <v>0</v>
      </c>
      <c r="K26" s="154">
        <f t="shared" si="3"/>
        <v>0</v>
      </c>
      <c r="M26" s="547">
        <v>0</v>
      </c>
      <c r="N26" s="547" t="e">
        <f>SUM(#REF!)</f>
        <v>#REF!</v>
      </c>
      <c r="O26" s="547" t="e">
        <f t="shared" si="0"/>
        <v>#REF!</v>
      </c>
    </row>
    <row r="27" spans="1:15">
      <c r="A27" s="152"/>
      <c r="B27" s="212"/>
      <c r="C27" s="153">
        <v>4</v>
      </c>
      <c r="D27" s="202"/>
      <c r="E27" s="293" t="s">
        <v>248</v>
      </c>
      <c r="F27" s="154">
        <v>14637000</v>
      </c>
      <c r="G27" s="154">
        <v>14637000</v>
      </c>
      <c r="H27" s="154">
        <f t="shared" si="1"/>
        <v>176000</v>
      </c>
      <c r="I27" s="154">
        <v>14813000</v>
      </c>
      <c r="J27" s="154">
        <v>-1270000</v>
      </c>
      <c r="K27" s="154">
        <f t="shared" si="3"/>
        <v>13543000</v>
      </c>
      <c r="M27" s="547">
        <v>-1270000</v>
      </c>
      <c r="N27" s="547" t="e">
        <f>SUM(#REF!)</f>
        <v>#REF!</v>
      </c>
      <c r="O27" s="547" t="e">
        <f t="shared" si="0"/>
        <v>#REF!</v>
      </c>
    </row>
    <row r="28" spans="1:15" hidden="1">
      <c r="A28" s="152"/>
      <c r="B28" s="212"/>
      <c r="C28" s="153">
        <v>5</v>
      </c>
      <c r="D28" s="202"/>
      <c r="E28" s="293" t="s">
        <v>208</v>
      </c>
      <c r="F28" s="154"/>
      <c r="G28" s="154">
        <v>0</v>
      </c>
      <c r="H28" s="154">
        <f t="shared" si="1"/>
        <v>0</v>
      </c>
      <c r="I28" s="154">
        <v>0</v>
      </c>
      <c r="J28" s="154">
        <v>0</v>
      </c>
      <c r="K28" s="154">
        <f t="shared" si="3"/>
        <v>0</v>
      </c>
      <c r="M28" s="547">
        <v>0</v>
      </c>
      <c r="N28" s="547" t="e">
        <f>SUM(#REF!)</f>
        <v>#REF!</v>
      </c>
      <c r="O28" s="547" t="e">
        <f t="shared" si="0"/>
        <v>#REF!</v>
      </c>
    </row>
    <row r="29" spans="1:15" hidden="1">
      <c r="A29" s="152"/>
      <c r="B29" s="212"/>
      <c r="C29" s="153">
        <v>6</v>
      </c>
      <c r="D29" s="202"/>
      <c r="E29" s="293" t="s">
        <v>161</v>
      </c>
      <c r="F29" s="154"/>
      <c r="G29" s="154">
        <v>0</v>
      </c>
      <c r="H29" s="154">
        <f t="shared" si="1"/>
        <v>0</v>
      </c>
      <c r="I29" s="154">
        <v>0</v>
      </c>
      <c r="J29" s="154">
        <v>0</v>
      </c>
      <c r="K29" s="154">
        <f t="shared" si="3"/>
        <v>0</v>
      </c>
      <c r="M29" s="547">
        <v>0</v>
      </c>
      <c r="N29" s="547" t="e">
        <f>SUM(#REF!)</f>
        <v>#REF!</v>
      </c>
      <c r="O29" s="547" t="e">
        <f t="shared" si="0"/>
        <v>#REF!</v>
      </c>
    </row>
    <row r="30" spans="1:15" hidden="1">
      <c r="A30" s="152"/>
      <c r="B30" s="212"/>
      <c r="C30" s="153">
        <v>7</v>
      </c>
      <c r="D30" s="202"/>
      <c r="E30" s="293" t="s">
        <v>243</v>
      </c>
      <c r="F30" s="154"/>
      <c r="G30" s="154">
        <v>0</v>
      </c>
      <c r="H30" s="154">
        <f t="shared" si="1"/>
        <v>0</v>
      </c>
      <c r="I30" s="154">
        <v>0</v>
      </c>
      <c r="J30" s="154">
        <v>0</v>
      </c>
      <c r="K30" s="154">
        <f t="shared" si="3"/>
        <v>0</v>
      </c>
      <c r="M30" s="547">
        <v>0</v>
      </c>
      <c r="N30" s="547" t="e">
        <f>SUM(#REF!)</f>
        <v>#REF!</v>
      </c>
      <c r="O30" s="547" t="e">
        <f t="shared" si="0"/>
        <v>#REF!</v>
      </c>
    </row>
    <row r="31" spans="1:15">
      <c r="A31" s="152"/>
      <c r="B31" s="212"/>
      <c r="C31" s="153">
        <v>8</v>
      </c>
      <c r="D31" s="202"/>
      <c r="E31" s="293" t="s">
        <v>249</v>
      </c>
      <c r="F31" s="154">
        <v>1489675</v>
      </c>
      <c r="G31" s="154">
        <v>1489675</v>
      </c>
      <c r="H31" s="154">
        <f t="shared" si="1"/>
        <v>0</v>
      </c>
      <c r="I31" s="154">
        <v>1489675</v>
      </c>
      <c r="J31" s="154">
        <v>0</v>
      </c>
      <c r="K31" s="154">
        <f t="shared" si="3"/>
        <v>1489675</v>
      </c>
      <c r="M31" s="547">
        <v>0</v>
      </c>
      <c r="N31" s="547" t="e">
        <f>SUM(#REF!)</f>
        <v>#REF!</v>
      </c>
      <c r="O31" s="547" t="e">
        <f t="shared" si="0"/>
        <v>#REF!</v>
      </c>
    </row>
    <row r="32" spans="1:15" s="225" customFormat="1">
      <c r="A32" s="221"/>
      <c r="B32" s="222"/>
      <c r="C32" s="222"/>
      <c r="D32" s="223"/>
      <c r="E32" s="224" t="s">
        <v>407</v>
      </c>
      <c r="F32" s="159">
        <f>SUM(F24:F31)</f>
        <v>17626675</v>
      </c>
      <c r="G32" s="159">
        <f t="shared" ref="G32:K32" si="4">SUM(G24:G31)</f>
        <v>17626675</v>
      </c>
      <c r="H32" s="159">
        <f t="shared" si="4"/>
        <v>531000</v>
      </c>
      <c r="I32" s="159">
        <f t="shared" si="4"/>
        <v>18157675</v>
      </c>
      <c r="J32" s="159">
        <v>-1270000</v>
      </c>
      <c r="K32" s="159">
        <f t="shared" si="4"/>
        <v>16887675</v>
      </c>
      <c r="M32" s="547">
        <v>-1270000</v>
      </c>
      <c r="N32" s="547" t="e">
        <f>SUM(#REF!)</f>
        <v>#REF!</v>
      </c>
      <c r="O32" s="547" t="e">
        <f t="shared" si="0"/>
        <v>#REF!</v>
      </c>
    </row>
    <row r="33" spans="1:15">
      <c r="A33" s="226"/>
      <c r="B33" s="227">
        <v>2</v>
      </c>
      <c r="C33" s="228"/>
      <c r="D33" s="229"/>
      <c r="E33" s="230" t="s">
        <v>408</v>
      </c>
      <c r="F33" s="231"/>
      <c r="G33" s="231"/>
      <c r="H33" s="231">
        <f t="shared" si="1"/>
        <v>0</v>
      </c>
      <c r="I33" s="231"/>
      <c r="J33" s="231">
        <v>0</v>
      </c>
      <c r="K33" s="231"/>
      <c r="M33" s="547">
        <v>0</v>
      </c>
      <c r="N33" s="547" t="e">
        <f>SUM(#REF!)</f>
        <v>#REF!</v>
      </c>
      <c r="O33" s="547" t="e">
        <f t="shared" si="0"/>
        <v>#REF!</v>
      </c>
    </row>
    <row r="34" spans="1:15">
      <c r="A34" s="294"/>
      <c r="B34" s="295"/>
      <c r="C34" s="296">
        <v>1</v>
      </c>
      <c r="D34" s="297"/>
      <c r="E34" s="293" t="s">
        <v>158</v>
      </c>
      <c r="F34" s="298"/>
      <c r="G34" s="298">
        <v>2450000</v>
      </c>
      <c r="H34" s="298">
        <f t="shared" si="1"/>
        <v>10105900</v>
      </c>
      <c r="I34" s="154">
        <v>12555900</v>
      </c>
      <c r="J34" s="154">
        <v>0</v>
      </c>
      <c r="K34" s="154">
        <f t="shared" ref="K34:K41" si="5">SUM(I34:J34)</f>
        <v>12555900</v>
      </c>
      <c r="M34" s="547">
        <v>0</v>
      </c>
      <c r="N34" s="547" t="e">
        <f>SUM(#REF!)</f>
        <v>#REF!</v>
      </c>
      <c r="O34" s="547" t="e">
        <f t="shared" si="0"/>
        <v>#REF!</v>
      </c>
    </row>
    <row r="35" spans="1:15" hidden="1">
      <c r="A35" s="294"/>
      <c r="B35" s="295"/>
      <c r="C35" s="296">
        <v>2</v>
      </c>
      <c r="D35" s="297"/>
      <c r="E35" s="293" t="s">
        <v>205</v>
      </c>
      <c r="F35" s="298"/>
      <c r="G35" s="298">
        <v>0</v>
      </c>
      <c r="H35" s="298">
        <f t="shared" si="1"/>
        <v>0</v>
      </c>
      <c r="I35" s="298">
        <v>0</v>
      </c>
      <c r="J35" s="298">
        <v>0</v>
      </c>
      <c r="K35" s="298">
        <f t="shared" si="5"/>
        <v>0</v>
      </c>
      <c r="M35" s="547">
        <v>0</v>
      </c>
      <c r="N35" s="547" t="e">
        <f>SUM(#REF!)</f>
        <v>#REF!</v>
      </c>
      <c r="O35" s="547" t="e">
        <f t="shared" si="0"/>
        <v>#REF!</v>
      </c>
    </row>
    <row r="36" spans="1:15" hidden="1">
      <c r="A36" s="294"/>
      <c r="B36" s="295"/>
      <c r="C36" s="296">
        <v>3</v>
      </c>
      <c r="D36" s="297"/>
      <c r="E36" s="293" t="s">
        <v>160</v>
      </c>
      <c r="F36" s="298"/>
      <c r="G36" s="298">
        <v>0</v>
      </c>
      <c r="H36" s="298">
        <f t="shared" si="1"/>
        <v>0</v>
      </c>
      <c r="I36" s="298">
        <v>0</v>
      </c>
      <c r="J36" s="298">
        <v>0</v>
      </c>
      <c r="K36" s="298">
        <f t="shared" si="5"/>
        <v>0</v>
      </c>
      <c r="M36" s="547">
        <v>0</v>
      </c>
      <c r="N36" s="547" t="e">
        <f>SUM(#REF!)</f>
        <v>#REF!</v>
      </c>
      <c r="O36" s="547" t="e">
        <f t="shared" si="0"/>
        <v>#REF!</v>
      </c>
    </row>
    <row r="37" spans="1:15">
      <c r="A37" s="294"/>
      <c r="B37" s="295"/>
      <c r="C37" s="296">
        <v>4</v>
      </c>
      <c r="D37" s="297"/>
      <c r="E37" s="293" t="s">
        <v>248</v>
      </c>
      <c r="F37" s="154">
        <v>9900000</v>
      </c>
      <c r="G37" s="154">
        <v>9900000</v>
      </c>
      <c r="H37" s="154">
        <f t="shared" si="1"/>
        <v>0</v>
      </c>
      <c r="I37" s="154">
        <v>9900000</v>
      </c>
      <c r="J37" s="154">
        <v>2100000</v>
      </c>
      <c r="K37" s="154">
        <f t="shared" si="5"/>
        <v>12000000</v>
      </c>
      <c r="M37" s="547">
        <v>2100000</v>
      </c>
      <c r="N37" s="547" t="e">
        <f>SUM(#REF!)</f>
        <v>#REF!</v>
      </c>
      <c r="O37" s="547" t="e">
        <f t="shared" si="0"/>
        <v>#REF!</v>
      </c>
    </row>
    <row r="38" spans="1:15" hidden="1">
      <c r="A38" s="294"/>
      <c r="B38" s="295"/>
      <c r="C38" s="296">
        <v>5</v>
      </c>
      <c r="D38" s="297"/>
      <c r="E38" s="293" t="s">
        <v>208</v>
      </c>
      <c r="F38" s="154"/>
      <c r="G38" s="154">
        <v>0</v>
      </c>
      <c r="H38" s="154">
        <f t="shared" si="1"/>
        <v>0</v>
      </c>
      <c r="I38" s="154">
        <v>0</v>
      </c>
      <c r="J38" s="154">
        <v>0</v>
      </c>
      <c r="K38" s="154">
        <f t="shared" si="5"/>
        <v>0</v>
      </c>
      <c r="M38" s="547">
        <v>0</v>
      </c>
      <c r="N38" s="547" t="e">
        <f>SUM(#REF!)</f>
        <v>#REF!</v>
      </c>
      <c r="O38" s="547" t="e">
        <f t="shared" si="0"/>
        <v>#REF!</v>
      </c>
    </row>
    <row r="39" spans="1:15">
      <c r="A39" s="294"/>
      <c r="B39" s="295"/>
      <c r="C39" s="296">
        <v>6</v>
      </c>
      <c r="D39" s="297"/>
      <c r="E39" s="293" t="s">
        <v>161</v>
      </c>
      <c r="F39" s="154"/>
      <c r="G39" s="154">
        <v>0</v>
      </c>
      <c r="H39" s="154">
        <f t="shared" si="1"/>
        <v>100000</v>
      </c>
      <c r="I39" s="154">
        <v>100000</v>
      </c>
      <c r="J39" s="154">
        <v>0</v>
      </c>
      <c r="K39" s="154">
        <f t="shared" si="5"/>
        <v>100000</v>
      </c>
      <c r="M39" s="547">
        <v>0</v>
      </c>
      <c r="N39" s="547" t="e">
        <f>SUM(#REF!)</f>
        <v>#REF!</v>
      </c>
      <c r="O39" s="547" t="e">
        <f t="shared" si="0"/>
        <v>#REF!</v>
      </c>
    </row>
    <row r="40" spans="1:15" hidden="1">
      <c r="A40" s="152"/>
      <c r="B40" s="212"/>
      <c r="C40" s="296">
        <v>7</v>
      </c>
      <c r="D40" s="202"/>
      <c r="E40" s="293" t="s">
        <v>243</v>
      </c>
      <c r="F40" s="154"/>
      <c r="G40" s="154">
        <v>0</v>
      </c>
      <c r="H40" s="154">
        <f t="shared" si="1"/>
        <v>0</v>
      </c>
      <c r="I40" s="154">
        <v>0</v>
      </c>
      <c r="J40" s="154">
        <v>0</v>
      </c>
      <c r="K40" s="154">
        <f t="shared" si="5"/>
        <v>0</v>
      </c>
      <c r="M40" s="547">
        <v>0</v>
      </c>
      <c r="N40" s="547" t="e">
        <f>SUM(#REF!)</f>
        <v>#REF!</v>
      </c>
      <c r="O40" s="547" t="e">
        <f t="shared" si="0"/>
        <v>#REF!</v>
      </c>
    </row>
    <row r="41" spans="1:15">
      <c r="A41" s="152"/>
      <c r="B41" s="212"/>
      <c r="C41" s="296">
        <v>8</v>
      </c>
      <c r="D41" s="202"/>
      <c r="E41" s="293" t="s">
        <v>249</v>
      </c>
      <c r="F41" s="154">
        <v>1974518</v>
      </c>
      <c r="G41" s="154">
        <v>1974518</v>
      </c>
      <c r="H41" s="154">
        <f t="shared" si="1"/>
        <v>0</v>
      </c>
      <c r="I41" s="154">
        <v>1974518</v>
      </c>
      <c r="J41" s="154">
        <v>0</v>
      </c>
      <c r="K41" s="154">
        <f t="shared" si="5"/>
        <v>1974518</v>
      </c>
      <c r="M41" s="547">
        <v>0</v>
      </c>
      <c r="N41" s="547" t="e">
        <f>SUM(#REF!)</f>
        <v>#REF!</v>
      </c>
      <c r="O41" s="547" t="e">
        <f t="shared" si="0"/>
        <v>#REF!</v>
      </c>
    </row>
    <row r="42" spans="1:15" s="225" customFormat="1" ht="16.5" thickBot="1">
      <c r="A42" s="235"/>
      <c r="B42" s="236"/>
      <c r="C42" s="236"/>
      <c r="D42" s="237"/>
      <c r="E42" s="238" t="s">
        <v>375</v>
      </c>
      <c r="F42" s="239">
        <f>SUM(F34:F41)</f>
        <v>11874518</v>
      </c>
      <c r="G42" s="239">
        <f t="shared" ref="G42:K42" si="6">SUM(G34:G41)</f>
        <v>14324518</v>
      </c>
      <c r="H42" s="239">
        <f t="shared" si="6"/>
        <v>10205900</v>
      </c>
      <c r="I42" s="239">
        <f t="shared" si="6"/>
        <v>24530418</v>
      </c>
      <c r="J42" s="239">
        <v>2100000</v>
      </c>
      <c r="K42" s="239">
        <f t="shared" si="6"/>
        <v>26630418</v>
      </c>
      <c r="M42" s="547">
        <v>2100000</v>
      </c>
      <c r="N42" s="547" t="e">
        <f>SUM(#REF!)</f>
        <v>#REF!</v>
      </c>
      <c r="O42" s="547" t="e">
        <f t="shared" si="0"/>
        <v>#REF!</v>
      </c>
    </row>
    <row r="43" spans="1:15">
      <c r="A43" s="242"/>
      <c r="B43" s="243">
        <v>3</v>
      </c>
      <c r="C43" s="161"/>
      <c r="D43" s="244"/>
      <c r="E43" s="245" t="s">
        <v>376</v>
      </c>
      <c r="F43" s="167"/>
      <c r="G43" s="167"/>
      <c r="H43" s="167">
        <f t="shared" si="1"/>
        <v>0</v>
      </c>
      <c r="I43" s="167"/>
      <c r="J43" s="167">
        <v>0</v>
      </c>
      <c r="K43" s="167"/>
      <c r="M43" s="547">
        <v>0</v>
      </c>
      <c r="N43" s="547" t="e">
        <f>SUM(#REF!)</f>
        <v>#REF!</v>
      </c>
      <c r="O43" s="547" t="e">
        <f t="shared" si="0"/>
        <v>#REF!</v>
      </c>
    </row>
    <row r="44" spans="1:15">
      <c r="A44" s="152"/>
      <c r="B44" s="212"/>
      <c r="C44" s="153">
        <v>1</v>
      </c>
      <c r="D44" s="202"/>
      <c r="E44" s="293" t="s">
        <v>158</v>
      </c>
      <c r="F44" s="154"/>
      <c r="G44" s="154">
        <v>1709855</v>
      </c>
      <c r="H44" s="154">
        <f t="shared" si="1"/>
        <v>328938</v>
      </c>
      <c r="I44" s="154">
        <v>2038793</v>
      </c>
      <c r="J44" s="154">
        <v>0</v>
      </c>
      <c r="K44" s="154">
        <f t="shared" ref="K44:K51" si="7">SUM(I44:J44)</f>
        <v>2038793</v>
      </c>
      <c r="M44" s="547">
        <v>0</v>
      </c>
      <c r="N44" s="547" t="e">
        <f>SUM(#REF!)</f>
        <v>#REF!</v>
      </c>
      <c r="O44" s="547" t="e">
        <f t="shared" si="0"/>
        <v>#REF!</v>
      </c>
    </row>
    <row r="45" spans="1:15" hidden="1">
      <c r="A45" s="152"/>
      <c r="B45" s="212"/>
      <c r="C45" s="153">
        <v>2</v>
      </c>
      <c r="D45" s="202"/>
      <c r="E45" s="293" t="s">
        <v>205</v>
      </c>
      <c r="F45" s="154"/>
      <c r="G45" s="154">
        <v>0</v>
      </c>
      <c r="H45" s="154">
        <f t="shared" si="1"/>
        <v>0</v>
      </c>
      <c r="I45" s="154">
        <v>0</v>
      </c>
      <c r="J45" s="154">
        <v>0</v>
      </c>
      <c r="K45" s="154">
        <f t="shared" si="7"/>
        <v>0</v>
      </c>
      <c r="M45" s="547">
        <v>0</v>
      </c>
      <c r="N45" s="547" t="e">
        <f>SUM(#REF!)</f>
        <v>#REF!</v>
      </c>
      <c r="O45" s="547" t="e">
        <f t="shared" si="0"/>
        <v>#REF!</v>
      </c>
    </row>
    <row r="46" spans="1:15" hidden="1">
      <c r="A46" s="152"/>
      <c r="B46" s="212"/>
      <c r="C46" s="153">
        <v>3</v>
      </c>
      <c r="D46" s="202"/>
      <c r="E46" s="293" t="s">
        <v>160</v>
      </c>
      <c r="F46" s="154"/>
      <c r="G46" s="154">
        <v>0</v>
      </c>
      <c r="H46" s="154">
        <f t="shared" si="1"/>
        <v>0</v>
      </c>
      <c r="I46" s="154">
        <v>0</v>
      </c>
      <c r="J46" s="154">
        <v>0</v>
      </c>
      <c r="K46" s="154">
        <f t="shared" si="7"/>
        <v>0</v>
      </c>
      <c r="M46" s="547">
        <v>0</v>
      </c>
      <c r="N46" s="547" t="e">
        <f>SUM(#REF!)</f>
        <v>#REF!</v>
      </c>
      <c r="O46" s="547" t="e">
        <f t="shared" si="0"/>
        <v>#REF!</v>
      </c>
    </row>
    <row r="47" spans="1:15">
      <c r="A47" s="152"/>
      <c r="B47" s="212"/>
      <c r="C47" s="153">
        <v>4</v>
      </c>
      <c r="D47" s="202"/>
      <c r="E47" s="293" t="s">
        <v>248</v>
      </c>
      <c r="F47" s="154">
        <v>1170000</v>
      </c>
      <c r="G47" s="154">
        <v>1170000</v>
      </c>
      <c r="H47" s="154">
        <f t="shared" si="1"/>
        <v>0</v>
      </c>
      <c r="I47" s="154">
        <v>1170000</v>
      </c>
      <c r="J47" s="154">
        <v>0</v>
      </c>
      <c r="K47" s="154">
        <f t="shared" si="7"/>
        <v>1170000</v>
      </c>
      <c r="M47" s="547">
        <v>0</v>
      </c>
      <c r="N47" s="547" t="e">
        <f>SUM(#REF!)</f>
        <v>#REF!</v>
      </c>
      <c r="O47" s="547" t="e">
        <f t="shared" si="0"/>
        <v>#REF!</v>
      </c>
    </row>
    <row r="48" spans="1:15" hidden="1">
      <c r="A48" s="152"/>
      <c r="B48" s="212"/>
      <c r="C48" s="153">
        <v>5</v>
      </c>
      <c r="D48" s="202"/>
      <c r="E48" s="293" t="s">
        <v>208</v>
      </c>
      <c r="F48" s="154"/>
      <c r="G48" s="154">
        <v>0</v>
      </c>
      <c r="H48" s="154">
        <f t="shared" si="1"/>
        <v>0</v>
      </c>
      <c r="I48" s="154">
        <v>0</v>
      </c>
      <c r="J48" s="154">
        <v>0</v>
      </c>
      <c r="K48" s="154">
        <f t="shared" si="7"/>
        <v>0</v>
      </c>
      <c r="M48" s="547">
        <v>0</v>
      </c>
      <c r="N48" s="547" t="e">
        <f>SUM(#REF!)</f>
        <v>#REF!</v>
      </c>
      <c r="O48" s="547" t="e">
        <f t="shared" si="0"/>
        <v>#REF!</v>
      </c>
    </row>
    <row r="49" spans="1:15" hidden="1">
      <c r="A49" s="246"/>
      <c r="B49" s="247"/>
      <c r="C49" s="153">
        <v>6</v>
      </c>
      <c r="D49" s="240"/>
      <c r="E49" s="293" t="s">
        <v>161</v>
      </c>
      <c r="F49" s="248"/>
      <c r="G49" s="248">
        <v>0</v>
      </c>
      <c r="H49" s="248">
        <f t="shared" si="1"/>
        <v>0</v>
      </c>
      <c r="I49" s="248">
        <v>0</v>
      </c>
      <c r="J49" s="248">
        <v>0</v>
      </c>
      <c r="K49" s="248">
        <f t="shared" si="7"/>
        <v>0</v>
      </c>
      <c r="M49" s="547">
        <v>0</v>
      </c>
      <c r="N49" s="547" t="e">
        <f>SUM(#REF!)</f>
        <v>#REF!</v>
      </c>
      <c r="O49" s="547" t="e">
        <f t="shared" si="0"/>
        <v>#REF!</v>
      </c>
    </row>
    <row r="50" spans="1:15" hidden="1">
      <c r="A50" s="152"/>
      <c r="B50" s="212"/>
      <c r="C50" s="153">
        <v>7</v>
      </c>
      <c r="D50" s="240"/>
      <c r="E50" s="293" t="s">
        <v>243</v>
      </c>
      <c r="F50" s="154"/>
      <c r="G50" s="154">
        <v>0</v>
      </c>
      <c r="H50" s="154">
        <f t="shared" si="1"/>
        <v>0</v>
      </c>
      <c r="I50" s="154">
        <v>0</v>
      </c>
      <c r="J50" s="154">
        <v>0</v>
      </c>
      <c r="K50" s="154">
        <f t="shared" si="7"/>
        <v>0</v>
      </c>
      <c r="M50" s="547">
        <v>0</v>
      </c>
      <c r="N50" s="547" t="e">
        <f>SUM(#REF!)</f>
        <v>#REF!</v>
      </c>
      <c r="O50" s="547" t="e">
        <f t="shared" si="0"/>
        <v>#REF!</v>
      </c>
    </row>
    <row r="51" spans="1:15">
      <c r="A51" s="232"/>
      <c r="B51" s="233"/>
      <c r="C51" s="153">
        <v>8</v>
      </c>
      <c r="D51" s="234"/>
      <c r="E51" s="293" t="s">
        <v>249</v>
      </c>
      <c r="F51" s="165">
        <v>610222</v>
      </c>
      <c r="G51" s="165">
        <v>610222</v>
      </c>
      <c r="H51" s="165">
        <f t="shared" si="1"/>
        <v>0</v>
      </c>
      <c r="I51" s="165">
        <v>610222</v>
      </c>
      <c r="J51" s="165">
        <v>0</v>
      </c>
      <c r="K51" s="165">
        <f t="shared" si="7"/>
        <v>610222</v>
      </c>
      <c r="M51" s="547">
        <v>0</v>
      </c>
      <c r="N51" s="547" t="e">
        <f>SUM(#REF!)</f>
        <v>#REF!</v>
      </c>
      <c r="O51" s="547" t="e">
        <f t="shared" si="0"/>
        <v>#REF!</v>
      </c>
    </row>
    <row r="52" spans="1:15" s="225" customFormat="1">
      <c r="A52" s="232"/>
      <c r="B52" s="233"/>
      <c r="C52" s="222"/>
      <c r="D52" s="249"/>
      <c r="E52" s="299" t="s">
        <v>1444</v>
      </c>
      <c r="F52" s="250">
        <f>SUM(F44:F51)</f>
        <v>1780222</v>
      </c>
      <c r="G52" s="250">
        <f t="shared" ref="G52:K52" si="8">SUM(G44:G51)</f>
        <v>3490077</v>
      </c>
      <c r="H52" s="250">
        <f t="shared" si="8"/>
        <v>328938</v>
      </c>
      <c r="I52" s="250">
        <f t="shared" si="8"/>
        <v>3819015</v>
      </c>
      <c r="J52" s="250">
        <v>0</v>
      </c>
      <c r="K52" s="250">
        <f t="shared" si="8"/>
        <v>3819015</v>
      </c>
      <c r="M52" s="547">
        <v>0</v>
      </c>
      <c r="N52" s="547" t="e">
        <f>SUM(#REF!)</f>
        <v>#REF!</v>
      </c>
      <c r="O52" s="547" t="e">
        <f t="shared" si="0"/>
        <v>#REF!</v>
      </c>
    </row>
    <row r="53" spans="1:15">
      <c r="A53" s="152"/>
      <c r="B53" s="212">
        <v>4</v>
      </c>
      <c r="C53" s="153"/>
      <c r="D53" s="202"/>
      <c r="E53" s="220" t="s">
        <v>240</v>
      </c>
      <c r="F53" s="154"/>
      <c r="G53" s="154"/>
      <c r="H53" s="154">
        <f t="shared" si="1"/>
        <v>0</v>
      </c>
      <c r="I53" s="154"/>
      <c r="J53" s="154">
        <v>0</v>
      </c>
      <c r="K53" s="154"/>
      <c r="M53" s="547">
        <v>0</v>
      </c>
      <c r="N53" s="547" t="e">
        <f>SUM(#REF!)</f>
        <v>#REF!</v>
      </c>
      <c r="O53" s="547" t="e">
        <f t="shared" si="0"/>
        <v>#REF!</v>
      </c>
    </row>
    <row r="54" spans="1:15">
      <c r="A54" s="152"/>
      <c r="B54" s="212"/>
      <c r="C54" s="153">
        <v>1</v>
      </c>
      <c r="D54" s="202"/>
      <c r="E54" s="293" t="s">
        <v>158</v>
      </c>
      <c r="F54" s="154"/>
      <c r="G54" s="154">
        <v>0</v>
      </c>
      <c r="H54" s="154">
        <f t="shared" si="1"/>
        <v>0</v>
      </c>
      <c r="I54" s="154">
        <v>0</v>
      </c>
      <c r="J54" s="154">
        <v>0</v>
      </c>
      <c r="K54" s="154">
        <f t="shared" ref="K54:K61" si="9">SUM(I54:J54)</f>
        <v>0</v>
      </c>
      <c r="M54" s="547">
        <v>0</v>
      </c>
      <c r="N54" s="547" t="e">
        <f>SUM(#REF!)</f>
        <v>#REF!</v>
      </c>
      <c r="O54" s="547" t="e">
        <f t="shared" si="0"/>
        <v>#REF!</v>
      </c>
    </row>
    <row r="55" spans="1:15" hidden="1">
      <c r="A55" s="152"/>
      <c r="B55" s="212"/>
      <c r="C55" s="153">
        <v>2</v>
      </c>
      <c r="D55" s="202"/>
      <c r="E55" s="293" t="s">
        <v>205</v>
      </c>
      <c r="F55" s="154"/>
      <c r="G55" s="154">
        <v>0</v>
      </c>
      <c r="H55" s="154">
        <f t="shared" si="1"/>
        <v>0</v>
      </c>
      <c r="I55" s="154">
        <v>0</v>
      </c>
      <c r="J55" s="154">
        <v>0</v>
      </c>
      <c r="K55" s="154">
        <f t="shared" si="9"/>
        <v>0</v>
      </c>
      <c r="M55" s="547">
        <v>0</v>
      </c>
      <c r="N55" s="547" t="e">
        <f>SUM(#REF!)</f>
        <v>#REF!</v>
      </c>
      <c r="O55" s="547" t="e">
        <f t="shared" si="0"/>
        <v>#REF!</v>
      </c>
    </row>
    <row r="56" spans="1:15" hidden="1">
      <c r="A56" s="152"/>
      <c r="B56" s="212"/>
      <c r="C56" s="153">
        <v>3</v>
      </c>
      <c r="D56" s="202"/>
      <c r="E56" s="293" t="s">
        <v>160</v>
      </c>
      <c r="F56" s="154"/>
      <c r="G56" s="154">
        <v>0</v>
      </c>
      <c r="H56" s="154">
        <f t="shared" si="1"/>
        <v>0</v>
      </c>
      <c r="I56" s="154">
        <v>0</v>
      </c>
      <c r="J56" s="154">
        <v>0</v>
      </c>
      <c r="K56" s="154">
        <f t="shared" si="9"/>
        <v>0</v>
      </c>
      <c r="M56" s="547">
        <v>0</v>
      </c>
      <c r="N56" s="547" t="e">
        <f>SUM(#REF!)</f>
        <v>#REF!</v>
      </c>
      <c r="O56" s="547" t="e">
        <f t="shared" si="0"/>
        <v>#REF!</v>
      </c>
    </row>
    <row r="57" spans="1:15">
      <c r="A57" s="152"/>
      <c r="B57" s="212"/>
      <c r="C57" s="153">
        <v>4</v>
      </c>
      <c r="D57" s="202"/>
      <c r="E57" s="293" t="s">
        <v>248</v>
      </c>
      <c r="F57" s="154">
        <v>750000</v>
      </c>
      <c r="G57" s="154">
        <v>750000</v>
      </c>
      <c r="H57" s="154">
        <f t="shared" si="1"/>
        <v>0</v>
      </c>
      <c r="I57" s="154">
        <v>750000</v>
      </c>
      <c r="J57" s="154">
        <v>0</v>
      </c>
      <c r="K57" s="154">
        <f t="shared" si="9"/>
        <v>750000</v>
      </c>
      <c r="M57" s="547">
        <v>0</v>
      </c>
      <c r="N57" s="547" t="e">
        <f>SUM(#REF!)</f>
        <v>#REF!</v>
      </c>
      <c r="O57" s="547" t="e">
        <f t="shared" si="0"/>
        <v>#REF!</v>
      </c>
    </row>
    <row r="58" spans="1:15" hidden="1">
      <c r="A58" s="152"/>
      <c r="B58" s="212"/>
      <c r="C58" s="153">
        <v>5</v>
      </c>
      <c r="D58" s="202"/>
      <c r="E58" s="293" t="s">
        <v>208</v>
      </c>
      <c r="F58" s="154"/>
      <c r="G58" s="154">
        <v>0</v>
      </c>
      <c r="H58" s="154">
        <f t="shared" si="1"/>
        <v>0</v>
      </c>
      <c r="I58" s="154">
        <v>0</v>
      </c>
      <c r="J58" s="154">
        <v>0</v>
      </c>
      <c r="K58" s="154">
        <f t="shared" si="9"/>
        <v>0</v>
      </c>
      <c r="M58" s="547">
        <v>0</v>
      </c>
      <c r="N58" s="547" t="e">
        <f>SUM(#REF!)</f>
        <v>#REF!</v>
      </c>
      <c r="O58" s="547" t="e">
        <f t="shared" si="0"/>
        <v>#REF!</v>
      </c>
    </row>
    <row r="59" spans="1:15" hidden="1">
      <c r="A59" s="152"/>
      <c r="B59" s="212"/>
      <c r="C59" s="153">
        <v>6</v>
      </c>
      <c r="D59" s="202"/>
      <c r="E59" s="293" t="s">
        <v>161</v>
      </c>
      <c r="F59" s="154"/>
      <c r="G59" s="154">
        <v>0</v>
      </c>
      <c r="H59" s="154">
        <f t="shared" si="1"/>
        <v>0</v>
      </c>
      <c r="I59" s="154">
        <v>0</v>
      </c>
      <c r="J59" s="154">
        <v>0</v>
      </c>
      <c r="K59" s="154">
        <f t="shared" si="9"/>
        <v>0</v>
      </c>
      <c r="M59" s="547">
        <v>0</v>
      </c>
      <c r="N59" s="547" t="e">
        <f>SUM(#REF!)</f>
        <v>#REF!</v>
      </c>
      <c r="O59" s="547" t="e">
        <f t="shared" si="0"/>
        <v>#REF!</v>
      </c>
    </row>
    <row r="60" spans="1:15" hidden="1">
      <c r="A60" s="152"/>
      <c r="B60" s="212"/>
      <c r="C60" s="153">
        <v>7</v>
      </c>
      <c r="D60" s="202"/>
      <c r="E60" s="293" t="s">
        <v>243</v>
      </c>
      <c r="F60" s="154"/>
      <c r="G60" s="154">
        <v>0</v>
      </c>
      <c r="H60" s="154">
        <f t="shared" si="1"/>
        <v>0</v>
      </c>
      <c r="I60" s="154">
        <v>0</v>
      </c>
      <c r="J60" s="154">
        <v>0</v>
      </c>
      <c r="K60" s="154">
        <f t="shared" si="9"/>
        <v>0</v>
      </c>
      <c r="M60" s="547">
        <v>0</v>
      </c>
      <c r="N60" s="547" t="e">
        <f>SUM(#REF!)</f>
        <v>#REF!</v>
      </c>
      <c r="O60" s="547" t="e">
        <f t="shared" si="0"/>
        <v>#REF!</v>
      </c>
    </row>
    <row r="61" spans="1:15">
      <c r="A61" s="152"/>
      <c r="B61" s="212"/>
      <c r="C61" s="153">
        <v>8</v>
      </c>
      <c r="D61" s="202"/>
      <c r="E61" s="293" t="s">
        <v>249</v>
      </c>
      <c r="F61" s="154">
        <v>1328723</v>
      </c>
      <c r="G61" s="154">
        <v>1328723</v>
      </c>
      <c r="H61" s="154">
        <f t="shared" si="1"/>
        <v>0</v>
      </c>
      <c r="I61" s="154">
        <v>1328723</v>
      </c>
      <c r="J61" s="154">
        <v>0</v>
      </c>
      <c r="K61" s="154">
        <f t="shared" si="9"/>
        <v>1328723</v>
      </c>
      <c r="M61" s="547">
        <v>0</v>
      </c>
      <c r="N61" s="547" t="e">
        <f>SUM(#REF!)</f>
        <v>#REF!</v>
      </c>
      <c r="O61" s="547" t="e">
        <f t="shared" si="0"/>
        <v>#REF!</v>
      </c>
    </row>
    <row r="62" spans="1:15" s="225" customFormat="1">
      <c r="A62" s="221"/>
      <c r="B62" s="222"/>
      <c r="C62" s="222"/>
      <c r="D62" s="223"/>
      <c r="E62" s="224" t="s">
        <v>1445</v>
      </c>
      <c r="F62" s="159">
        <f>SUM(F54:F61)</f>
        <v>2078723</v>
      </c>
      <c r="G62" s="159">
        <f t="shared" ref="G62:K62" si="10">SUM(G54:G61)</f>
        <v>2078723</v>
      </c>
      <c r="H62" s="159">
        <f t="shared" si="10"/>
        <v>0</v>
      </c>
      <c r="I62" s="159">
        <f t="shared" si="10"/>
        <v>2078723</v>
      </c>
      <c r="J62" s="159">
        <v>0</v>
      </c>
      <c r="K62" s="159">
        <f t="shared" si="10"/>
        <v>2078723</v>
      </c>
      <c r="M62" s="547">
        <v>0</v>
      </c>
      <c r="N62" s="547" t="e">
        <f>SUM(#REF!)</f>
        <v>#REF!</v>
      </c>
      <c r="O62" s="547" t="e">
        <f t="shared" si="0"/>
        <v>#REF!</v>
      </c>
    </row>
    <row r="63" spans="1:15">
      <c r="A63" s="152"/>
      <c r="B63" s="212">
        <v>5</v>
      </c>
      <c r="C63" s="153"/>
      <c r="D63" s="202"/>
      <c r="E63" s="187" t="s">
        <v>1446</v>
      </c>
      <c r="F63" s="154"/>
      <c r="G63" s="154"/>
      <c r="H63" s="154">
        <f t="shared" si="1"/>
        <v>0</v>
      </c>
      <c r="I63" s="154"/>
      <c r="J63" s="154">
        <v>0</v>
      </c>
      <c r="K63" s="154"/>
      <c r="M63" s="547">
        <v>0</v>
      </c>
      <c r="N63" s="547" t="e">
        <f>SUM(#REF!)</f>
        <v>#REF!</v>
      </c>
      <c r="O63" s="547" t="e">
        <f t="shared" si="0"/>
        <v>#REF!</v>
      </c>
    </row>
    <row r="64" spans="1:15" ht="15.75" customHeight="1">
      <c r="A64" s="152"/>
      <c r="B64" s="212"/>
      <c r="C64" s="153">
        <v>1</v>
      </c>
      <c r="D64" s="292"/>
      <c r="E64" s="293" t="s">
        <v>158</v>
      </c>
      <c r="F64" s="154">
        <v>276000</v>
      </c>
      <c r="G64" s="154">
        <v>1690242</v>
      </c>
      <c r="H64" s="154">
        <f t="shared" si="1"/>
        <v>2237625</v>
      </c>
      <c r="I64" s="154">
        <v>3927867</v>
      </c>
      <c r="J64" s="154">
        <v>0</v>
      </c>
      <c r="K64" s="154">
        <f t="shared" ref="K64:K71" si="11">SUM(I64:J64)</f>
        <v>3927867</v>
      </c>
      <c r="M64" s="547">
        <v>0</v>
      </c>
      <c r="N64" s="547" t="e">
        <f>SUM(#REF!)</f>
        <v>#REF!</v>
      </c>
      <c r="O64" s="547" t="e">
        <f t="shared" si="0"/>
        <v>#REF!</v>
      </c>
    </row>
    <row r="65" spans="1:15" ht="15.75" hidden="1" customHeight="1">
      <c r="A65" s="152"/>
      <c r="B65" s="212"/>
      <c r="C65" s="153">
        <v>2</v>
      </c>
      <c r="D65" s="292"/>
      <c r="E65" s="293" t="s">
        <v>205</v>
      </c>
      <c r="F65" s="154"/>
      <c r="G65" s="154">
        <v>0</v>
      </c>
      <c r="H65" s="154">
        <f t="shared" si="1"/>
        <v>0</v>
      </c>
      <c r="I65" s="154">
        <v>0</v>
      </c>
      <c r="J65" s="154">
        <v>0</v>
      </c>
      <c r="K65" s="154">
        <f t="shared" si="11"/>
        <v>0</v>
      </c>
      <c r="M65" s="547">
        <v>0</v>
      </c>
      <c r="N65" s="547" t="e">
        <f>SUM(#REF!)</f>
        <v>#REF!</v>
      </c>
      <c r="O65" s="547" t="e">
        <f t="shared" si="0"/>
        <v>#REF!</v>
      </c>
    </row>
    <row r="66" spans="1:15" ht="15.75" hidden="1" customHeight="1">
      <c r="A66" s="152"/>
      <c r="B66" s="212"/>
      <c r="C66" s="153">
        <v>3</v>
      </c>
      <c r="D66" s="292"/>
      <c r="E66" s="293" t="s">
        <v>160</v>
      </c>
      <c r="F66" s="154"/>
      <c r="G66" s="154">
        <v>0</v>
      </c>
      <c r="H66" s="154">
        <f t="shared" si="1"/>
        <v>0</v>
      </c>
      <c r="I66" s="154">
        <v>0</v>
      </c>
      <c r="J66" s="154">
        <v>0</v>
      </c>
      <c r="K66" s="154">
        <f t="shared" si="11"/>
        <v>0</v>
      </c>
      <c r="M66" s="547">
        <v>0</v>
      </c>
      <c r="N66" s="547" t="e">
        <f>SUM(#REF!)</f>
        <v>#REF!</v>
      </c>
      <c r="O66" s="547" t="e">
        <f t="shared" si="0"/>
        <v>#REF!</v>
      </c>
    </row>
    <row r="67" spans="1:15">
      <c r="A67" s="152"/>
      <c r="B67" s="212"/>
      <c r="C67" s="153">
        <v>4</v>
      </c>
      <c r="D67" s="292"/>
      <c r="E67" s="293" t="s">
        <v>248</v>
      </c>
      <c r="F67" s="154">
        <v>25490000</v>
      </c>
      <c r="G67" s="154">
        <v>31490000</v>
      </c>
      <c r="H67" s="154">
        <f t="shared" si="1"/>
        <v>0</v>
      </c>
      <c r="I67" s="154">
        <v>31490000</v>
      </c>
      <c r="J67" s="154">
        <v>-4500000</v>
      </c>
      <c r="K67" s="154">
        <f t="shared" si="11"/>
        <v>26990000</v>
      </c>
      <c r="M67" s="547">
        <v>-4500000</v>
      </c>
      <c r="N67" s="547" t="e">
        <f>SUM(#REF!)</f>
        <v>#REF!</v>
      </c>
      <c r="O67" s="547" t="e">
        <f t="shared" si="0"/>
        <v>#REF!</v>
      </c>
    </row>
    <row r="68" spans="1:15" ht="15.75" hidden="1" customHeight="1">
      <c r="A68" s="152"/>
      <c r="B68" s="212"/>
      <c r="C68" s="153">
        <v>5</v>
      </c>
      <c r="D68" s="292"/>
      <c r="E68" s="293" t="s">
        <v>208</v>
      </c>
      <c r="F68" s="154"/>
      <c r="G68" s="154">
        <v>0</v>
      </c>
      <c r="H68" s="154">
        <f t="shared" si="1"/>
        <v>0</v>
      </c>
      <c r="I68" s="154">
        <v>0</v>
      </c>
      <c r="J68" s="154">
        <v>0</v>
      </c>
      <c r="K68" s="154">
        <f t="shared" si="11"/>
        <v>0</v>
      </c>
      <c r="M68" s="547">
        <v>0</v>
      </c>
      <c r="N68" s="547" t="e">
        <f>SUM(#REF!)</f>
        <v>#REF!</v>
      </c>
      <c r="O68" s="547" t="e">
        <f t="shared" si="0"/>
        <v>#REF!</v>
      </c>
    </row>
    <row r="69" spans="1:15" ht="15.75" hidden="1" customHeight="1">
      <c r="A69" s="152"/>
      <c r="B69" s="212"/>
      <c r="C69" s="153">
        <v>6</v>
      </c>
      <c r="D69" s="292"/>
      <c r="E69" s="293" t="s">
        <v>161</v>
      </c>
      <c r="F69" s="154"/>
      <c r="G69" s="154">
        <v>0</v>
      </c>
      <c r="H69" s="154">
        <f t="shared" si="1"/>
        <v>0</v>
      </c>
      <c r="I69" s="154">
        <v>0</v>
      </c>
      <c r="J69" s="154">
        <v>0</v>
      </c>
      <c r="K69" s="154">
        <f t="shared" si="11"/>
        <v>0</v>
      </c>
      <c r="M69" s="547">
        <v>0</v>
      </c>
      <c r="N69" s="547" t="e">
        <f>SUM(#REF!)</f>
        <v>#REF!</v>
      </c>
      <c r="O69" s="547" t="e">
        <f t="shared" si="0"/>
        <v>#REF!</v>
      </c>
    </row>
    <row r="70" spans="1:15" ht="15.75" hidden="1" customHeight="1">
      <c r="A70" s="152"/>
      <c r="B70" s="212"/>
      <c r="C70" s="153">
        <v>7</v>
      </c>
      <c r="D70" s="292"/>
      <c r="E70" s="293" t="s">
        <v>243</v>
      </c>
      <c r="F70" s="154"/>
      <c r="G70" s="154">
        <v>0</v>
      </c>
      <c r="H70" s="154">
        <f t="shared" si="1"/>
        <v>0</v>
      </c>
      <c r="I70" s="154">
        <v>0</v>
      </c>
      <c r="J70" s="154">
        <v>0</v>
      </c>
      <c r="K70" s="154">
        <f t="shared" si="11"/>
        <v>0</v>
      </c>
      <c r="M70" s="547">
        <v>0</v>
      </c>
      <c r="N70" s="547" t="e">
        <f>SUM(#REF!)</f>
        <v>#REF!</v>
      </c>
      <c r="O70" s="547" t="e">
        <f t="shared" si="0"/>
        <v>#REF!</v>
      </c>
    </row>
    <row r="71" spans="1:15" ht="15.75" customHeight="1">
      <c r="A71" s="152"/>
      <c r="B71" s="212"/>
      <c r="C71" s="153">
        <v>8</v>
      </c>
      <c r="D71" s="292"/>
      <c r="E71" s="293" t="s">
        <v>249</v>
      </c>
      <c r="F71" s="154">
        <v>1302299</v>
      </c>
      <c r="G71" s="154">
        <v>1302299</v>
      </c>
      <c r="H71" s="154">
        <f t="shared" si="1"/>
        <v>0</v>
      </c>
      <c r="I71" s="154">
        <v>1302299</v>
      </c>
      <c r="J71" s="154">
        <v>0</v>
      </c>
      <c r="K71" s="154">
        <f t="shared" si="11"/>
        <v>1302299</v>
      </c>
      <c r="M71" s="547">
        <v>0</v>
      </c>
      <c r="N71" s="547" t="e">
        <f>SUM(#REF!)</f>
        <v>#REF!</v>
      </c>
      <c r="O71" s="547" t="e">
        <f t="shared" si="0"/>
        <v>#REF!</v>
      </c>
    </row>
    <row r="72" spans="1:15" s="225" customFormat="1" ht="16.5" thickBot="1">
      <c r="A72" s="221"/>
      <c r="B72" s="222"/>
      <c r="C72" s="222"/>
      <c r="D72" s="223"/>
      <c r="E72" s="224" t="s">
        <v>1447</v>
      </c>
      <c r="F72" s="159">
        <f>SUM(F64:F71)</f>
        <v>27068299</v>
      </c>
      <c r="G72" s="159">
        <f t="shared" ref="G72:K72" si="12">SUM(G64:G71)</f>
        <v>34482541</v>
      </c>
      <c r="H72" s="159">
        <f t="shared" si="12"/>
        <v>2237625</v>
      </c>
      <c r="I72" s="159">
        <f t="shared" si="12"/>
        <v>36720166</v>
      </c>
      <c r="J72" s="159">
        <v>-4500000</v>
      </c>
      <c r="K72" s="159">
        <f t="shared" si="12"/>
        <v>32220166</v>
      </c>
      <c r="M72" s="547">
        <v>-4500000</v>
      </c>
      <c r="N72" s="547" t="e">
        <f>SUM(#REF!)</f>
        <v>#REF!</v>
      </c>
      <c r="O72" s="547" t="e">
        <f t="shared" si="0"/>
        <v>#REF!</v>
      </c>
    </row>
    <row r="73" spans="1:15" s="225" customFormat="1" ht="16.5" thickBot="1">
      <c r="A73" s="1089"/>
      <c r="B73" s="1090"/>
      <c r="C73" s="1090"/>
      <c r="D73" s="252"/>
      <c r="E73" s="170" t="s">
        <v>379</v>
      </c>
      <c r="F73" s="171">
        <f>F62+F52+F42+F32+F22+F72</f>
        <v>110395076</v>
      </c>
      <c r="G73" s="171">
        <f t="shared" ref="G73:K73" si="13">G62+G52+G42+G32+G22+G72</f>
        <v>121969173</v>
      </c>
      <c r="H73" s="171">
        <f t="shared" si="13"/>
        <v>13303463</v>
      </c>
      <c r="I73" s="171">
        <f t="shared" si="13"/>
        <v>135272636</v>
      </c>
      <c r="J73" s="171">
        <v>-3970000</v>
      </c>
      <c r="K73" s="171">
        <f t="shared" si="13"/>
        <v>131302636</v>
      </c>
      <c r="M73" s="547">
        <v>-3970000</v>
      </c>
      <c r="N73" s="547" t="e">
        <f>SUM(#REF!)</f>
        <v>#REF!</v>
      </c>
      <c r="O73" s="547" t="e">
        <f t="shared" si="0"/>
        <v>#REF!</v>
      </c>
    </row>
    <row r="74" spans="1:15">
      <c r="A74" s="152">
        <v>103</v>
      </c>
      <c r="B74" s="212"/>
      <c r="C74" s="153"/>
      <c r="D74" s="202"/>
      <c r="E74" s="220" t="s">
        <v>380</v>
      </c>
      <c r="F74" s="154"/>
      <c r="G74" s="154"/>
      <c r="H74" s="154">
        <f t="shared" si="1"/>
        <v>0</v>
      </c>
      <c r="I74" s="154"/>
      <c r="J74" s="154">
        <v>0</v>
      </c>
      <c r="K74" s="154"/>
      <c r="M74" s="547">
        <v>0</v>
      </c>
      <c r="N74" s="547" t="e">
        <f>SUM(#REF!)</f>
        <v>#REF!</v>
      </c>
      <c r="O74" s="547" t="e">
        <f t="shared" si="0"/>
        <v>#REF!</v>
      </c>
    </row>
    <row r="75" spans="1:15">
      <c r="A75" s="152"/>
      <c r="B75" s="212"/>
      <c r="C75" s="153">
        <v>1</v>
      </c>
      <c r="D75" s="202"/>
      <c r="E75" s="164" t="s">
        <v>248</v>
      </c>
      <c r="F75" s="154">
        <v>0</v>
      </c>
      <c r="G75" s="154">
        <v>0</v>
      </c>
      <c r="H75" s="154">
        <f t="shared" si="1"/>
        <v>0</v>
      </c>
      <c r="I75" s="154">
        <v>0</v>
      </c>
      <c r="J75" s="154">
        <v>0</v>
      </c>
      <c r="K75" s="154">
        <f>SUM(I75:J75)</f>
        <v>0</v>
      </c>
      <c r="M75" s="547">
        <v>0</v>
      </c>
      <c r="N75" s="547" t="e">
        <f>SUM(#REF!)</f>
        <v>#REF!</v>
      </c>
      <c r="O75" s="547" t="e">
        <f t="shared" si="0"/>
        <v>#REF!</v>
      </c>
    </row>
    <row r="76" spans="1:15" s="225" customFormat="1" ht="16.5" thickBot="1">
      <c r="A76" s="221"/>
      <c r="B76" s="222"/>
      <c r="C76" s="222"/>
      <c r="D76" s="223"/>
      <c r="E76" s="224" t="s">
        <v>381</v>
      </c>
      <c r="F76" s="159">
        <f>SUM(F75:F75)</f>
        <v>0</v>
      </c>
      <c r="G76" s="159">
        <v>0</v>
      </c>
      <c r="H76" s="159">
        <f t="shared" si="1"/>
        <v>0</v>
      </c>
      <c r="I76" s="159">
        <v>0</v>
      </c>
      <c r="J76" s="159">
        <v>0</v>
      </c>
      <c r="K76" s="159">
        <f t="shared" ref="K76" si="14">SUM(K75:K75)</f>
        <v>0</v>
      </c>
      <c r="M76" s="547">
        <v>0</v>
      </c>
      <c r="N76" s="547" t="e">
        <f>SUM(#REF!)</f>
        <v>#REF!</v>
      </c>
      <c r="O76" s="547" t="e">
        <f t="shared" si="0"/>
        <v>#REF!</v>
      </c>
    </row>
    <row r="77" spans="1:15" s="256" customFormat="1" ht="31.5">
      <c r="A77" s="173">
        <v>135</v>
      </c>
      <c r="B77" s="253"/>
      <c r="C77" s="253"/>
      <c r="D77" s="254"/>
      <c r="E77" s="206" t="s">
        <v>241</v>
      </c>
      <c r="F77" s="255"/>
      <c r="G77" s="255">
        <v>0</v>
      </c>
      <c r="H77" s="255">
        <f t="shared" si="1"/>
        <v>0</v>
      </c>
      <c r="I77" s="255">
        <v>0</v>
      </c>
      <c r="J77" s="255">
        <v>0</v>
      </c>
      <c r="K77" s="255">
        <f t="shared" ref="K77:K86" si="15">SUM(I77:J77)</f>
        <v>0</v>
      </c>
      <c r="M77" s="547">
        <v>0</v>
      </c>
      <c r="N77" s="547" t="e">
        <f>SUM(#REF!)</f>
        <v>#REF!</v>
      </c>
      <c r="O77" s="547" t="e">
        <f t="shared" ref="O77:O143" si="16">SUM(M77:N77)</f>
        <v>#REF!</v>
      </c>
    </row>
    <row r="78" spans="1:15" s="256" customFormat="1">
      <c r="A78" s="257"/>
      <c r="B78" s="208">
        <v>1</v>
      </c>
      <c r="C78" s="208"/>
      <c r="D78" s="258"/>
      <c r="E78" s="187" t="s">
        <v>441</v>
      </c>
      <c r="F78" s="180"/>
      <c r="G78" s="180">
        <v>0</v>
      </c>
      <c r="H78" s="180">
        <f t="shared" si="1"/>
        <v>0</v>
      </c>
      <c r="I78" s="180">
        <v>0</v>
      </c>
      <c r="J78" s="180">
        <v>0</v>
      </c>
      <c r="K78" s="180">
        <f t="shared" si="15"/>
        <v>0</v>
      </c>
      <c r="M78" s="547">
        <v>0</v>
      </c>
      <c r="N78" s="547" t="e">
        <f>SUM(#REF!)</f>
        <v>#REF!</v>
      </c>
      <c r="O78" s="547" t="e">
        <f t="shared" si="16"/>
        <v>#REF!</v>
      </c>
    </row>
    <row r="79" spans="1:15" s="256" customFormat="1">
      <c r="A79" s="257"/>
      <c r="B79" s="208"/>
      <c r="C79" s="208">
        <v>1</v>
      </c>
      <c r="D79" s="259"/>
      <c r="E79" s="164" t="s">
        <v>1396</v>
      </c>
      <c r="F79" s="180">
        <v>4866000</v>
      </c>
      <c r="G79" s="180">
        <v>4866000</v>
      </c>
      <c r="H79" s="180">
        <f t="shared" si="1"/>
        <v>0</v>
      </c>
      <c r="I79" s="180">
        <v>4866000</v>
      </c>
      <c r="J79" s="180">
        <v>0</v>
      </c>
      <c r="K79" s="180">
        <f t="shared" si="15"/>
        <v>4866000</v>
      </c>
      <c r="M79" s="547">
        <v>0</v>
      </c>
      <c r="N79" s="547" t="e">
        <f>SUM(#REF!)</f>
        <v>#REF!</v>
      </c>
      <c r="O79" s="547" t="e">
        <f t="shared" si="16"/>
        <v>#REF!</v>
      </c>
    </row>
    <row r="80" spans="1:15" s="256" customFormat="1">
      <c r="A80" s="257"/>
      <c r="B80" s="208">
        <v>2</v>
      </c>
      <c r="C80" s="208"/>
      <c r="D80" s="258"/>
      <c r="E80" s="187" t="s">
        <v>447</v>
      </c>
      <c r="F80" s="180"/>
      <c r="G80" s="180">
        <v>0</v>
      </c>
      <c r="H80" s="180">
        <f t="shared" si="1"/>
        <v>0</v>
      </c>
      <c r="I80" s="180">
        <v>0</v>
      </c>
      <c r="J80" s="180">
        <v>0</v>
      </c>
      <c r="K80" s="180">
        <f t="shared" si="15"/>
        <v>0</v>
      </c>
      <c r="M80" s="547">
        <v>0</v>
      </c>
      <c r="N80" s="547" t="e">
        <f>SUM(#REF!)</f>
        <v>#REF!</v>
      </c>
      <c r="O80" s="547" t="e">
        <f t="shared" si="16"/>
        <v>#REF!</v>
      </c>
    </row>
    <row r="81" spans="1:15" s="256" customFormat="1">
      <c r="A81" s="257"/>
      <c r="B81" s="208"/>
      <c r="C81" s="208"/>
      <c r="D81" s="258"/>
      <c r="E81" s="164" t="s">
        <v>1481</v>
      </c>
      <c r="F81" s="180">
        <v>13132000</v>
      </c>
      <c r="G81" s="180">
        <v>13132000</v>
      </c>
      <c r="H81" s="180">
        <f t="shared" si="1"/>
        <v>0</v>
      </c>
      <c r="I81" s="180">
        <v>13132000</v>
      </c>
      <c r="J81" s="180">
        <v>0</v>
      </c>
      <c r="K81" s="180">
        <f t="shared" si="15"/>
        <v>13132000</v>
      </c>
      <c r="M81" s="547">
        <v>0</v>
      </c>
      <c r="N81" s="547" t="e">
        <f>SUM(#REF!)</f>
        <v>#REF!</v>
      </c>
      <c r="O81" s="547" t="e">
        <f t="shared" si="16"/>
        <v>#REF!</v>
      </c>
    </row>
    <row r="82" spans="1:15" s="256" customFormat="1">
      <c r="A82" s="257"/>
      <c r="B82" s="289">
        <v>3</v>
      </c>
      <c r="C82" s="289"/>
      <c r="D82" s="545"/>
      <c r="E82" s="187" t="s">
        <v>1541</v>
      </c>
      <c r="F82" s="180"/>
      <c r="G82" s="180">
        <v>0</v>
      </c>
      <c r="H82" s="180">
        <f t="shared" si="1"/>
        <v>0</v>
      </c>
      <c r="I82" s="180">
        <v>0</v>
      </c>
      <c r="J82" s="180">
        <v>0</v>
      </c>
      <c r="K82" s="180">
        <f t="shared" si="15"/>
        <v>0</v>
      </c>
      <c r="M82" s="547">
        <v>0</v>
      </c>
      <c r="N82" s="547" t="e">
        <f>SUM(#REF!)</f>
        <v>#REF!</v>
      </c>
      <c r="O82" s="547" t="e">
        <f t="shared" si="16"/>
        <v>#REF!</v>
      </c>
    </row>
    <row r="83" spans="1:15" s="256" customFormat="1">
      <c r="A83" s="257"/>
      <c r="B83" s="208"/>
      <c r="C83" s="208"/>
      <c r="D83" s="258"/>
      <c r="E83" s="164" t="s">
        <v>1542</v>
      </c>
      <c r="F83" s="180">
        <v>0</v>
      </c>
      <c r="G83" s="180">
        <v>6979539</v>
      </c>
      <c r="H83" s="180">
        <f t="shared" si="1"/>
        <v>0</v>
      </c>
      <c r="I83" s="180">
        <v>6979539</v>
      </c>
      <c r="J83" s="180">
        <v>0</v>
      </c>
      <c r="K83" s="180">
        <f t="shared" si="15"/>
        <v>6979539</v>
      </c>
      <c r="M83" s="547">
        <v>0</v>
      </c>
      <c r="N83" s="547" t="e">
        <f>SUM(#REF!)</f>
        <v>#REF!</v>
      </c>
      <c r="O83" s="547" t="e">
        <f t="shared" si="16"/>
        <v>#REF!</v>
      </c>
    </row>
    <row r="84" spans="1:15" s="256" customFormat="1">
      <c r="A84" s="257"/>
      <c r="B84" s="208"/>
      <c r="C84" s="208"/>
      <c r="D84" s="258"/>
      <c r="E84" s="164" t="s">
        <v>2187</v>
      </c>
      <c r="F84" s="180"/>
      <c r="G84" s="180"/>
      <c r="H84" s="180">
        <f t="shared" si="1"/>
        <v>10406185</v>
      </c>
      <c r="I84" s="180">
        <v>10406185</v>
      </c>
      <c r="J84" s="180">
        <v>0</v>
      </c>
      <c r="K84" s="180">
        <f t="shared" si="15"/>
        <v>10406185</v>
      </c>
      <c r="M84" s="547">
        <v>0</v>
      </c>
      <c r="N84" s="547"/>
      <c r="O84" s="547"/>
    </row>
    <row r="85" spans="1:15" s="256" customFormat="1">
      <c r="A85" s="257"/>
      <c r="B85" s="208">
        <v>4</v>
      </c>
      <c r="C85" s="208"/>
      <c r="D85" s="258"/>
      <c r="E85" s="187" t="s">
        <v>1448</v>
      </c>
      <c r="F85" s="180"/>
      <c r="G85" s="180">
        <v>0</v>
      </c>
      <c r="H85" s="180">
        <f t="shared" si="1"/>
        <v>0</v>
      </c>
      <c r="I85" s="180">
        <v>0</v>
      </c>
      <c r="J85" s="180">
        <v>0</v>
      </c>
      <c r="K85" s="180">
        <f t="shared" si="15"/>
        <v>0</v>
      </c>
      <c r="M85" s="547">
        <v>0</v>
      </c>
      <c r="N85" s="547" t="e">
        <f>SUM(#REF!)</f>
        <v>#REF!</v>
      </c>
      <c r="O85" s="547" t="e">
        <f t="shared" si="16"/>
        <v>#REF!</v>
      </c>
    </row>
    <row r="86" spans="1:15" s="256" customFormat="1" ht="16.5" thickBot="1">
      <c r="A86" s="257"/>
      <c r="B86" s="208"/>
      <c r="C86" s="208">
        <v>1</v>
      </c>
      <c r="D86" s="259"/>
      <c r="E86" s="164" t="s">
        <v>1396</v>
      </c>
      <c r="F86" s="180">
        <v>368000</v>
      </c>
      <c r="G86" s="180">
        <v>368000</v>
      </c>
      <c r="H86" s="180">
        <f t="shared" ref="H86:H150" si="17">I86-G86</f>
        <v>0</v>
      </c>
      <c r="I86" s="180">
        <v>368000</v>
      </c>
      <c r="J86" s="180">
        <v>0</v>
      </c>
      <c r="K86" s="180">
        <f t="shared" si="15"/>
        <v>368000</v>
      </c>
      <c r="M86" s="547">
        <v>0</v>
      </c>
      <c r="N86" s="547" t="e">
        <f>SUM(#REF!)</f>
        <v>#REF!</v>
      </c>
      <c r="O86" s="547" t="e">
        <f t="shared" si="16"/>
        <v>#REF!</v>
      </c>
    </row>
    <row r="87" spans="1:15" s="256" customFormat="1" ht="16.5" thickBot="1">
      <c r="A87" s="1089"/>
      <c r="B87" s="1090"/>
      <c r="C87" s="1090"/>
      <c r="D87" s="252"/>
      <c r="E87" s="170" t="s">
        <v>641</v>
      </c>
      <c r="F87" s="171">
        <f>SUM(F78:F86)</f>
        <v>18366000</v>
      </c>
      <c r="G87" s="171">
        <f t="shared" ref="G87:K87" si="18">SUM(G78:G86)</f>
        <v>25345539</v>
      </c>
      <c r="H87" s="171">
        <f t="shared" si="18"/>
        <v>10406185</v>
      </c>
      <c r="I87" s="171">
        <f t="shared" si="18"/>
        <v>35751724</v>
      </c>
      <c r="J87" s="171">
        <v>0</v>
      </c>
      <c r="K87" s="171">
        <f t="shared" si="18"/>
        <v>35751724</v>
      </c>
      <c r="M87" s="547">
        <v>0</v>
      </c>
      <c r="N87" s="547" t="e">
        <f>SUM(#REF!)</f>
        <v>#REF!</v>
      </c>
      <c r="O87" s="547" t="e">
        <f t="shared" si="16"/>
        <v>#REF!</v>
      </c>
    </row>
    <row r="88" spans="1:15" s="225" customFormat="1">
      <c r="A88" s="261">
        <v>160</v>
      </c>
      <c r="B88" s="262"/>
      <c r="C88" s="262"/>
      <c r="D88" s="266"/>
      <c r="E88" s="220" t="s">
        <v>434</v>
      </c>
      <c r="F88" s="177"/>
      <c r="G88" s="177">
        <v>0</v>
      </c>
      <c r="H88" s="177">
        <f t="shared" si="17"/>
        <v>0</v>
      </c>
      <c r="I88" s="177">
        <v>0</v>
      </c>
      <c r="J88" s="177">
        <v>0</v>
      </c>
      <c r="K88" s="177">
        <f>SUM(I88:J88)</f>
        <v>0</v>
      </c>
      <c r="M88" s="547">
        <v>0</v>
      </c>
      <c r="N88" s="547" t="e">
        <f>SUM(#REF!)</f>
        <v>#REF!</v>
      </c>
      <c r="O88" s="547" t="e">
        <f t="shared" si="16"/>
        <v>#REF!</v>
      </c>
    </row>
    <row r="89" spans="1:15" ht="16.5" thickBot="1">
      <c r="A89" s="162"/>
      <c r="B89" s="262"/>
      <c r="C89" s="163">
        <v>8</v>
      </c>
      <c r="D89" s="200"/>
      <c r="E89" s="164" t="s">
        <v>106</v>
      </c>
      <c r="F89" s="154">
        <v>4669798</v>
      </c>
      <c r="G89" s="154">
        <v>4669798</v>
      </c>
      <c r="H89" s="154">
        <f t="shared" si="17"/>
        <v>0</v>
      </c>
      <c r="I89" s="154">
        <v>4669798</v>
      </c>
      <c r="J89" s="154">
        <v>0</v>
      </c>
      <c r="K89" s="154">
        <f>SUM(I89:J89)</f>
        <v>4669798</v>
      </c>
      <c r="M89" s="547">
        <v>0</v>
      </c>
      <c r="N89" s="547" t="e">
        <f>SUM(#REF!)</f>
        <v>#REF!</v>
      </c>
      <c r="O89" s="547" t="e">
        <f t="shared" si="16"/>
        <v>#REF!</v>
      </c>
    </row>
    <row r="90" spans="1:15" s="225" customFormat="1" ht="16.5" thickBot="1">
      <c r="A90" s="1089"/>
      <c r="B90" s="269"/>
      <c r="C90" s="269"/>
      <c r="D90" s="270"/>
      <c r="E90" s="268" t="s">
        <v>435</v>
      </c>
      <c r="F90" s="171">
        <f>SUM(F89:F89)</f>
        <v>4669798</v>
      </c>
      <c r="G90" s="171">
        <f t="shared" ref="G90:K90" si="19">SUM(G89:G89)</f>
        <v>4669798</v>
      </c>
      <c r="H90" s="171">
        <f t="shared" si="19"/>
        <v>0</v>
      </c>
      <c r="I90" s="171">
        <f t="shared" si="19"/>
        <v>4669798</v>
      </c>
      <c r="J90" s="171">
        <v>0</v>
      </c>
      <c r="K90" s="171">
        <f t="shared" si="19"/>
        <v>4669798</v>
      </c>
      <c r="M90" s="547">
        <v>0</v>
      </c>
      <c r="N90" s="547" t="e">
        <f>SUM(#REF!)</f>
        <v>#REF!</v>
      </c>
      <c r="O90" s="547" t="e">
        <f t="shared" si="16"/>
        <v>#REF!</v>
      </c>
    </row>
    <row r="91" spans="1:15" s="225" customFormat="1" ht="16.5" thickBot="1">
      <c r="A91" s="1089"/>
      <c r="B91" s="1090"/>
      <c r="C91" s="1090"/>
      <c r="D91" s="252"/>
      <c r="E91" s="170" t="s">
        <v>440</v>
      </c>
      <c r="F91" s="171">
        <f>SUM(F90,F87,F76)</f>
        <v>23035798</v>
      </c>
      <c r="G91" s="171">
        <f t="shared" ref="G91:K91" si="20">SUM(G90,G87,G76)</f>
        <v>30015337</v>
      </c>
      <c r="H91" s="171">
        <f t="shared" si="20"/>
        <v>10406185</v>
      </c>
      <c r="I91" s="171">
        <f t="shared" si="20"/>
        <v>40421522</v>
      </c>
      <c r="J91" s="171">
        <v>0</v>
      </c>
      <c r="K91" s="171">
        <f t="shared" si="20"/>
        <v>40421522</v>
      </c>
      <c r="M91" s="547">
        <v>0</v>
      </c>
      <c r="N91" s="547" t="e">
        <f>SUM(#REF!)</f>
        <v>#REF!</v>
      </c>
      <c r="O91" s="547" t="e">
        <f t="shared" si="16"/>
        <v>#REF!</v>
      </c>
    </row>
    <row r="92" spans="1:15">
      <c r="A92" s="152">
        <v>104</v>
      </c>
      <c r="B92" s="212"/>
      <c r="C92" s="153"/>
      <c r="D92" s="202"/>
      <c r="E92" s="220" t="s">
        <v>383</v>
      </c>
      <c r="F92" s="154"/>
      <c r="G92" s="154"/>
      <c r="H92" s="154">
        <f t="shared" si="17"/>
        <v>0</v>
      </c>
      <c r="I92" s="154"/>
      <c r="J92" s="154">
        <v>0</v>
      </c>
      <c r="K92" s="154"/>
      <c r="M92" s="547">
        <v>0</v>
      </c>
      <c r="N92" s="547" t="e">
        <f>SUM(#REF!)</f>
        <v>#REF!</v>
      </c>
      <c r="O92" s="547" t="e">
        <f t="shared" si="16"/>
        <v>#REF!</v>
      </c>
    </row>
    <row r="93" spans="1:15">
      <c r="A93" s="152"/>
      <c r="B93" s="212"/>
      <c r="C93" s="153">
        <v>1</v>
      </c>
      <c r="D93" s="202"/>
      <c r="E93" s="164" t="s">
        <v>248</v>
      </c>
      <c r="F93" s="154">
        <v>123543000</v>
      </c>
      <c r="G93" s="154">
        <v>129035800</v>
      </c>
      <c r="H93" s="154">
        <f t="shared" si="17"/>
        <v>0</v>
      </c>
      <c r="I93" s="154">
        <v>129035800</v>
      </c>
      <c r="J93" s="154">
        <v>8339000</v>
      </c>
      <c r="K93" s="154">
        <f>SUM(I93:J93)</f>
        <v>137374800</v>
      </c>
      <c r="M93" s="547">
        <v>8339000</v>
      </c>
      <c r="N93" s="547" t="e">
        <f>SUM(#REF!)</f>
        <v>#REF!</v>
      </c>
      <c r="O93" s="547" t="e">
        <f t="shared" si="16"/>
        <v>#REF!</v>
      </c>
    </row>
    <row r="94" spans="1:15">
      <c r="A94" s="152"/>
      <c r="B94" s="212"/>
      <c r="C94" s="153">
        <v>2</v>
      </c>
      <c r="D94" s="202"/>
      <c r="E94" s="164" t="s">
        <v>208</v>
      </c>
      <c r="F94" s="154">
        <v>16000000</v>
      </c>
      <c r="G94" s="154">
        <v>38419000</v>
      </c>
      <c r="H94" s="154">
        <f t="shared" si="17"/>
        <v>0</v>
      </c>
      <c r="I94" s="154">
        <v>38419000</v>
      </c>
      <c r="J94" s="154">
        <v>19789000</v>
      </c>
      <c r="K94" s="154">
        <f>SUM(I94:J94)</f>
        <v>58208000</v>
      </c>
      <c r="M94" s="547">
        <v>19789000</v>
      </c>
      <c r="N94" s="547" t="e">
        <f>SUM(#REF!)</f>
        <v>#REF!</v>
      </c>
      <c r="O94" s="547" t="e">
        <f t="shared" si="16"/>
        <v>#REF!</v>
      </c>
    </row>
    <row r="95" spans="1:15" s="225" customFormat="1">
      <c r="A95" s="221"/>
      <c r="B95" s="222"/>
      <c r="C95" s="222"/>
      <c r="D95" s="223"/>
      <c r="E95" s="224" t="s">
        <v>384</v>
      </c>
      <c r="F95" s="159">
        <f>SUM(F93:F94)</f>
        <v>139543000</v>
      </c>
      <c r="G95" s="159">
        <f t="shared" ref="G95:K95" si="21">SUM(G93:G94)</f>
        <v>167454800</v>
      </c>
      <c r="H95" s="159">
        <f t="shared" si="21"/>
        <v>0</v>
      </c>
      <c r="I95" s="159">
        <f t="shared" si="21"/>
        <v>167454800</v>
      </c>
      <c r="J95" s="159">
        <v>28128000</v>
      </c>
      <c r="K95" s="159">
        <f t="shared" si="21"/>
        <v>195582800</v>
      </c>
      <c r="M95" s="547">
        <v>28128000</v>
      </c>
      <c r="N95" s="547" t="e">
        <f>SUM(#REF!)</f>
        <v>#REF!</v>
      </c>
      <c r="O95" s="547" t="e">
        <f t="shared" si="16"/>
        <v>#REF!</v>
      </c>
    </row>
    <row r="96" spans="1:15">
      <c r="A96" s="152">
        <v>201</v>
      </c>
      <c r="B96" s="212"/>
      <c r="C96" s="153"/>
      <c r="D96" s="202"/>
      <c r="E96" s="220" t="s">
        <v>156</v>
      </c>
      <c r="F96" s="154"/>
      <c r="G96" s="154"/>
      <c r="H96" s="154">
        <f t="shared" si="17"/>
        <v>0</v>
      </c>
      <c r="I96" s="154"/>
      <c r="J96" s="154">
        <v>0</v>
      </c>
      <c r="K96" s="154"/>
      <c r="M96" s="547">
        <v>0</v>
      </c>
      <c r="N96" s="547" t="e">
        <f>SUM(#REF!)</f>
        <v>#REF!</v>
      </c>
      <c r="O96" s="547" t="e">
        <f t="shared" si="16"/>
        <v>#REF!</v>
      </c>
    </row>
    <row r="97" spans="1:15">
      <c r="A97" s="152"/>
      <c r="B97" s="212">
        <v>1</v>
      </c>
      <c r="C97" s="153"/>
      <c r="D97" s="202"/>
      <c r="E97" s="164" t="s">
        <v>412</v>
      </c>
      <c r="F97" s="154">
        <v>247082176</v>
      </c>
      <c r="G97" s="154">
        <v>253358176</v>
      </c>
      <c r="H97" s="154">
        <f t="shared" si="17"/>
        <v>708079</v>
      </c>
      <c r="I97" s="154">
        <v>254066255</v>
      </c>
      <c r="J97" s="154">
        <v>0</v>
      </c>
      <c r="K97" s="154">
        <f t="shared" ref="K97:K102" si="22">SUM(I97:J97)</f>
        <v>254066255</v>
      </c>
      <c r="M97" s="547">
        <v>0</v>
      </c>
      <c r="N97" s="547" t="e">
        <f>SUM(#REF!)</f>
        <v>#REF!</v>
      </c>
      <c r="O97" s="547" t="e">
        <f t="shared" si="16"/>
        <v>#REF!</v>
      </c>
    </row>
    <row r="98" spans="1:15">
      <c r="A98" s="261"/>
      <c r="B98" s="262">
        <v>2</v>
      </c>
      <c r="C98" s="153"/>
      <c r="D98" s="200"/>
      <c r="E98" s="164" t="s">
        <v>413</v>
      </c>
      <c r="F98" s="154">
        <v>297972383</v>
      </c>
      <c r="G98" s="154">
        <v>303335383</v>
      </c>
      <c r="H98" s="154">
        <f t="shared" si="17"/>
        <v>398108</v>
      </c>
      <c r="I98" s="154">
        <v>303733491</v>
      </c>
      <c r="J98" s="154">
        <v>0</v>
      </c>
      <c r="K98" s="154">
        <f t="shared" si="22"/>
        <v>303733491</v>
      </c>
      <c r="M98" s="547">
        <v>0</v>
      </c>
      <c r="N98" s="547" t="e">
        <f>SUM(#REF!)</f>
        <v>#REF!</v>
      </c>
      <c r="O98" s="547" t="e">
        <f t="shared" si="16"/>
        <v>#REF!</v>
      </c>
    </row>
    <row r="99" spans="1:15">
      <c r="A99" s="261"/>
      <c r="B99" s="262">
        <v>3</v>
      </c>
      <c r="C99" s="153"/>
      <c r="D99" s="200"/>
      <c r="E99" s="164" t="s">
        <v>414</v>
      </c>
      <c r="F99" s="154">
        <v>285609938</v>
      </c>
      <c r="G99" s="154">
        <v>325540794</v>
      </c>
      <c r="H99" s="154">
        <f t="shared" si="17"/>
        <v>8538231</v>
      </c>
      <c r="I99" s="154">
        <v>334079025</v>
      </c>
      <c r="J99" s="154">
        <v>0</v>
      </c>
      <c r="K99" s="154">
        <f t="shared" si="22"/>
        <v>334079025</v>
      </c>
      <c r="M99" s="547">
        <v>0</v>
      </c>
      <c r="N99" s="547" t="e">
        <f>SUM(#REF!)</f>
        <v>#REF!</v>
      </c>
      <c r="O99" s="547" t="e">
        <f t="shared" si="16"/>
        <v>#REF!</v>
      </c>
    </row>
    <row r="100" spans="1:15">
      <c r="A100" s="261"/>
      <c r="B100" s="262">
        <v>4</v>
      </c>
      <c r="C100" s="153"/>
      <c r="D100" s="200"/>
      <c r="E100" s="164" t="s">
        <v>439</v>
      </c>
      <c r="F100" s="154">
        <v>18992570</v>
      </c>
      <c r="G100" s="154">
        <v>22441193</v>
      </c>
      <c r="H100" s="154">
        <f t="shared" si="17"/>
        <v>1938861</v>
      </c>
      <c r="I100" s="154">
        <v>24380054</v>
      </c>
      <c r="J100" s="154">
        <v>0</v>
      </c>
      <c r="K100" s="154">
        <f t="shared" si="22"/>
        <v>24380054</v>
      </c>
      <c r="M100" s="547">
        <v>0</v>
      </c>
      <c r="N100" s="547" t="e">
        <f>SUM(#REF!)</f>
        <v>#REF!</v>
      </c>
      <c r="O100" s="547" t="e">
        <f t="shared" si="16"/>
        <v>#REF!</v>
      </c>
    </row>
    <row r="101" spans="1:15">
      <c r="A101" s="261"/>
      <c r="B101" s="262">
        <v>5</v>
      </c>
      <c r="C101" s="153"/>
      <c r="D101" s="200"/>
      <c r="E101" s="179" t="s">
        <v>450</v>
      </c>
      <c r="F101" s="180">
        <v>0</v>
      </c>
      <c r="G101" s="180">
        <v>34340163</v>
      </c>
      <c r="H101" s="180">
        <f t="shared" si="17"/>
        <v>350000</v>
      </c>
      <c r="I101" s="180">
        <v>34690163</v>
      </c>
      <c r="J101" s="180">
        <v>0</v>
      </c>
      <c r="K101" s="180">
        <f t="shared" si="22"/>
        <v>34690163</v>
      </c>
      <c r="M101" s="547">
        <v>0</v>
      </c>
      <c r="N101" s="547" t="e">
        <f>SUM(#REF!)</f>
        <v>#REF!</v>
      </c>
      <c r="O101" s="547" t="e">
        <f t="shared" si="16"/>
        <v>#REF!</v>
      </c>
    </row>
    <row r="102" spans="1:15" ht="16.5" thickBot="1">
      <c r="A102" s="261"/>
      <c r="B102" s="262">
        <v>6</v>
      </c>
      <c r="C102" s="153"/>
      <c r="D102" s="200"/>
      <c r="E102" s="179" t="s">
        <v>451</v>
      </c>
      <c r="F102" s="291">
        <v>0</v>
      </c>
      <c r="G102" s="291">
        <v>0</v>
      </c>
      <c r="H102" s="291">
        <f t="shared" si="17"/>
        <v>731600</v>
      </c>
      <c r="I102" s="291">
        <v>731600</v>
      </c>
      <c r="J102" s="291">
        <v>0</v>
      </c>
      <c r="K102" s="291">
        <f t="shared" si="22"/>
        <v>731600</v>
      </c>
      <c r="M102" s="547">
        <v>0</v>
      </c>
      <c r="N102" s="547" t="e">
        <f>SUM(#REF!)</f>
        <v>#REF!</v>
      </c>
      <c r="O102" s="547" t="e">
        <f t="shared" si="16"/>
        <v>#REF!</v>
      </c>
    </row>
    <row r="103" spans="1:15" ht="16.5" thickBot="1">
      <c r="A103" s="1089"/>
      <c r="B103" s="1090"/>
      <c r="C103" s="1090"/>
      <c r="D103" s="252"/>
      <c r="E103" s="170" t="s">
        <v>415</v>
      </c>
      <c r="F103" s="171">
        <f>SUM(F97:F102)</f>
        <v>849657067</v>
      </c>
      <c r="G103" s="171">
        <f t="shared" ref="G103:K103" si="23">SUM(G97:G102)</f>
        <v>939015709</v>
      </c>
      <c r="H103" s="171">
        <f t="shared" si="23"/>
        <v>12664879</v>
      </c>
      <c r="I103" s="171">
        <f t="shared" si="23"/>
        <v>951680588</v>
      </c>
      <c r="J103" s="171">
        <v>0</v>
      </c>
      <c r="K103" s="171">
        <f t="shared" si="23"/>
        <v>951680588</v>
      </c>
      <c r="M103" s="547">
        <v>0</v>
      </c>
      <c r="N103" s="547" t="e">
        <f>SUM(#REF!)</f>
        <v>#REF!</v>
      </c>
      <c r="O103" s="547" t="e">
        <f t="shared" si="16"/>
        <v>#REF!</v>
      </c>
    </row>
    <row r="104" spans="1:15" s="256" customFormat="1" ht="31.5">
      <c r="A104" s="173">
        <v>206</v>
      </c>
      <c r="B104" s="253"/>
      <c r="C104" s="253"/>
      <c r="D104" s="254"/>
      <c r="E104" s="206" t="s">
        <v>241</v>
      </c>
      <c r="F104" s="255"/>
      <c r="G104" s="255">
        <v>0</v>
      </c>
      <c r="H104" s="255">
        <f t="shared" si="17"/>
        <v>0</v>
      </c>
      <c r="I104" s="255">
        <v>0</v>
      </c>
      <c r="J104" s="255">
        <v>0</v>
      </c>
      <c r="K104" s="255">
        <f t="shared" ref="K104:K128" si="24">SUM(I104:J104)</f>
        <v>0</v>
      </c>
      <c r="M104" s="547">
        <v>0</v>
      </c>
      <c r="N104" s="547" t="e">
        <f>SUM(#REF!)</f>
        <v>#REF!</v>
      </c>
      <c r="O104" s="547" t="e">
        <f t="shared" si="16"/>
        <v>#REF!</v>
      </c>
    </row>
    <row r="105" spans="1:15" s="256" customFormat="1" hidden="1">
      <c r="A105" s="257"/>
      <c r="B105" s="289">
        <v>1</v>
      </c>
      <c r="C105" s="208"/>
      <c r="D105" s="258"/>
      <c r="E105" s="187" t="s">
        <v>684</v>
      </c>
      <c r="F105" s="180"/>
      <c r="G105" s="180">
        <v>0</v>
      </c>
      <c r="H105" s="180">
        <f t="shared" si="17"/>
        <v>0</v>
      </c>
      <c r="I105" s="180">
        <v>0</v>
      </c>
      <c r="J105" s="180">
        <v>0</v>
      </c>
      <c r="K105" s="180">
        <f t="shared" si="24"/>
        <v>0</v>
      </c>
      <c r="M105" s="547">
        <v>0</v>
      </c>
      <c r="N105" s="547" t="e">
        <f>SUM(#REF!)</f>
        <v>#REF!</v>
      </c>
      <c r="O105" s="547" t="e">
        <f t="shared" si="16"/>
        <v>#REF!</v>
      </c>
    </row>
    <row r="106" spans="1:15" s="256" customFormat="1" hidden="1">
      <c r="A106" s="257"/>
      <c r="B106" s="208"/>
      <c r="C106" s="208">
        <v>1</v>
      </c>
      <c r="D106" s="259"/>
      <c r="E106" s="164" t="s">
        <v>685</v>
      </c>
      <c r="F106" s="180"/>
      <c r="G106" s="180">
        <v>0</v>
      </c>
      <c r="H106" s="180">
        <f t="shared" si="17"/>
        <v>0</v>
      </c>
      <c r="I106" s="180">
        <v>0</v>
      </c>
      <c r="J106" s="180">
        <v>0</v>
      </c>
      <c r="K106" s="180">
        <f t="shared" si="24"/>
        <v>0</v>
      </c>
      <c r="M106" s="547">
        <v>0</v>
      </c>
      <c r="N106" s="547" t="e">
        <f>SUM(#REF!)</f>
        <v>#REF!</v>
      </c>
      <c r="O106" s="547" t="e">
        <f t="shared" si="16"/>
        <v>#REF!</v>
      </c>
    </row>
    <row r="107" spans="1:15">
      <c r="A107" s="152"/>
      <c r="B107" s="212">
        <v>1</v>
      </c>
      <c r="C107" s="153"/>
      <c r="D107" s="202"/>
      <c r="E107" s="187" t="s">
        <v>416</v>
      </c>
      <c r="F107" s="154"/>
      <c r="G107" s="154">
        <v>0</v>
      </c>
      <c r="H107" s="154">
        <f t="shared" si="17"/>
        <v>0</v>
      </c>
      <c r="I107" s="154">
        <v>0</v>
      </c>
      <c r="J107" s="154">
        <v>0</v>
      </c>
      <c r="K107" s="154">
        <f t="shared" si="24"/>
        <v>0</v>
      </c>
      <c r="M107" s="547">
        <v>0</v>
      </c>
      <c r="N107" s="547" t="e">
        <f>SUM(#REF!)</f>
        <v>#REF!</v>
      </c>
      <c r="O107" s="547" t="e">
        <f t="shared" si="16"/>
        <v>#REF!</v>
      </c>
    </row>
    <row r="108" spans="1:15">
      <c r="A108" s="152"/>
      <c r="B108" s="212"/>
      <c r="C108" s="153">
        <v>1</v>
      </c>
      <c r="D108" s="202"/>
      <c r="E108" s="241" t="s">
        <v>409</v>
      </c>
      <c r="F108" s="154">
        <v>2319000</v>
      </c>
      <c r="G108" s="154">
        <v>2319000</v>
      </c>
      <c r="H108" s="154">
        <f t="shared" si="17"/>
        <v>0</v>
      </c>
      <c r="I108" s="154">
        <v>2319000</v>
      </c>
      <c r="J108" s="154">
        <v>0</v>
      </c>
      <c r="K108" s="154">
        <f t="shared" si="24"/>
        <v>2319000</v>
      </c>
      <c r="M108" s="547">
        <v>0</v>
      </c>
      <c r="N108" s="547" t="e">
        <f>SUM(#REF!)</f>
        <v>#REF!</v>
      </c>
      <c r="O108" s="547" t="e">
        <f t="shared" si="16"/>
        <v>#REF!</v>
      </c>
    </row>
    <row r="109" spans="1:15">
      <c r="A109" s="152"/>
      <c r="B109" s="212"/>
      <c r="C109" s="153">
        <v>2</v>
      </c>
      <c r="D109" s="202"/>
      <c r="E109" s="241" t="s">
        <v>410</v>
      </c>
      <c r="F109" s="154">
        <v>6656000</v>
      </c>
      <c r="G109" s="154">
        <v>6656000</v>
      </c>
      <c r="H109" s="154">
        <f t="shared" si="17"/>
        <v>0</v>
      </c>
      <c r="I109" s="154">
        <v>6656000</v>
      </c>
      <c r="J109" s="154">
        <v>0</v>
      </c>
      <c r="K109" s="154">
        <f t="shared" si="24"/>
        <v>6656000</v>
      </c>
      <c r="M109" s="547">
        <v>0</v>
      </c>
      <c r="N109" s="547" t="e">
        <f>SUM(#REF!)</f>
        <v>#REF!</v>
      </c>
      <c r="O109" s="547" t="e">
        <f t="shared" si="16"/>
        <v>#REF!</v>
      </c>
    </row>
    <row r="110" spans="1:15">
      <c r="A110" s="152"/>
      <c r="B110" s="212"/>
      <c r="C110" s="153">
        <v>3</v>
      </c>
      <c r="D110" s="202"/>
      <c r="E110" s="241" t="s">
        <v>1449</v>
      </c>
      <c r="F110" s="154">
        <v>5382000</v>
      </c>
      <c r="G110" s="154">
        <v>5382000</v>
      </c>
      <c r="H110" s="154">
        <f t="shared" si="17"/>
        <v>0</v>
      </c>
      <c r="I110" s="154">
        <v>5382000</v>
      </c>
      <c r="J110" s="154">
        <v>0</v>
      </c>
      <c r="K110" s="154">
        <f t="shared" si="24"/>
        <v>5382000</v>
      </c>
      <c r="M110" s="547">
        <v>0</v>
      </c>
      <c r="N110" s="547" t="e">
        <f>SUM(#REF!)</f>
        <v>#REF!</v>
      </c>
      <c r="O110" s="547" t="e">
        <f t="shared" si="16"/>
        <v>#REF!</v>
      </c>
    </row>
    <row r="111" spans="1:15">
      <c r="A111" s="152"/>
      <c r="B111" s="212"/>
      <c r="C111" s="153">
        <v>4</v>
      </c>
      <c r="D111" s="202"/>
      <c r="E111" s="164" t="s">
        <v>411</v>
      </c>
      <c r="F111" s="154">
        <v>2599000</v>
      </c>
      <c r="G111" s="154">
        <v>2599000</v>
      </c>
      <c r="H111" s="154">
        <f t="shared" si="17"/>
        <v>0</v>
      </c>
      <c r="I111" s="154">
        <v>2599000</v>
      </c>
      <c r="J111" s="154">
        <v>0</v>
      </c>
      <c r="K111" s="154">
        <f t="shared" si="24"/>
        <v>2599000</v>
      </c>
      <c r="M111" s="547">
        <v>0</v>
      </c>
      <c r="N111" s="547" t="e">
        <f>SUM(#REF!)</f>
        <v>#REF!</v>
      </c>
      <c r="O111" s="547" t="e">
        <f t="shared" si="16"/>
        <v>#REF!</v>
      </c>
    </row>
    <row r="112" spans="1:15">
      <c r="A112" s="152"/>
      <c r="B112" s="212">
        <v>2</v>
      </c>
      <c r="C112" s="153"/>
      <c r="D112" s="202"/>
      <c r="E112" s="187" t="s">
        <v>1544</v>
      </c>
      <c r="F112" s="260"/>
      <c r="G112" s="260">
        <v>0</v>
      </c>
      <c r="H112" s="260">
        <f t="shared" si="17"/>
        <v>0</v>
      </c>
      <c r="I112" s="260">
        <v>0</v>
      </c>
      <c r="J112" s="260">
        <v>0</v>
      </c>
      <c r="K112" s="260">
        <f t="shared" si="24"/>
        <v>0</v>
      </c>
      <c r="M112" s="547">
        <v>0</v>
      </c>
      <c r="N112" s="547" t="e">
        <f>SUM(#REF!)</f>
        <v>#REF!</v>
      </c>
      <c r="O112" s="547" t="e">
        <f t="shared" si="16"/>
        <v>#REF!</v>
      </c>
    </row>
    <row r="113" spans="1:15" s="265" customFormat="1">
      <c r="A113" s="284"/>
      <c r="B113" s="285"/>
      <c r="C113" s="286">
        <v>1</v>
      </c>
      <c r="D113" s="287"/>
      <c r="E113" s="288" t="s">
        <v>417</v>
      </c>
      <c r="F113" s="264">
        <v>9642000</v>
      </c>
      <c r="G113" s="264">
        <v>9642000</v>
      </c>
      <c r="H113" s="264">
        <f t="shared" si="17"/>
        <v>0</v>
      </c>
      <c r="I113" s="264">
        <v>9642000</v>
      </c>
      <c r="J113" s="264">
        <v>0</v>
      </c>
      <c r="K113" s="264">
        <f t="shared" si="24"/>
        <v>9642000</v>
      </c>
      <c r="M113" s="547">
        <v>0</v>
      </c>
      <c r="N113" s="547" t="e">
        <f>SUM(#REF!)</f>
        <v>#REF!</v>
      </c>
      <c r="O113" s="547" t="e">
        <f t="shared" si="16"/>
        <v>#REF!</v>
      </c>
    </row>
    <row r="114" spans="1:15" s="265" customFormat="1">
      <c r="A114" s="309"/>
      <c r="B114" s="310"/>
      <c r="C114" s="311"/>
      <c r="D114" s="312"/>
      <c r="E114" s="288" t="s">
        <v>1464</v>
      </c>
      <c r="F114" s="264">
        <v>4320000</v>
      </c>
      <c r="G114" s="264">
        <v>4320000</v>
      </c>
      <c r="H114" s="264">
        <f t="shared" si="17"/>
        <v>7264700</v>
      </c>
      <c r="I114" s="264">
        <v>11584700</v>
      </c>
      <c r="J114" s="264">
        <v>0</v>
      </c>
      <c r="K114" s="264">
        <f t="shared" si="24"/>
        <v>11584700</v>
      </c>
      <c r="M114" s="547">
        <v>0</v>
      </c>
      <c r="N114" s="547" t="e">
        <f>SUM(#REF!)</f>
        <v>#REF!</v>
      </c>
      <c r="O114" s="547" t="e">
        <f t="shared" si="16"/>
        <v>#REF!</v>
      </c>
    </row>
    <row r="115" spans="1:15" s="265" customFormat="1">
      <c r="A115" s="309"/>
      <c r="B115" s="310">
        <v>3</v>
      </c>
      <c r="C115" s="311"/>
      <c r="D115" s="312"/>
      <c r="E115" s="313" t="s">
        <v>447</v>
      </c>
      <c r="F115" s="264"/>
      <c r="G115" s="264">
        <v>0</v>
      </c>
      <c r="H115" s="264">
        <f t="shared" si="17"/>
        <v>0</v>
      </c>
      <c r="I115" s="264">
        <v>0</v>
      </c>
      <c r="J115" s="264">
        <v>0</v>
      </c>
      <c r="K115" s="264">
        <f t="shared" si="24"/>
        <v>0</v>
      </c>
      <c r="M115" s="547">
        <v>0</v>
      </c>
      <c r="N115" s="547" t="e">
        <f>SUM(#REF!)</f>
        <v>#REF!</v>
      </c>
      <c r="O115" s="547" t="e">
        <f t="shared" si="16"/>
        <v>#REF!</v>
      </c>
    </row>
    <row r="116" spans="1:15" s="265" customFormat="1">
      <c r="A116" s="309"/>
      <c r="B116" s="310"/>
      <c r="C116" s="311">
        <v>1</v>
      </c>
      <c r="D116" s="312"/>
      <c r="E116" s="288" t="s">
        <v>686</v>
      </c>
      <c r="F116" s="264">
        <v>368000</v>
      </c>
      <c r="G116" s="264">
        <v>368000</v>
      </c>
      <c r="H116" s="264">
        <f t="shared" si="17"/>
        <v>0</v>
      </c>
      <c r="I116" s="264">
        <v>368000</v>
      </c>
      <c r="J116" s="264">
        <v>0</v>
      </c>
      <c r="K116" s="264">
        <f t="shared" si="24"/>
        <v>368000</v>
      </c>
      <c r="M116" s="547">
        <v>0</v>
      </c>
      <c r="N116" s="547" t="e">
        <f>SUM(#REF!)</f>
        <v>#REF!</v>
      </c>
      <c r="O116" s="547" t="e">
        <f t="shared" si="16"/>
        <v>#REF!</v>
      </c>
    </row>
    <row r="117" spans="1:15" s="265" customFormat="1">
      <c r="A117" s="309"/>
      <c r="B117" s="310">
        <v>4</v>
      </c>
      <c r="C117" s="311"/>
      <c r="D117" s="312"/>
      <c r="E117" s="313" t="s">
        <v>441</v>
      </c>
      <c r="F117" s="264"/>
      <c r="G117" s="264">
        <v>0</v>
      </c>
      <c r="H117" s="264">
        <f t="shared" si="17"/>
        <v>0</v>
      </c>
      <c r="I117" s="264">
        <v>0</v>
      </c>
      <c r="J117" s="264">
        <v>0</v>
      </c>
      <c r="K117" s="264">
        <f t="shared" si="24"/>
        <v>0</v>
      </c>
      <c r="M117" s="547">
        <v>0</v>
      </c>
      <c r="N117" s="547" t="e">
        <f>SUM(#REF!)</f>
        <v>#REF!</v>
      </c>
      <c r="O117" s="547" t="e">
        <f t="shared" si="16"/>
        <v>#REF!</v>
      </c>
    </row>
    <row r="118" spans="1:15" s="265" customFormat="1">
      <c r="A118" s="309"/>
      <c r="B118" s="310"/>
      <c r="C118" s="311">
        <v>1</v>
      </c>
      <c r="D118" s="312"/>
      <c r="E118" s="288" t="s">
        <v>1545</v>
      </c>
      <c r="F118" s="264">
        <v>0</v>
      </c>
      <c r="G118" s="264">
        <v>2020000</v>
      </c>
      <c r="H118" s="264">
        <f t="shared" si="17"/>
        <v>0</v>
      </c>
      <c r="I118" s="264">
        <v>2020000</v>
      </c>
      <c r="J118" s="264">
        <v>0</v>
      </c>
      <c r="K118" s="264">
        <f t="shared" si="24"/>
        <v>2020000</v>
      </c>
      <c r="M118" s="547">
        <v>0</v>
      </c>
      <c r="N118" s="547" t="e">
        <f>SUM(#REF!)</f>
        <v>#REF!</v>
      </c>
      <c r="O118" s="547" t="e">
        <f t="shared" si="16"/>
        <v>#REF!</v>
      </c>
    </row>
    <row r="119" spans="1:15" s="265" customFormat="1">
      <c r="A119" s="309"/>
      <c r="B119" s="310">
        <v>5</v>
      </c>
      <c r="C119" s="311"/>
      <c r="D119" s="312"/>
      <c r="E119" s="313" t="s">
        <v>1482</v>
      </c>
      <c r="F119" s="264"/>
      <c r="G119" s="264">
        <v>0</v>
      </c>
      <c r="H119" s="264">
        <f t="shared" si="17"/>
        <v>0</v>
      </c>
      <c r="I119" s="264">
        <v>0</v>
      </c>
      <c r="J119" s="264">
        <v>0</v>
      </c>
      <c r="K119" s="264">
        <f t="shared" si="24"/>
        <v>0</v>
      </c>
      <c r="M119" s="547">
        <v>0</v>
      </c>
      <c r="N119" s="547" t="e">
        <f>SUM(#REF!)</f>
        <v>#REF!</v>
      </c>
      <c r="O119" s="547" t="e">
        <f t="shared" si="16"/>
        <v>#REF!</v>
      </c>
    </row>
    <row r="120" spans="1:15" s="265" customFormat="1">
      <c r="A120" s="309"/>
      <c r="B120" s="310"/>
      <c r="C120" s="311">
        <v>1</v>
      </c>
      <c r="D120" s="312"/>
      <c r="E120" s="288" t="s">
        <v>1483</v>
      </c>
      <c r="F120" s="264">
        <v>15128000</v>
      </c>
      <c r="G120" s="264">
        <v>15128000</v>
      </c>
      <c r="H120" s="264">
        <f t="shared" si="17"/>
        <v>0</v>
      </c>
      <c r="I120" s="264">
        <v>15128000</v>
      </c>
      <c r="J120" s="264">
        <v>0</v>
      </c>
      <c r="K120" s="264">
        <f t="shared" si="24"/>
        <v>15128000</v>
      </c>
      <c r="M120" s="547">
        <v>0</v>
      </c>
      <c r="N120" s="547" t="e">
        <f>SUM(#REF!)</f>
        <v>#REF!</v>
      </c>
      <c r="O120" s="547" t="e">
        <f t="shared" si="16"/>
        <v>#REF!</v>
      </c>
    </row>
    <row r="121" spans="1:15" s="225" customFormat="1">
      <c r="A121" s="261"/>
      <c r="B121" s="262">
        <v>6</v>
      </c>
      <c r="C121" s="262"/>
      <c r="D121" s="266"/>
      <c r="E121" s="187" t="s">
        <v>1546</v>
      </c>
      <c r="F121" s="177"/>
      <c r="G121" s="177">
        <v>0</v>
      </c>
      <c r="H121" s="177">
        <f t="shared" si="17"/>
        <v>0</v>
      </c>
      <c r="I121" s="177">
        <v>0</v>
      </c>
      <c r="J121" s="177">
        <v>0</v>
      </c>
      <c r="K121" s="177">
        <f t="shared" si="24"/>
        <v>0</v>
      </c>
      <c r="M121" s="547">
        <v>0</v>
      </c>
      <c r="N121" s="547" t="e">
        <f>SUM(#REF!)</f>
        <v>#REF!</v>
      </c>
      <c r="O121" s="547" t="e">
        <f t="shared" si="16"/>
        <v>#REF!</v>
      </c>
    </row>
    <row r="122" spans="1:15" s="225" customFormat="1">
      <c r="A122" s="261"/>
      <c r="B122" s="262"/>
      <c r="C122" s="208">
        <v>1</v>
      </c>
      <c r="D122" s="266"/>
      <c r="E122" s="179" t="s">
        <v>640</v>
      </c>
      <c r="F122" s="180">
        <v>12720000</v>
      </c>
      <c r="G122" s="180">
        <v>30878591</v>
      </c>
      <c r="H122" s="180">
        <f t="shared" si="17"/>
        <v>0</v>
      </c>
      <c r="I122" s="180">
        <v>30878591</v>
      </c>
      <c r="J122" s="180">
        <v>0</v>
      </c>
      <c r="K122" s="180">
        <f t="shared" si="24"/>
        <v>30878591</v>
      </c>
      <c r="M122" s="547">
        <v>0</v>
      </c>
      <c r="N122" s="547" t="e">
        <f>SUM(#REF!)</f>
        <v>#REF!</v>
      </c>
      <c r="O122" s="547" t="e">
        <f t="shared" si="16"/>
        <v>#REF!</v>
      </c>
    </row>
    <row r="123" spans="1:15" s="225" customFormat="1">
      <c r="A123" s="261"/>
      <c r="B123" s="262"/>
      <c r="C123" s="208">
        <v>2</v>
      </c>
      <c r="D123" s="266"/>
      <c r="E123" s="179" t="s">
        <v>2193</v>
      </c>
      <c r="F123" s="180"/>
      <c r="G123" s="180"/>
      <c r="H123" s="180">
        <f t="shared" si="17"/>
        <v>3545262</v>
      </c>
      <c r="I123" s="180">
        <v>3545262</v>
      </c>
      <c r="J123" s="180">
        <v>0</v>
      </c>
      <c r="K123" s="180">
        <f t="shared" si="24"/>
        <v>3545262</v>
      </c>
      <c r="M123" s="547">
        <v>0</v>
      </c>
      <c r="N123" s="547"/>
      <c r="O123" s="547"/>
    </row>
    <row r="124" spans="1:15" s="225" customFormat="1">
      <c r="A124" s="261"/>
      <c r="B124" s="262">
        <v>7</v>
      </c>
      <c r="C124" s="208"/>
      <c r="D124" s="266"/>
      <c r="E124" s="187" t="s">
        <v>1548</v>
      </c>
      <c r="F124" s="180"/>
      <c r="G124" s="180">
        <v>0</v>
      </c>
      <c r="H124" s="180">
        <f t="shared" si="17"/>
        <v>0</v>
      </c>
      <c r="I124" s="180">
        <v>0</v>
      </c>
      <c r="J124" s="180">
        <v>0</v>
      </c>
      <c r="K124" s="180">
        <f t="shared" si="24"/>
        <v>0</v>
      </c>
      <c r="M124" s="547">
        <v>0</v>
      </c>
      <c r="N124" s="547" t="e">
        <f>SUM(#REF!)</f>
        <v>#REF!</v>
      </c>
      <c r="O124" s="547" t="e">
        <f t="shared" si="16"/>
        <v>#REF!</v>
      </c>
    </row>
    <row r="125" spans="1:15" s="225" customFormat="1">
      <c r="A125" s="261"/>
      <c r="B125" s="262"/>
      <c r="C125" s="208"/>
      <c r="D125" s="266"/>
      <c r="E125" s="179" t="s">
        <v>1549</v>
      </c>
      <c r="F125" s="180"/>
      <c r="G125" s="180">
        <v>0</v>
      </c>
      <c r="H125" s="180">
        <f t="shared" si="17"/>
        <v>367200</v>
      </c>
      <c r="I125" s="180">
        <v>367200</v>
      </c>
      <c r="J125" s="180">
        <v>0</v>
      </c>
      <c r="K125" s="180">
        <f t="shared" si="24"/>
        <v>367200</v>
      </c>
      <c r="M125" s="547">
        <v>0</v>
      </c>
      <c r="N125" s="547" t="e">
        <f>SUM(#REF!)</f>
        <v>#REF!</v>
      </c>
      <c r="O125" s="547" t="e">
        <f t="shared" si="16"/>
        <v>#REF!</v>
      </c>
    </row>
    <row r="126" spans="1:15" s="225" customFormat="1">
      <c r="A126" s="261"/>
      <c r="B126" s="262"/>
      <c r="C126" s="208"/>
      <c r="D126" s="266"/>
      <c r="E126" s="179" t="s">
        <v>2192</v>
      </c>
      <c r="F126" s="180"/>
      <c r="G126" s="180"/>
      <c r="H126" s="180">
        <f t="shared" si="17"/>
        <v>22700000</v>
      </c>
      <c r="I126" s="180">
        <v>22700000</v>
      </c>
      <c r="J126" s="180">
        <v>0</v>
      </c>
      <c r="K126" s="180">
        <f t="shared" si="24"/>
        <v>22700000</v>
      </c>
      <c r="M126" s="547">
        <v>0</v>
      </c>
      <c r="N126" s="547"/>
      <c r="O126" s="547"/>
    </row>
    <row r="127" spans="1:15" s="225" customFormat="1">
      <c r="A127" s="261"/>
      <c r="B127" s="262">
        <v>8</v>
      </c>
      <c r="C127" s="163"/>
      <c r="D127" s="200"/>
      <c r="E127" s="187" t="s">
        <v>1484</v>
      </c>
      <c r="F127" s="180"/>
      <c r="G127" s="180">
        <v>0</v>
      </c>
      <c r="H127" s="180">
        <f t="shared" si="17"/>
        <v>0</v>
      </c>
      <c r="I127" s="180">
        <v>0</v>
      </c>
      <c r="J127" s="180">
        <v>0</v>
      </c>
      <c r="K127" s="180">
        <f t="shared" si="24"/>
        <v>0</v>
      </c>
      <c r="M127" s="547">
        <v>0</v>
      </c>
      <c r="N127" s="547" t="e">
        <f>SUM(#REF!)</f>
        <v>#REF!</v>
      </c>
      <c r="O127" s="547" t="e">
        <f t="shared" si="16"/>
        <v>#REF!</v>
      </c>
    </row>
    <row r="128" spans="1:15" s="225" customFormat="1" ht="16.5" thickBot="1">
      <c r="A128" s="261"/>
      <c r="B128" s="262"/>
      <c r="C128" s="163">
        <v>1</v>
      </c>
      <c r="D128" s="200"/>
      <c r="E128" s="179" t="s">
        <v>1547</v>
      </c>
      <c r="F128" s="180">
        <v>0</v>
      </c>
      <c r="G128" s="180">
        <v>0</v>
      </c>
      <c r="H128" s="180">
        <f t="shared" si="17"/>
        <v>0</v>
      </c>
      <c r="I128" s="180">
        <v>0</v>
      </c>
      <c r="J128" s="180">
        <v>2021000</v>
      </c>
      <c r="K128" s="180">
        <f t="shared" si="24"/>
        <v>2021000</v>
      </c>
      <c r="M128" s="547">
        <v>2021000</v>
      </c>
      <c r="N128" s="547" t="e">
        <f>SUM(#REF!)</f>
        <v>#REF!</v>
      </c>
      <c r="O128" s="547" t="e">
        <f t="shared" si="16"/>
        <v>#REF!</v>
      </c>
    </row>
    <row r="129" spans="1:15" s="225" customFormat="1" ht="16.5" thickBot="1">
      <c r="A129" s="1089"/>
      <c r="B129" s="1090"/>
      <c r="C129" s="1090"/>
      <c r="D129" s="252"/>
      <c r="E129" s="170" t="s">
        <v>642</v>
      </c>
      <c r="F129" s="171">
        <f t="shared" ref="F129:K129" si="25">SUM(F105:F128)</f>
        <v>59134000</v>
      </c>
      <c r="G129" s="171">
        <f t="shared" si="25"/>
        <v>79312591</v>
      </c>
      <c r="H129" s="171">
        <f t="shared" si="25"/>
        <v>33877162</v>
      </c>
      <c r="I129" s="171">
        <f t="shared" si="25"/>
        <v>113189753</v>
      </c>
      <c r="J129" s="171">
        <v>2021000</v>
      </c>
      <c r="K129" s="171">
        <f t="shared" si="25"/>
        <v>115210753</v>
      </c>
      <c r="M129" s="547">
        <v>2021000</v>
      </c>
      <c r="N129" s="547" t="e">
        <f>SUM(#REF!)</f>
        <v>#REF!</v>
      </c>
      <c r="O129" s="547" t="e">
        <f t="shared" si="16"/>
        <v>#REF!</v>
      </c>
    </row>
    <row r="130" spans="1:15" s="225" customFormat="1" hidden="1">
      <c r="A130" s="261">
        <v>221</v>
      </c>
      <c r="B130" s="262"/>
      <c r="C130" s="262"/>
      <c r="D130" s="266"/>
      <c r="E130" s="220" t="s">
        <v>687</v>
      </c>
      <c r="F130" s="177"/>
      <c r="G130" s="177"/>
      <c r="H130" s="177">
        <f t="shared" si="17"/>
        <v>0</v>
      </c>
      <c r="I130" s="177"/>
      <c r="J130" s="177">
        <v>0</v>
      </c>
      <c r="K130" s="177"/>
      <c r="M130" s="547">
        <v>0</v>
      </c>
      <c r="N130" s="547" t="e">
        <f>SUM(#REF!)</f>
        <v>#REF!</v>
      </c>
      <c r="O130" s="547" t="e">
        <f t="shared" si="16"/>
        <v>#REF!</v>
      </c>
    </row>
    <row r="131" spans="1:15" s="225" customFormat="1" hidden="1">
      <c r="A131" s="261"/>
      <c r="B131" s="262">
        <v>1</v>
      </c>
      <c r="C131" s="163"/>
      <c r="D131" s="200"/>
      <c r="E131" s="187" t="s">
        <v>705</v>
      </c>
      <c r="F131" s="180"/>
      <c r="G131" s="180"/>
      <c r="H131" s="180">
        <f t="shared" si="17"/>
        <v>0</v>
      </c>
      <c r="I131" s="180"/>
      <c r="J131" s="180">
        <v>0</v>
      </c>
      <c r="K131" s="180"/>
      <c r="M131" s="547">
        <v>0</v>
      </c>
      <c r="N131" s="547" t="e">
        <f>SUM(#REF!)</f>
        <v>#REF!</v>
      </c>
      <c r="O131" s="547" t="e">
        <f t="shared" si="16"/>
        <v>#REF!</v>
      </c>
    </row>
    <row r="132" spans="1:15" s="225" customFormat="1" hidden="1">
      <c r="A132" s="261"/>
      <c r="B132" s="262"/>
      <c r="C132" s="163">
        <v>1</v>
      </c>
      <c r="D132" s="200"/>
      <c r="E132" s="290" t="s">
        <v>1450</v>
      </c>
      <c r="F132" s="180"/>
      <c r="G132" s="180"/>
      <c r="H132" s="180">
        <f t="shared" si="17"/>
        <v>0</v>
      </c>
      <c r="I132" s="180"/>
      <c r="J132" s="180">
        <v>0</v>
      </c>
      <c r="K132" s="180"/>
      <c r="M132" s="547">
        <v>0</v>
      </c>
      <c r="N132" s="547" t="e">
        <f>SUM(#REF!)</f>
        <v>#REF!</v>
      </c>
      <c r="O132" s="547" t="e">
        <f t="shared" si="16"/>
        <v>#REF!</v>
      </c>
    </row>
    <row r="133" spans="1:15" s="225" customFormat="1" ht="16.5" hidden="1" thickBot="1">
      <c r="A133" s="1089"/>
      <c r="B133" s="1090"/>
      <c r="C133" s="1090"/>
      <c r="D133" s="252"/>
      <c r="E133" s="170" t="s">
        <v>688</v>
      </c>
      <c r="F133" s="171">
        <f>SUM(F132:F132)</f>
        <v>0</v>
      </c>
      <c r="G133" s="171">
        <v>0</v>
      </c>
      <c r="H133" s="171">
        <f t="shared" si="17"/>
        <v>0</v>
      </c>
      <c r="I133" s="171">
        <v>0</v>
      </c>
      <c r="J133" s="171">
        <v>0</v>
      </c>
      <c r="K133" s="171">
        <f t="shared" ref="K133" si="26">SUM(K132:K132)</f>
        <v>0</v>
      </c>
      <c r="M133" s="547">
        <v>0</v>
      </c>
      <c r="N133" s="547" t="e">
        <f>SUM(#REF!)</f>
        <v>#REF!</v>
      </c>
      <c r="O133" s="547" t="e">
        <f t="shared" si="16"/>
        <v>#REF!</v>
      </c>
    </row>
    <row r="134" spans="1:15" s="225" customFormat="1" ht="31.5">
      <c r="A134" s="261">
        <v>225</v>
      </c>
      <c r="B134" s="262"/>
      <c r="C134" s="262"/>
      <c r="D134" s="266"/>
      <c r="E134" s="220" t="s">
        <v>242</v>
      </c>
      <c r="F134" s="177"/>
      <c r="G134" s="177">
        <v>0</v>
      </c>
      <c r="H134" s="177">
        <f t="shared" si="17"/>
        <v>0</v>
      </c>
      <c r="I134" s="177">
        <v>0</v>
      </c>
      <c r="J134" s="177">
        <v>0</v>
      </c>
      <c r="K134" s="177">
        <f t="shared" ref="K134:K141" si="27">SUM(I134:J134)</f>
        <v>0</v>
      </c>
      <c r="M134" s="547">
        <v>0</v>
      </c>
      <c r="N134" s="547" t="e">
        <f>SUM(#REF!)</f>
        <v>#REF!</v>
      </c>
      <c r="O134" s="547" t="e">
        <f t="shared" si="16"/>
        <v>#REF!</v>
      </c>
    </row>
    <row r="135" spans="1:15" s="225" customFormat="1">
      <c r="A135" s="261"/>
      <c r="B135" s="262">
        <v>1</v>
      </c>
      <c r="C135" s="163"/>
      <c r="D135" s="200"/>
      <c r="E135" s="188" t="s">
        <v>1482</v>
      </c>
      <c r="F135" s="180"/>
      <c r="G135" s="180">
        <v>0</v>
      </c>
      <c r="H135" s="180">
        <f t="shared" si="17"/>
        <v>0</v>
      </c>
      <c r="I135" s="180">
        <v>0</v>
      </c>
      <c r="J135" s="180">
        <v>0</v>
      </c>
      <c r="K135" s="180">
        <f t="shared" si="27"/>
        <v>0</v>
      </c>
      <c r="M135" s="547">
        <v>0</v>
      </c>
      <c r="N135" s="547" t="e">
        <f>SUM(#REF!)</f>
        <v>#REF!</v>
      </c>
      <c r="O135" s="547" t="e">
        <f t="shared" si="16"/>
        <v>#REF!</v>
      </c>
    </row>
    <row r="136" spans="1:15" s="225" customFormat="1">
      <c r="A136" s="261"/>
      <c r="B136" s="262"/>
      <c r="C136" s="163">
        <v>1</v>
      </c>
      <c r="D136" s="200"/>
      <c r="E136" s="290" t="s">
        <v>1451</v>
      </c>
      <c r="F136" s="180">
        <v>811262693</v>
      </c>
      <c r="G136" s="180">
        <v>811262693</v>
      </c>
      <c r="H136" s="180">
        <f t="shared" si="17"/>
        <v>0</v>
      </c>
      <c r="I136" s="180">
        <v>811262693</v>
      </c>
      <c r="J136" s="180">
        <v>0</v>
      </c>
      <c r="K136" s="180">
        <f t="shared" si="27"/>
        <v>811262693</v>
      </c>
      <c r="M136" s="547">
        <v>0</v>
      </c>
      <c r="N136" s="547" t="e">
        <f>SUM(#REF!)</f>
        <v>#REF!</v>
      </c>
      <c r="O136" s="547" t="e">
        <f t="shared" si="16"/>
        <v>#REF!</v>
      </c>
    </row>
    <row r="137" spans="1:15" s="225" customFormat="1">
      <c r="A137" s="261"/>
      <c r="B137" s="262"/>
      <c r="C137" s="163">
        <v>2</v>
      </c>
      <c r="D137" s="200"/>
      <c r="E137" s="1094" t="s">
        <v>1452</v>
      </c>
      <c r="F137" s="180">
        <v>421861000</v>
      </c>
      <c r="G137" s="180">
        <v>421861000</v>
      </c>
      <c r="H137" s="180">
        <f t="shared" si="17"/>
        <v>0</v>
      </c>
      <c r="I137" s="180">
        <v>421861000</v>
      </c>
      <c r="J137" s="180">
        <v>0</v>
      </c>
      <c r="K137" s="180">
        <f t="shared" si="27"/>
        <v>421861000</v>
      </c>
      <c r="M137" s="547">
        <v>0</v>
      </c>
      <c r="N137" s="547" t="e">
        <f>SUM(#REF!)</f>
        <v>#REF!</v>
      </c>
      <c r="O137" s="547" t="e">
        <f t="shared" si="16"/>
        <v>#REF!</v>
      </c>
    </row>
    <row r="138" spans="1:15" s="225" customFormat="1">
      <c r="A138" s="261"/>
      <c r="B138" s="262">
        <v>2</v>
      </c>
      <c r="C138" s="163"/>
      <c r="D138" s="200"/>
      <c r="E138" s="188" t="s">
        <v>1485</v>
      </c>
      <c r="F138" s="180"/>
      <c r="G138" s="180">
        <v>0</v>
      </c>
      <c r="H138" s="180">
        <f t="shared" si="17"/>
        <v>0</v>
      </c>
      <c r="I138" s="180">
        <v>0</v>
      </c>
      <c r="J138" s="180">
        <v>0</v>
      </c>
      <c r="K138" s="180">
        <f t="shared" si="27"/>
        <v>0</v>
      </c>
      <c r="M138" s="547">
        <v>0</v>
      </c>
      <c r="N138" s="547" t="e">
        <f>SUM(#REF!)</f>
        <v>#REF!</v>
      </c>
      <c r="O138" s="547" t="e">
        <f t="shared" si="16"/>
        <v>#REF!</v>
      </c>
    </row>
    <row r="139" spans="1:15" s="225" customFormat="1">
      <c r="A139" s="261"/>
      <c r="B139" s="262"/>
      <c r="C139" s="163">
        <v>1</v>
      </c>
      <c r="D139" s="200"/>
      <c r="E139" s="1094" t="s">
        <v>1486</v>
      </c>
      <c r="F139" s="180">
        <v>2326000</v>
      </c>
      <c r="G139" s="180">
        <v>2326000</v>
      </c>
      <c r="H139" s="180">
        <f t="shared" si="17"/>
        <v>0</v>
      </c>
      <c r="I139" s="180">
        <v>2326000</v>
      </c>
      <c r="J139" s="180">
        <v>0</v>
      </c>
      <c r="K139" s="180">
        <f t="shared" si="27"/>
        <v>2326000</v>
      </c>
      <c r="M139" s="547">
        <v>0</v>
      </c>
      <c r="N139" s="547" t="e">
        <f>SUM(#REF!)</f>
        <v>#REF!</v>
      </c>
      <c r="O139" s="547" t="e">
        <f t="shared" si="16"/>
        <v>#REF!</v>
      </c>
    </row>
    <row r="140" spans="1:15" s="225" customFormat="1">
      <c r="A140" s="261"/>
      <c r="B140" s="262">
        <v>3</v>
      </c>
      <c r="C140" s="163"/>
      <c r="D140" s="200"/>
      <c r="E140" s="188" t="s">
        <v>1543</v>
      </c>
      <c r="F140" s="180"/>
      <c r="G140" s="180">
        <v>0</v>
      </c>
      <c r="H140" s="180">
        <f t="shared" si="17"/>
        <v>0</v>
      </c>
      <c r="I140" s="180">
        <v>0</v>
      </c>
      <c r="J140" s="180">
        <v>0</v>
      </c>
      <c r="K140" s="180">
        <f t="shared" si="27"/>
        <v>0</v>
      </c>
      <c r="M140" s="547">
        <v>0</v>
      </c>
      <c r="N140" s="547" t="e">
        <f>SUM(#REF!)</f>
        <v>#REF!</v>
      </c>
      <c r="O140" s="547" t="e">
        <f t="shared" si="16"/>
        <v>#REF!</v>
      </c>
    </row>
    <row r="141" spans="1:15" s="225" customFormat="1" ht="16.5" thickBot="1">
      <c r="A141" s="261"/>
      <c r="B141" s="262"/>
      <c r="C141" s="163">
        <v>1</v>
      </c>
      <c r="D141" s="200"/>
      <c r="E141" s="179" t="s">
        <v>2192</v>
      </c>
      <c r="F141" s="180">
        <v>0</v>
      </c>
      <c r="G141" s="180">
        <v>0</v>
      </c>
      <c r="H141" s="180">
        <f t="shared" si="17"/>
        <v>1544480000</v>
      </c>
      <c r="I141" s="180">
        <v>1544480000</v>
      </c>
      <c r="J141" s="180">
        <v>0</v>
      </c>
      <c r="K141" s="180">
        <f t="shared" si="27"/>
        <v>1544480000</v>
      </c>
      <c r="M141" s="547">
        <v>0</v>
      </c>
      <c r="N141" s="547" t="e">
        <f>SUM(#REF!)</f>
        <v>#REF!</v>
      </c>
      <c r="O141" s="547" t="e">
        <f t="shared" si="16"/>
        <v>#REF!</v>
      </c>
    </row>
    <row r="142" spans="1:15" s="225" customFormat="1" ht="16.5" thickBot="1">
      <c r="A142" s="1089"/>
      <c r="B142" s="1090"/>
      <c r="C142" s="1090"/>
      <c r="D142" s="252"/>
      <c r="E142" s="170" t="s">
        <v>436</v>
      </c>
      <c r="F142" s="171">
        <f>SUM(F136:F141)</f>
        <v>1235449693</v>
      </c>
      <c r="G142" s="171">
        <f t="shared" ref="G142:K142" si="28">SUM(G136:G141)</f>
        <v>1235449693</v>
      </c>
      <c r="H142" s="171">
        <f t="shared" si="28"/>
        <v>1544480000</v>
      </c>
      <c r="I142" s="171">
        <f t="shared" si="28"/>
        <v>2779929693</v>
      </c>
      <c r="J142" s="171">
        <v>0</v>
      </c>
      <c r="K142" s="171">
        <f t="shared" si="28"/>
        <v>2779929693</v>
      </c>
      <c r="M142" s="547">
        <v>0</v>
      </c>
      <c r="N142" s="547" t="e">
        <f>SUM(#REF!)</f>
        <v>#REF!</v>
      </c>
      <c r="O142" s="547" t="e">
        <f t="shared" si="16"/>
        <v>#REF!</v>
      </c>
    </row>
    <row r="143" spans="1:15" s="225" customFormat="1">
      <c r="A143" s="261">
        <v>241</v>
      </c>
      <c r="B143" s="263"/>
      <c r="C143" s="263"/>
      <c r="D143" s="267"/>
      <c r="E143" s="206" t="s">
        <v>160</v>
      </c>
      <c r="F143" s="175"/>
      <c r="G143" s="175">
        <v>0</v>
      </c>
      <c r="H143" s="175">
        <f t="shared" si="17"/>
        <v>0</v>
      </c>
      <c r="I143" s="175">
        <v>0</v>
      </c>
      <c r="J143" s="175">
        <v>0</v>
      </c>
      <c r="K143" s="175">
        <f t="shared" ref="K143:K150" si="29">SUM(I143:J143)</f>
        <v>0</v>
      </c>
      <c r="M143" s="547">
        <v>0</v>
      </c>
      <c r="N143" s="547" t="e">
        <f>SUM(#REF!)</f>
        <v>#REF!</v>
      </c>
      <c r="O143" s="547" t="e">
        <f t="shared" si="16"/>
        <v>#REF!</v>
      </c>
    </row>
    <row r="144" spans="1:15" s="225" customFormat="1">
      <c r="A144" s="261"/>
      <c r="B144" s="262"/>
      <c r="C144" s="262">
        <v>1</v>
      </c>
      <c r="D144" s="251"/>
      <c r="E144" s="179" t="s">
        <v>455</v>
      </c>
      <c r="F144" s="180">
        <v>57000000</v>
      </c>
      <c r="G144" s="180">
        <v>57000000</v>
      </c>
      <c r="H144" s="180">
        <f t="shared" si="17"/>
        <v>0</v>
      </c>
      <c r="I144" s="180">
        <v>57000000</v>
      </c>
      <c r="J144" s="180">
        <v>0</v>
      </c>
      <c r="K144" s="180">
        <f t="shared" si="29"/>
        <v>57000000</v>
      </c>
      <c r="M144" s="547">
        <v>0</v>
      </c>
      <c r="N144" s="547" t="e">
        <f>SUM(#REF!)</f>
        <v>#REF!</v>
      </c>
      <c r="O144" s="547" t="e">
        <f t="shared" ref="O144:O167" si="30">SUM(M144:N144)</f>
        <v>#REF!</v>
      </c>
    </row>
    <row r="145" spans="1:16" s="225" customFormat="1">
      <c r="A145" s="261"/>
      <c r="B145" s="262"/>
      <c r="C145" s="262">
        <v>2</v>
      </c>
      <c r="D145" s="251"/>
      <c r="E145" s="179" t="s">
        <v>495</v>
      </c>
      <c r="F145" s="180">
        <v>0</v>
      </c>
      <c r="G145" s="180">
        <v>0</v>
      </c>
      <c r="H145" s="180">
        <f t="shared" si="17"/>
        <v>0</v>
      </c>
      <c r="I145" s="180">
        <v>0</v>
      </c>
      <c r="J145" s="180">
        <v>0</v>
      </c>
      <c r="K145" s="180">
        <f t="shared" si="29"/>
        <v>0</v>
      </c>
      <c r="M145" s="547">
        <v>0</v>
      </c>
      <c r="N145" s="547" t="e">
        <f>SUM(#REF!)</f>
        <v>#REF!</v>
      </c>
      <c r="O145" s="547" t="e">
        <f t="shared" si="30"/>
        <v>#REF!</v>
      </c>
    </row>
    <row r="146" spans="1:16" s="225" customFormat="1">
      <c r="A146" s="261"/>
      <c r="B146" s="262"/>
      <c r="C146" s="262">
        <v>3</v>
      </c>
      <c r="D146" s="251"/>
      <c r="E146" s="179" t="s">
        <v>456</v>
      </c>
      <c r="F146" s="180">
        <v>580500000</v>
      </c>
      <c r="G146" s="180">
        <v>580500000</v>
      </c>
      <c r="H146" s="180">
        <f t="shared" si="17"/>
        <v>0</v>
      </c>
      <c r="I146" s="180">
        <v>580500000</v>
      </c>
      <c r="J146" s="180">
        <v>0</v>
      </c>
      <c r="K146" s="180">
        <f t="shared" si="29"/>
        <v>580500000</v>
      </c>
      <c r="M146" s="547">
        <v>0</v>
      </c>
      <c r="N146" s="547" t="e">
        <f>SUM(#REF!)</f>
        <v>#REF!</v>
      </c>
      <c r="O146" s="547" t="e">
        <f t="shared" si="30"/>
        <v>#REF!</v>
      </c>
    </row>
    <row r="147" spans="1:16" s="225" customFormat="1">
      <c r="A147" s="261"/>
      <c r="B147" s="262"/>
      <c r="C147" s="262">
        <v>4</v>
      </c>
      <c r="D147" s="251"/>
      <c r="E147" s="179" t="s">
        <v>457</v>
      </c>
      <c r="F147" s="180">
        <v>0</v>
      </c>
      <c r="G147" s="180">
        <v>0</v>
      </c>
      <c r="H147" s="180">
        <f t="shared" si="17"/>
        <v>0</v>
      </c>
      <c r="I147" s="180">
        <v>0</v>
      </c>
      <c r="J147" s="180">
        <v>0</v>
      </c>
      <c r="K147" s="180">
        <f t="shared" si="29"/>
        <v>0</v>
      </c>
      <c r="M147" s="547">
        <v>0</v>
      </c>
      <c r="N147" s="547" t="e">
        <f>SUM(#REF!)</f>
        <v>#REF!</v>
      </c>
      <c r="O147" s="547" t="e">
        <f t="shared" si="30"/>
        <v>#REF!</v>
      </c>
    </row>
    <row r="148" spans="1:16" s="225" customFormat="1">
      <c r="A148" s="261"/>
      <c r="B148" s="262"/>
      <c r="C148" s="262">
        <v>5</v>
      </c>
      <c r="D148" s="251"/>
      <c r="E148" s="179" t="s">
        <v>458</v>
      </c>
      <c r="F148" s="180">
        <v>49500000</v>
      </c>
      <c r="G148" s="180">
        <v>49500000</v>
      </c>
      <c r="H148" s="180">
        <f t="shared" si="17"/>
        <v>0</v>
      </c>
      <c r="I148" s="180">
        <v>49500000</v>
      </c>
      <c r="J148" s="180">
        <v>0</v>
      </c>
      <c r="K148" s="180">
        <f t="shared" si="29"/>
        <v>49500000</v>
      </c>
      <c r="M148" s="547">
        <v>0</v>
      </c>
      <c r="N148" s="547" t="e">
        <f>SUM(#REF!)</f>
        <v>#REF!</v>
      </c>
      <c r="O148" s="547" t="e">
        <f t="shared" si="30"/>
        <v>#REF!</v>
      </c>
    </row>
    <row r="149" spans="1:16" s="225" customFormat="1">
      <c r="A149" s="261"/>
      <c r="B149" s="262"/>
      <c r="C149" s="262">
        <v>6</v>
      </c>
      <c r="D149" s="251"/>
      <c r="E149" s="179" t="s">
        <v>459</v>
      </c>
      <c r="F149" s="180">
        <v>850000</v>
      </c>
      <c r="G149" s="180">
        <v>850000</v>
      </c>
      <c r="H149" s="180">
        <f t="shared" si="17"/>
        <v>0</v>
      </c>
      <c r="I149" s="180">
        <v>850000</v>
      </c>
      <c r="J149" s="180">
        <v>0</v>
      </c>
      <c r="K149" s="180">
        <f t="shared" si="29"/>
        <v>850000</v>
      </c>
      <c r="M149" s="547">
        <v>0</v>
      </c>
      <c r="N149" s="547" t="e">
        <f>SUM(#REF!)</f>
        <v>#REF!</v>
      </c>
      <c r="O149" s="547" t="e">
        <f t="shared" si="30"/>
        <v>#REF!</v>
      </c>
    </row>
    <row r="150" spans="1:16" s="225" customFormat="1" ht="16.5" thickBot="1">
      <c r="A150" s="261"/>
      <c r="B150" s="262"/>
      <c r="C150" s="262">
        <v>7</v>
      </c>
      <c r="D150" s="251"/>
      <c r="E150" s="179" t="s">
        <v>454</v>
      </c>
      <c r="F150" s="180">
        <v>1000000</v>
      </c>
      <c r="G150" s="180">
        <v>1000000</v>
      </c>
      <c r="H150" s="180">
        <f t="shared" si="17"/>
        <v>0</v>
      </c>
      <c r="I150" s="180">
        <v>1000000</v>
      </c>
      <c r="J150" s="180">
        <v>0</v>
      </c>
      <c r="K150" s="180">
        <f t="shared" si="29"/>
        <v>1000000</v>
      </c>
      <c r="M150" s="547">
        <v>0</v>
      </c>
      <c r="N150" s="547" t="e">
        <f>SUM(#REF!)</f>
        <v>#REF!</v>
      </c>
      <c r="O150" s="547" t="e">
        <f t="shared" si="30"/>
        <v>#REF!</v>
      </c>
    </row>
    <row r="151" spans="1:16" s="225" customFormat="1" ht="16.5" thickBot="1">
      <c r="A151" s="1089"/>
      <c r="B151" s="1090"/>
      <c r="C151" s="1090"/>
      <c r="D151" s="252"/>
      <c r="E151" s="268" t="s">
        <v>437</v>
      </c>
      <c r="F151" s="171">
        <f>SUM(F144:F150)</f>
        <v>688850000</v>
      </c>
      <c r="G151" s="171">
        <f t="shared" ref="G151:K151" si="31">SUM(G144:G150)</f>
        <v>688850000</v>
      </c>
      <c r="H151" s="171">
        <f t="shared" si="31"/>
        <v>0</v>
      </c>
      <c r="I151" s="171">
        <f t="shared" si="31"/>
        <v>688850000</v>
      </c>
      <c r="J151" s="171">
        <v>0</v>
      </c>
      <c r="K151" s="171">
        <f t="shared" si="31"/>
        <v>688850000</v>
      </c>
      <c r="M151" s="547">
        <v>0</v>
      </c>
      <c r="N151" s="547" t="e">
        <f>SUM(#REF!)</f>
        <v>#REF!</v>
      </c>
      <c r="O151" s="547" t="e">
        <f t="shared" si="30"/>
        <v>#REF!</v>
      </c>
    </row>
    <row r="152" spans="1:16" ht="32.25" thickBot="1">
      <c r="A152" s="271">
        <v>245</v>
      </c>
      <c r="B152" s="272"/>
      <c r="C152" s="186"/>
      <c r="D152" s="273"/>
      <c r="E152" s="274" t="s">
        <v>643</v>
      </c>
      <c r="F152" s="275"/>
      <c r="G152" s="275"/>
      <c r="H152" s="275">
        <f t="shared" ref="H152:H165" si="32">I152-G152</f>
        <v>0</v>
      </c>
      <c r="I152" s="275"/>
      <c r="J152" s="275">
        <v>0</v>
      </c>
      <c r="K152" s="275"/>
      <c r="M152" s="547">
        <v>0</v>
      </c>
      <c r="N152" s="547" t="e">
        <f>SUM(#REF!)</f>
        <v>#REF!</v>
      </c>
      <c r="O152" s="547" t="e">
        <f t="shared" si="30"/>
        <v>#REF!</v>
      </c>
    </row>
    <row r="153" spans="1:16" s="225" customFormat="1" ht="31.5">
      <c r="A153" s="261">
        <v>246</v>
      </c>
      <c r="B153" s="262"/>
      <c r="C153" s="262"/>
      <c r="D153" s="266"/>
      <c r="E153" s="220" t="s">
        <v>1550</v>
      </c>
      <c r="F153" s="546"/>
      <c r="G153" s="546">
        <v>0</v>
      </c>
      <c r="H153" s="546">
        <f t="shared" si="32"/>
        <v>0</v>
      </c>
      <c r="I153" s="546">
        <v>0</v>
      </c>
      <c r="J153" s="1030">
        <v>0</v>
      </c>
      <c r="K153" s="552">
        <f>SUM(I153:J153)</f>
        <v>0</v>
      </c>
      <c r="L153" s="1068"/>
      <c r="M153" s="547">
        <v>0</v>
      </c>
      <c r="N153" s="547" t="e">
        <f>SUM(#REF!)</f>
        <v>#REF!</v>
      </c>
      <c r="O153" s="547" t="e">
        <f t="shared" si="30"/>
        <v>#REF!</v>
      </c>
      <c r="P153" s="547"/>
    </row>
    <row r="154" spans="1:16" s="225" customFormat="1">
      <c r="A154" s="261"/>
      <c r="B154" s="262">
        <v>1</v>
      </c>
      <c r="C154" s="163"/>
      <c r="D154" s="200"/>
      <c r="E154" s="188" t="s">
        <v>1551</v>
      </c>
      <c r="F154" s="548"/>
      <c r="G154" s="548">
        <v>0</v>
      </c>
      <c r="H154" s="548">
        <f t="shared" si="32"/>
        <v>0</v>
      </c>
      <c r="I154" s="548">
        <v>0</v>
      </c>
      <c r="J154" s="1031">
        <v>0</v>
      </c>
      <c r="K154" s="553">
        <f>SUM(I154:J154)</f>
        <v>0</v>
      </c>
      <c r="L154" s="1068"/>
      <c r="M154" s="547">
        <v>0</v>
      </c>
      <c r="N154" s="547" t="e">
        <f>SUM(#REF!)</f>
        <v>#REF!</v>
      </c>
      <c r="O154" s="547" t="e">
        <f t="shared" si="30"/>
        <v>#REF!</v>
      </c>
      <c r="P154" s="547"/>
    </row>
    <row r="155" spans="1:16" s="225" customFormat="1" ht="16.5" thickBot="1">
      <c r="A155" s="261"/>
      <c r="B155" s="262"/>
      <c r="C155" s="163">
        <v>1</v>
      </c>
      <c r="D155" s="200"/>
      <c r="E155" s="290" t="s">
        <v>1552</v>
      </c>
      <c r="F155" s="548">
        <v>0</v>
      </c>
      <c r="G155" s="548">
        <v>0</v>
      </c>
      <c r="H155" s="548">
        <f t="shared" si="32"/>
        <v>0</v>
      </c>
      <c r="I155" s="548">
        <v>0</v>
      </c>
      <c r="J155" s="1031">
        <v>0</v>
      </c>
      <c r="K155" s="554">
        <f>SUM(I155:J155)</f>
        <v>0</v>
      </c>
      <c r="L155" s="1068"/>
      <c r="M155" s="547">
        <v>0</v>
      </c>
      <c r="N155" s="547" t="e">
        <f>SUM(#REF!)</f>
        <v>#REF!</v>
      </c>
      <c r="O155" s="547" t="e">
        <f t="shared" si="30"/>
        <v>#REF!</v>
      </c>
      <c r="P155" s="547"/>
    </row>
    <row r="156" spans="1:16" s="265" customFormat="1" ht="16.5" hidden="1" thickBot="1">
      <c r="A156" s="309"/>
      <c r="B156" s="310">
        <v>2</v>
      </c>
      <c r="C156" s="311"/>
      <c r="D156" s="312"/>
      <c r="E156" s="313" t="s">
        <v>418</v>
      </c>
      <c r="F156" s="549"/>
      <c r="G156" s="549"/>
      <c r="H156" s="549">
        <f t="shared" si="32"/>
        <v>0</v>
      </c>
      <c r="I156" s="550"/>
      <c r="J156" s="550">
        <v>0</v>
      </c>
      <c r="K156" s="553"/>
      <c r="L156" s="1068"/>
      <c r="M156" s="547">
        <v>0</v>
      </c>
      <c r="N156" s="547" t="e">
        <f>SUM(#REF!)</f>
        <v>#REF!</v>
      </c>
      <c r="O156" s="547" t="e">
        <f t="shared" si="30"/>
        <v>#REF!</v>
      </c>
      <c r="P156" s="547"/>
    </row>
    <row r="157" spans="1:16" s="265" customFormat="1" ht="16.5" hidden="1" thickBot="1">
      <c r="A157" s="309"/>
      <c r="B157" s="310"/>
      <c r="C157" s="311"/>
      <c r="D157" s="312"/>
      <c r="E157" s="288" t="s">
        <v>1553</v>
      </c>
      <c r="F157" s="549">
        <v>0</v>
      </c>
      <c r="G157" s="549"/>
      <c r="H157" s="549">
        <f t="shared" si="32"/>
        <v>0</v>
      </c>
      <c r="I157" s="550"/>
      <c r="J157" s="550">
        <v>0</v>
      </c>
      <c r="K157" s="555"/>
      <c r="L157" s="1068"/>
      <c r="M157" s="547">
        <v>0</v>
      </c>
      <c r="N157" s="547" t="e">
        <f>SUM(#REF!)</f>
        <v>#REF!</v>
      </c>
      <c r="O157" s="547" t="e">
        <f t="shared" si="30"/>
        <v>#REF!</v>
      </c>
      <c r="P157" s="547"/>
    </row>
    <row r="158" spans="1:16" s="265" customFormat="1" ht="16.5" hidden="1" thickBot="1">
      <c r="A158" s="309"/>
      <c r="B158" s="310">
        <v>3</v>
      </c>
      <c r="C158" s="311"/>
      <c r="D158" s="312"/>
      <c r="E158" s="313" t="s">
        <v>1554</v>
      </c>
      <c r="F158" s="549"/>
      <c r="G158" s="549"/>
      <c r="H158" s="549">
        <f t="shared" si="32"/>
        <v>0</v>
      </c>
      <c r="I158" s="550"/>
      <c r="J158" s="550">
        <v>0</v>
      </c>
      <c r="K158" s="553"/>
      <c r="L158" s="1068"/>
      <c r="M158" s="547">
        <v>0</v>
      </c>
      <c r="N158" s="547" t="e">
        <f>SUM(#REF!)</f>
        <v>#REF!</v>
      </c>
      <c r="O158" s="547" t="e">
        <f t="shared" si="30"/>
        <v>#REF!</v>
      </c>
      <c r="P158" s="547"/>
    </row>
    <row r="159" spans="1:16" s="265" customFormat="1" ht="16.5" hidden="1" thickBot="1">
      <c r="A159" s="309"/>
      <c r="B159" s="310"/>
      <c r="C159" s="311"/>
      <c r="D159" s="312"/>
      <c r="E159" s="288" t="s">
        <v>1555</v>
      </c>
      <c r="F159" s="549"/>
      <c r="G159" s="549"/>
      <c r="H159" s="549">
        <f t="shared" si="32"/>
        <v>0</v>
      </c>
      <c r="I159" s="550"/>
      <c r="J159" s="550">
        <v>0</v>
      </c>
      <c r="K159" s="555"/>
      <c r="L159" s="1068"/>
      <c r="M159" s="547">
        <v>0</v>
      </c>
      <c r="N159" s="547" t="e">
        <f>SUM(#REF!)</f>
        <v>#REF!</v>
      </c>
      <c r="O159" s="547" t="e">
        <f t="shared" si="30"/>
        <v>#REF!</v>
      </c>
      <c r="P159" s="547"/>
    </row>
    <row r="160" spans="1:16" s="225" customFormat="1" ht="16.5" thickBot="1">
      <c r="A160" s="1089"/>
      <c r="B160" s="1090"/>
      <c r="C160" s="1090"/>
      <c r="D160" s="252"/>
      <c r="E160" s="170" t="s">
        <v>1556</v>
      </c>
      <c r="F160" s="551">
        <f>SUM(F155:F159)</f>
        <v>0</v>
      </c>
      <c r="G160" s="551">
        <v>0</v>
      </c>
      <c r="H160" s="551">
        <f t="shared" si="32"/>
        <v>0</v>
      </c>
      <c r="I160" s="551">
        <v>0</v>
      </c>
      <c r="J160" s="551">
        <v>0</v>
      </c>
      <c r="K160" s="551">
        <f t="shared" ref="K160" si="33">SUM(K155:K159)</f>
        <v>0</v>
      </c>
      <c r="L160" s="1070"/>
      <c r="M160" s="547">
        <v>0</v>
      </c>
      <c r="N160" s="547" t="e">
        <f>SUM(#REF!)</f>
        <v>#REF!</v>
      </c>
      <c r="O160" s="547" t="e">
        <f t="shared" si="30"/>
        <v>#REF!</v>
      </c>
      <c r="P160" s="547"/>
    </row>
    <row r="161" spans="1:15" ht="32.25" thickBot="1">
      <c r="A161" s="271">
        <v>253</v>
      </c>
      <c r="B161" s="272"/>
      <c r="C161" s="186"/>
      <c r="D161" s="273"/>
      <c r="E161" s="274" t="s">
        <v>1557</v>
      </c>
      <c r="F161" s="275"/>
      <c r="G161" s="275">
        <v>0</v>
      </c>
      <c r="H161" s="275">
        <f t="shared" si="32"/>
        <v>0</v>
      </c>
      <c r="I161" s="275">
        <v>0</v>
      </c>
      <c r="J161" s="1032">
        <v>0</v>
      </c>
      <c r="K161" s="556">
        <f>SUM(I161:J161)</f>
        <v>0</v>
      </c>
      <c r="L161" s="1069"/>
      <c r="M161" s="547">
        <v>0</v>
      </c>
      <c r="N161" s="547" t="e">
        <f>SUM(#REF!)</f>
        <v>#REF!</v>
      </c>
      <c r="O161" s="547" t="e">
        <f t="shared" si="30"/>
        <v>#REF!</v>
      </c>
    </row>
    <row r="162" spans="1:15" s="225" customFormat="1">
      <c r="A162" s="261">
        <v>260</v>
      </c>
      <c r="B162" s="262"/>
      <c r="C162" s="262"/>
      <c r="D162" s="266"/>
      <c r="E162" s="220" t="s">
        <v>434</v>
      </c>
      <c r="F162" s="177"/>
      <c r="G162" s="177"/>
      <c r="H162" s="177">
        <f t="shared" si="32"/>
        <v>0</v>
      </c>
      <c r="I162" s="177"/>
      <c r="J162" s="177">
        <v>0</v>
      </c>
      <c r="K162" s="177"/>
      <c r="M162" s="547">
        <v>0</v>
      </c>
      <c r="N162" s="547" t="e">
        <f>SUM(#REF!)</f>
        <v>#REF!</v>
      </c>
      <c r="O162" s="547" t="e">
        <f t="shared" si="30"/>
        <v>#REF!</v>
      </c>
    </row>
    <row r="163" spans="1:15">
      <c r="A163" s="162"/>
      <c r="B163" s="262">
        <v>1</v>
      </c>
      <c r="C163" s="163"/>
      <c r="D163" s="200"/>
      <c r="E163" s="164" t="s">
        <v>222</v>
      </c>
      <c r="F163" s="154">
        <v>183000000</v>
      </c>
      <c r="G163" s="154">
        <v>183000000</v>
      </c>
      <c r="H163" s="154">
        <f t="shared" si="32"/>
        <v>0</v>
      </c>
      <c r="I163" s="154">
        <v>183000000</v>
      </c>
      <c r="J163" s="154">
        <v>0</v>
      </c>
      <c r="K163" s="154">
        <f>SUM(I163:J163)</f>
        <v>183000000</v>
      </c>
      <c r="M163" s="547">
        <v>0</v>
      </c>
      <c r="N163" s="547" t="e">
        <f>SUM(#REF!)</f>
        <v>#REF!</v>
      </c>
      <c r="O163" s="547" t="e">
        <f t="shared" si="30"/>
        <v>#REF!</v>
      </c>
    </row>
    <row r="164" spans="1:15">
      <c r="A164" s="162"/>
      <c r="B164" s="262">
        <v>5</v>
      </c>
      <c r="C164" s="163"/>
      <c r="D164" s="200"/>
      <c r="E164" s="164" t="s">
        <v>111</v>
      </c>
      <c r="F164" s="154">
        <v>0</v>
      </c>
      <c r="G164" s="154">
        <v>0</v>
      </c>
      <c r="H164" s="154">
        <f t="shared" si="32"/>
        <v>467651</v>
      </c>
      <c r="I164" s="154">
        <v>467651</v>
      </c>
      <c r="J164" s="154">
        <v>0</v>
      </c>
      <c r="K164" s="154">
        <f>SUM(I164:J164)</f>
        <v>467651</v>
      </c>
      <c r="M164" s="547">
        <v>0</v>
      </c>
      <c r="N164" s="547"/>
      <c r="O164" s="547"/>
    </row>
    <row r="165" spans="1:15" ht="16.5" thickBot="1">
      <c r="A165" s="162"/>
      <c r="B165" s="262">
        <v>8</v>
      </c>
      <c r="C165" s="163"/>
      <c r="D165" s="200"/>
      <c r="E165" s="164" t="s">
        <v>106</v>
      </c>
      <c r="F165" s="154">
        <v>1339631631</v>
      </c>
      <c r="G165" s="154">
        <v>1339631631</v>
      </c>
      <c r="H165" s="154">
        <f t="shared" si="32"/>
        <v>0</v>
      </c>
      <c r="I165" s="154">
        <v>1339631631</v>
      </c>
      <c r="J165" s="154">
        <v>0</v>
      </c>
      <c r="K165" s="154">
        <f>SUM(I165:J165)</f>
        <v>1339631631</v>
      </c>
      <c r="M165" s="547">
        <v>0</v>
      </c>
      <c r="N165" s="547" t="e">
        <f>SUM(#REF!)</f>
        <v>#REF!</v>
      </c>
      <c r="O165" s="547" t="e">
        <f t="shared" si="30"/>
        <v>#REF!</v>
      </c>
    </row>
    <row r="166" spans="1:15" s="225" customFormat="1" ht="16.5" thickBot="1">
      <c r="A166" s="1089"/>
      <c r="B166" s="269"/>
      <c r="C166" s="269"/>
      <c r="D166" s="270"/>
      <c r="E166" s="268" t="s">
        <v>438</v>
      </c>
      <c r="F166" s="171">
        <f>SUM(F163:F165)</f>
        <v>1522631631</v>
      </c>
      <c r="G166" s="171">
        <f t="shared" ref="G166:K166" si="34">SUM(G163:G165)</f>
        <v>1522631631</v>
      </c>
      <c r="H166" s="171">
        <f t="shared" si="34"/>
        <v>467651</v>
      </c>
      <c r="I166" s="171">
        <f t="shared" si="34"/>
        <v>1523099282</v>
      </c>
      <c r="J166" s="171">
        <v>0</v>
      </c>
      <c r="K166" s="171">
        <f t="shared" si="34"/>
        <v>1523099282</v>
      </c>
      <c r="M166" s="547">
        <v>0</v>
      </c>
      <c r="N166" s="547" t="e">
        <f>SUM(#REF!)</f>
        <v>#REF!</v>
      </c>
      <c r="O166" s="547" t="e">
        <f t="shared" si="30"/>
        <v>#REF!</v>
      </c>
    </row>
    <row r="167" spans="1:15" ht="16.5" thickBot="1">
      <c r="A167" s="516"/>
      <c r="B167" s="516"/>
      <c r="C167" s="517"/>
      <c r="D167" s="518"/>
      <c r="E167" s="519"/>
      <c r="F167" s="276"/>
      <c r="G167" s="276"/>
      <c r="H167" s="276"/>
      <c r="I167" s="276"/>
      <c r="J167" s="276">
        <v>0</v>
      </c>
      <c r="K167" s="276"/>
      <c r="M167" s="547">
        <v>0</v>
      </c>
      <c r="N167" s="547" t="e">
        <f>SUM(#REF!)</f>
        <v>#REF!</v>
      </c>
      <c r="O167" s="547" t="e">
        <f t="shared" si="30"/>
        <v>#REF!</v>
      </c>
    </row>
    <row r="168" spans="1:15" ht="16.5" thickBot="1">
      <c r="A168" s="1187" t="s">
        <v>419</v>
      </c>
      <c r="B168" s="1188"/>
      <c r="C168" s="1188"/>
      <c r="D168" s="1188"/>
      <c r="E168" s="1189"/>
      <c r="F168" s="277">
        <f>SUM(F152,F166,F151,F142,F129,F103,F95,F91,F73,F133,F160,F161)</f>
        <v>4628696265</v>
      </c>
      <c r="G168" s="277">
        <f t="shared" ref="G168:K168" si="35">SUM(G152,G166,G151,G142,G129,G103,G95,G91,G73,G133,G160,G161)</f>
        <v>4784698934</v>
      </c>
      <c r="H168" s="277">
        <f t="shared" si="35"/>
        <v>1615199340</v>
      </c>
      <c r="I168" s="277">
        <f t="shared" si="35"/>
        <v>6399898274</v>
      </c>
      <c r="J168" s="277">
        <v>26179000</v>
      </c>
      <c r="K168" s="277">
        <f t="shared" si="35"/>
        <v>6426077274</v>
      </c>
      <c r="M168" s="547">
        <v>26179000</v>
      </c>
      <c r="N168" s="547" t="e">
        <f>SUM(#REF!)</f>
        <v>#REF!</v>
      </c>
      <c r="O168" s="547" t="e">
        <f>SUM(M168:N168)</f>
        <v>#REF!</v>
      </c>
    </row>
    <row r="169" spans="1:15">
      <c r="A169" s="278"/>
      <c r="B169" s="278"/>
      <c r="C169" s="279"/>
      <c r="D169" s="279"/>
      <c r="E169" s="279"/>
      <c r="F169" s="280"/>
      <c r="G169" s="280"/>
      <c r="H169" s="280"/>
      <c r="I169" s="280"/>
      <c r="J169" s="280"/>
      <c r="K169" s="280"/>
    </row>
    <row r="171" spans="1:15">
      <c r="F171" s="281">
        <f>'16B.m (2)'!F276-'16A.m (2)'!F168</f>
        <v>0</v>
      </c>
      <c r="H171" s="281">
        <f>'16B.m (2)'!H276-'16A.m (2)'!H168</f>
        <v>0</v>
      </c>
      <c r="I171" s="281">
        <f>'16B.m (2)'!I276-'16A.m (2)'!I168</f>
        <v>0</v>
      </c>
    </row>
  </sheetData>
  <mergeCells count="15">
    <mergeCell ref="A168:E168"/>
    <mergeCell ref="A2:K2"/>
    <mergeCell ref="A3:K3"/>
    <mergeCell ref="A4:K4"/>
    <mergeCell ref="A5:D6"/>
    <mergeCell ref="A7:A11"/>
    <mergeCell ref="B7:B11"/>
    <mergeCell ref="C7:C11"/>
    <mergeCell ref="D7:D11"/>
    <mergeCell ref="F7:F11"/>
    <mergeCell ref="G7:G11"/>
    <mergeCell ref="H7:H11"/>
    <mergeCell ref="I7:I11"/>
    <mergeCell ref="J7:J11"/>
    <mergeCell ref="K7:K11"/>
  </mergeCells>
  <printOptions horizontalCentered="1"/>
  <pageMargins left="0.39370078740157483" right="0.39370078740157483" top="0.55118110236220474" bottom="0.43307086614173229" header="0.31496062992125984" footer="0.27559055118110237"/>
  <pageSetup paperSize="9" scale="51" orientation="portrait" r:id="rId1"/>
  <headerFooter alignWithMargins="0">
    <oddFooter>&amp;R&amp;P</oddFooter>
  </headerFooter>
  <rowBreaks count="2" manualBreakCount="2">
    <brk id="103" max="9" man="1"/>
    <brk id="187" max="5" man="1"/>
  </rowBreaks>
</worksheet>
</file>

<file path=xl/worksheets/sheet29.xml><?xml version="1.0" encoding="utf-8"?>
<worksheet xmlns="http://schemas.openxmlformats.org/spreadsheetml/2006/main" xmlns:r="http://schemas.openxmlformats.org/officeDocument/2006/relationships">
  <dimension ref="A1:M283"/>
  <sheetViews>
    <sheetView view="pageBreakPreview" zoomScaleSheetLayoutView="100" workbookViewId="0">
      <pane xSplit="5" ySplit="10" topLeftCell="F227" activePane="bottomRight" state="frozen"/>
      <selection activeCell="AI168" sqref="AI168"/>
      <selection pane="topRight" activeCell="AI168" sqref="AI168"/>
      <selection pane="bottomLeft" activeCell="AI168" sqref="AI168"/>
      <selection pane="bottomRight" activeCell="F245" sqref="F245:K245"/>
    </sheetView>
  </sheetViews>
  <sheetFormatPr defaultColWidth="5" defaultRowHeight="15.75"/>
  <cols>
    <col min="1" max="1" width="4.85546875" style="215" customWidth="1"/>
    <col min="2" max="2" width="4.140625" style="215" customWidth="1"/>
    <col min="3" max="3" width="5.28515625" style="215" customWidth="1"/>
    <col min="4" max="4" width="6" style="215" customWidth="1"/>
    <col min="5" max="5" width="52" style="148" customWidth="1"/>
    <col min="6" max="11" width="17.85546875" style="215" customWidth="1"/>
    <col min="12" max="16384" width="5" style="148"/>
  </cols>
  <sheetData>
    <row r="1" spans="1:11">
      <c r="A1" s="1190" t="s">
        <v>1487</v>
      </c>
      <c r="B1" s="1191"/>
      <c r="C1" s="1191"/>
      <c r="D1" s="1191"/>
      <c r="E1" s="1191"/>
      <c r="F1" s="1191"/>
      <c r="G1" s="1191"/>
      <c r="H1" s="1191"/>
      <c r="I1" s="1191"/>
      <c r="J1" s="1191"/>
      <c r="K1" s="1192"/>
    </row>
    <row r="2" spans="1:11">
      <c r="A2" s="1193" t="s">
        <v>359</v>
      </c>
      <c r="B2" s="1194"/>
      <c r="C2" s="1194"/>
      <c r="D2" s="1194"/>
      <c r="E2" s="1194"/>
      <c r="F2" s="1194"/>
      <c r="G2" s="1194"/>
      <c r="H2" s="1194"/>
      <c r="I2" s="1194"/>
      <c r="J2" s="1194"/>
      <c r="K2" s="1195"/>
    </row>
    <row r="3" spans="1:11" ht="16.5" thickBot="1">
      <c r="A3" s="1196" t="s">
        <v>360</v>
      </c>
      <c r="B3" s="1197"/>
      <c r="C3" s="1197"/>
      <c r="D3" s="1197"/>
      <c r="E3" s="1197"/>
      <c r="F3" s="1197"/>
      <c r="G3" s="1197"/>
      <c r="H3" s="1197"/>
      <c r="I3" s="1197"/>
      <c r="J3" s="1197"/>
      <c r="K3" s="1198"/>
    </row>
    <row r="4" spans="1:11">
      <c r="A4" s="1199" t="s">
        <v>361</v>
      </c>
      <c r="B4" s="1199"/>
      <c r="C4" s="1199"/>
      <c r="D4" s="1199"/>
      <c r="E4" s="217"/>
      <c r="F4" s="217"/>
      <c r="G4" s="217"/>
      <c r="H4" s="217"/>
      <c r="I4" s="217"/>
      <c r="J4" s="217"/>
      <c r="K4" s="217"/>
    </row>
    <row r="5" spans="1:11" ht="16.5" thickBot="1">
      <c r="A5" s="1199"/>
      <c r="B5" s="1199"/>
      <c r="C5" s="1199"/>
      <c r="D5" s="1199"/>
      <c r="H5" s="148"/>
      <c r="I5" s="148"/>
      <c r="J5" s="148"/>
      <c r="K5" s="1066" t="s">
        <v>681</v>
      </c>
    </row>
    <row r="6" spans="1:11" ht="15.75" customHeight="1">
      <c r="A6" s="1201" t="s">
        <v>362</v>
      </c>
      <c r="B6" s="1204" t="s">
        <v>363</v>
      </c>
      <c r="C6" s="1204" t="s">
        <v>364</v>
      </c>
      <c r="D6" s="1204" t="s">
        <v>365</v>
      </c>
      <c r="E6" s="149" t="s">
        <v>366</v>
      </c>
      <c r="F6" s="1210" t="s">
        <v>1479</v>
      </c>
      <c r="G6" s="1213" t="s">
        <v>2186</v>
      </c>
      <c r="H6" s="1210" t="s">
        <v>2182</v>
      </c>
      <c r="I6" s="1210" t="s">
        <v>710</v>
      </c>
      <c r="J6" s="1213" t="s">
        <v>2183</v>
      </c>
      <c r="K6" s="1210" t="s">
        <v>710</v>
      </c>
    </row>
    <row r="7" spans="1:11">
      <c r="A7" s="1202"/>
      <c r="B7" s="1205"/>
      <c r="C7" s="1207"/>
      <c r="D7" s="1207"/>
      <c r="E7" s="150" t="s">
        <v>367</v>
      </c>
      <c r="F7" s="1211"/>
      <c r="G7" s="1214"/>
      <c r="H7" s="1211"/>
      <c r="I7" s="1211"/>
      <c r="J7" s="1214"/>
      <c r="K7" s="1211"/>
    </row>
    <row r="8" spans="1:11">
      <c r="A8" s="1202"/>
      <c r="B8" s="1205"/>
      <c r="C8" s="1207"/>
      <c r="D8" s="1207"/>
      <c r="E8" s="150" t="s">
        <v>368</v>
      </c>
      <c r="F8" s="1211"/>
      <c r="G8" s="1214"/>
      <c r="H8" s="1211"/>
      <c r="I8" s="1211"/>
      <c r="J8" s="1214"/>
      <c r="K8" s="1211"/>
    </row>
    <row r="9" spans="1:11">
      <c r="A9" s="1202"/>
      <c r="B9" s="1205"/>
      <c r="C9" s="1207"/>
      <c r="D9" s="1207"/>
      <c r="E9" s="150"/>
      <c r="F9" s="1211"/>
      <c r="G9" s="1214"/>
      <c r="H9" s="1211"/>
      <c r="I9" s="1211"/>
      <c r="J9" s="1214"/>
      <c r="K9" s="1211"/>
    </row>
    <row r="10" spans="1:11" ht="16.5" thickBot="1">
      <c r="A10" s="1203"/>
      <c r="B10" s="1216"/>
      <c r="C10" s="1208"/>
      <c r="D10" s="1208"/>
      <c r="E10" s="151" t="s">
        <v>369</v>
      </c>
      <c r="F10" s="1212"/>
      <c r="G10" s="1215"/>
      <c r="H10" s="1212"/>
      <c r="I10" s="1212"/>
      <c r="J10" s="1215"/>
      <c r="K10" s="1212"/>
    </row>
    <row r="11" spans="1:11">
      <c r="A11" s="152">
        <v>102</v>
      </c>
      <c r="B11" s="517"/>
      <c r="C11" s="153"/>
      <c r="D11" s="153"/>
      <c r="E11" s="519" t="s">
        <v>370</v>
      </c>
      <c r="F11" s="154"/>
      <c r="G11" s="154"/>
      <c r="H11" s="154"/>
      <c r="I11" s="154"/>
      <c r="J11" s="154">
        <v>0</v>
      </c>
      <c r="K11" s="154"/>
    </row>
    <row r="12" spans="1:11">
      <c r="A12" s="1091"/>
      <c r="B12" s="516"/>
      <c r="C12" s="153"/>
      <c r="D12" s="153"/>
      <c r="E12" s="519" t="s">
        <v>238</v>
      </c>
      <c r="F12" s="154"/>
      <c r="G12" s="154"/>
      <c r="H12" s="154"/>
      <c r="I12" s="154"/>
      <c r="J12" s="154">
        <v>0</v>
      </c>
      <c r="K12" s="154"/>
    </row>
    <row r="13" spans="1:11">
      <c r="A13" s="1091"/>
      <c r="B13" s="517"/>
      <c r="C13" s="153">
        <v>1</v>
      </c>
      <c r="D13" s="153"/>
      <c r="E13" s="520" t="s">
        <v>420</v>
      </c>
      <c r="F13" s="154"/>
      <c r="G13" s="154"/>
      <c r="H13" s="154"/>
      <c r="I13" s="154"/>
      <c r="J13" s="154">
        <v>0</v>
      </c>
      <c r="K13" s="154"/>
    </row>
    <row r="14" spans="1:11">
      <c r="A14" s="1091"/>
      <c r="B14" s="517"/>
      <c r="C14" s="153"/>
      <c r="D14" s="153">
        <v>1</v>
      </c>
      <c r="E14" s="520" t="s">
        <v>157</v>
      </c>
      <c r="F14" s="154">
        <v>24695000</v>
      </c>
      <c r="G14" s="154">
        <v>24984366</v>
      </c>
      <c r="H14" s="154">
        <f>I14-G14</f>
        <v>72800</v>
      </c>
      <c r="I14" s="154">
        <v>25057166</v>
      </c>
      <c r="J14" s="154">
        <v>0</v>
      </c>
      <c r="K14" s="154">
        <f t="shared" ref="K14:K19" si="0">SUM(I14:J14)</f>
        <v>25057166</v>
      </c>
    </row>
    <row r="15" spans="1:11">
      <c r="A15" s="1091"/>
      <c r="B15" s="517"/>
      <c r="C15" s="153"/>
      <c r="D15" s="153">
        <v>2</v>
      </c>
      <c r="E15" s="520" t="s">
        <v>371</v>
      </c>
      <c r="F15" s="154">
        <v>4988000</v>
      </c>
      <c r="G15" s="154">
        <v>4831256</v>
      </c>
      <c r="H15" s="154">
        <f t="shared" ref="H15:H78" si="1">I15-G15</f>
        <v>13106</v>
      </c>
      <c r="I15" s="154">
        <v>4844362</v>
      </c>
      <c r="J15" s="154">
        <v>0</v>
      </c>
      <c r="K15" s="154">
        <f t="shared" si="0"/>
        <v>4844362</v>
      </c>
    </row>
    <row r="16" spans="1:11">
      <c r="A16" s="1091"/>
      <c r="B16" s="517"/>
      <c r="C16" s="153"/>
      <c r="D16" s="153">
        <v>3</v>
      </c>
      <c r="E16" s="520" t="s">
        <v>372</v>
      </c>
      <c r="F16" s="154">
        <v>81893000</v>
      </c>
      <c r="G16" s="154">
        <v>81973000</v>
      </c>
      <c r="H16" s="154">
        <f t="shared" si="1"/>
        <v>0</v>
      </c>
      <c r="I16" s="154">
        <v>81973000</v>
      </c>
      <c r="J16" s="154">
        <v>0</v>
      </c>
      <c r="K16" s="154">
        <f t="shared" si="0"/>
        <v>81973000</v>
      </c>
    </row>
    <row r="17" spans="1:11" hidden="1">
      <c r="A17" s="1091"/>
      <c r="B17" s="517"/>
      <c r="C17" s="153"/>
      <c r="D17" s="153">
        <v>4</v>
      </c>
      <c r="E17" s="282" t="s">
        <v>126</v>
      </c>
      <c r="F17" s="154"/>
      <c r="G17" s="154">
        <v>0</v>
      </c>
      <c r="H17" s="154">
        <f t="shared" si="1"/>
        <v>0</v>
      </c>
      <c r="I17" s="154">
        <v>0</v>
      </c>
      <c r="J17" s="154">
        <v>0</v>
      </c>
      <c r="K17" s="154">
        <f t="shared" si="0"/>
        <v>0</v>
      </c>
    </row>
    <row r="18" spans="1:11">
      <c r="A18" s="1091"/>
      <c r="B18" s="517"/>
      <c r="C18" s="153"/>
      <c r="D18" s="153">
        <v>5</v>
      </c>
      <c r="E18" s="282" t="s">
        <v>128</v>
      </c>
      <c r="F18" s="154">
        <v>806639</v>
      </c>
      <c r="G18" s="154">
        <v>0</v>
      </c>
      <c r="H18" s="154">
        <f t="shared" si="1"/>
        <v>0</v>
      </c>
      <c r="I18" s="154">
        <v>0</v>
      </c>
      <c r="J18" s="154">
        <v>0</v>
      </c>
      <c r="K18" s="154">
        <f t="shared" si="0"/>
        <v>0</v>
      </c>
    </row>
    <row r="19" spans="1:11">
      <c r="A19" s="1091"/>
      <c r="B19" s="517"/>
      <c r="C19" s="153"/>
      <c r="D19" s="153">
        <v>6</v>
      </c>
      <c r="E19" s="282" t="s">
        <v>129</v>
      </c>
      <c r="F19" s="154">
        <v>450000</v>
      </c>
      <c r="G19" s="154">
        <v>1080573</v>
      </c>
      <c r="H19" s="154">
        <f t="shared" si="1"/>
        <v>0</v>
      </c>
      <c r="I19" s="154">
        <v>1080573</v>
      </c>
      <c r="J19" s="154">
        <v>0</v>
      </c>
      <c r="K19" s="154">
        <f t="shared" si="0"/>
        <v>1080573</v>
      </c>
    </row>
    <row r="20" spans="1:11" hidden="1">
      <c r="A20" s="1091"/>
      <c r="B20" s="517"/>
      <c r="C20" s="153"/>
      <c r="D20" s="153">
        <v>7</v>
      </c>
      <c r="E20" s="282" t="s">
        <v>131</v>
      </c>
      <c r="F20" s="154"/>
      <c r="G20" s="154"/>
      <c r="H20" s="154">
        <f t="shared" si="1"/>
        <v>0</v>
      </c>
      <c r="I20" s="154"/>
      <c r="J20" s="154">
        <v>0</v>
      </c>
      <c r="K20" s="154"/>
    </row>
    <row r="21" spans="1:11" hidden="1">
      <c r="A21" s="1091"/>
      <c r="B21" s="517"/>
      <c r="C21" s="153"/>
      <c r="D21" s="153">
        <v>8</v>
      </c>
      <c r="E21" s="282" t="s">
        <v>421</v>
      </c>
      <c r="F21" s="154"/>
      <c r="G21" s="154"/>
      <c r="H21" s="154">
        <f t="shared" si="1"/>
        <v>0</v>
      </c>
      <c r="I21" s="154"/>
      <c r="J21" s="154">
        <v>0</v>
      </c>
      <c r="K21" s="154"/>
    </row>
    <row r="22" spans="1:11" hidden="1">
      <c r="A22" s="1091"/>
      <c r="B22" s="517"/>
      <c r="C22" s="153"/>
      <c r="D22" s="153">
        <v>9</v>
      </c>
      <c r="E22" s="282" t="s">
        <v>250</v>
      </c>
      <c r="F22" s="154"/>
      <c r="G22" s="154"/>
      <c r="H22" s="154">
        <f t="shared" si="1"/>
        <v>0</v>
      </c>
      <c r="I22" s="154"/>
      <c r="J22" s="154">
        <v>0</v>
      </c>
      <c r="K22" s="154"/>
    </row>
    <row r="23" spans="1:11" hidden="1">
      <c r="A23" s="1091"/>
      <c r="B23" s="517"/>
      <c r="C23" s="153"/>
      <c r="D23" s="153">
        <v>10</v>
      </c>
      <c r="E23" s="520" t="s">
        <v>163</v>
      </c>
      <c r="F23" s="154"/>
      <c r="G23" s="154"/>
      <c r="H23" s="154">
        <f t="shared" si="1"/>
        <v>0</v>
      </c>
      <c r="I23" s="154"/>
      <c r="J23" s="154">
        <v>0</v>
      </c>
      <c r="K23" s="154"/>
    </row>
    <row r="24" spans="1:11">
      <c r="A24" s="155"/>
      <c r="B24" s="156"/>
      <c r="C24" s="157"/>
      <c r="D24" s="157"/>
      <c r="E24" s="158" t="s">
        <v>1488</v>
      </c>
      <c r="F24" s="159">
        <f>SUM(F14:F23)</f>
        <v>112832639</v>
      </c>
      <c r="G24" s="159">
        <f t="shared" ref="G24:K24" si="2">SUM(G14:G23)</f>
        <v>112869195</v>
      </c>
      <c r="H24" s="159">
        <f t="shared" si="2"/>
        <v>85906</v>
      </c>
      <c r="I24" s="159">
        <f t="shared" si="2"/>
        <v>112955101</v>
      </c>
      <c r="J24" s="159">
        <v>0</v>
      </c>
      <c r="K24" s="159">
        <f t="shared" si="2"/>
        <v>112955101</v>
      </c>
    </row>
    <row r="25" spans="1:11">
      <c r="A25" s="160"/>
      <c r="B25" s="516">
        <v>1</v>
      </c>
      <c r="C25" s="161"/>
      <c r="D25" s="161"/>
      <c r="E25" s="519" t="s">
        <v>373</v>
      </c>
      <c r="F25" s="154"/>
      <c r="G25" s="154">
        <v>0</v>
      </c>
      <c r="H25" s="154">
        <f t="shared" si="1"/>
        <v>0</v>
      </c>
      <c r="I25" s="154">
        <v>0</v>
      </c>
      <c r="J25" s="154">
        <v>0</v>
      </c>
      <c r="K25" s="154">
        <f t="shared" ref="K25:K32" si="3">SUM(I25:J25)</f>
        <v>0</v>
      </c>
    </row>
    <row r="26" spans="1:11">
      <c r="A26" s="1091"/>
      <c r="B26" s="517"/>
      <c r="C26" s="153">
        <v>1</v>
      </c>
      <c r="D26" s="153"/>
      <c r="E26" s="520" t="s">
        <v>420</v>
      </c>
      <c r="F26" s="154"/>
      <c r="G26" s="154">
        <v>0</v>
      </c>
      <c r="H26" s="154">
        <f t="shared" si="1"/>
        <v>0</v>
      </c>
      <c r="I26" s="154">
        <v>0</v>
      </c>
      <c r="J26" s="154">
        <v>0</v>
      </c>
      <c r="K26" s="154">
        <f t="shared" si="3"/>
        <v>0</v>
      </c>
    </row>
    <row r="27" spans="1:11">
      <c r="A27" s="1091"/>
      <c r="B27" s="517"/>
      <c r="C27" s="153"/>
      <c r="D27" s="153">
        <v>1</v>
      </c>
      <c r="E27" s="520" t="s">
        <v>157</v>
      </c>
      <c r="F27" s="154">
        <v>290812000</v>
      </c>
      <c r="G27" s="154">
        <v>291340264</v>
      </c>
      <c r="H27" s="154">
        <f t="shared" si="1"/>
        <v>269521</v>
      </c>
      <c r="I27" s="154">
        <v>291609785</v>
      </c>
      <c r="J27" s="154">
        <v>2200000</v>
      </c>
      <c r="K27" s="154">
        <f t="shared" si="3"/>
        <v>293809785</v>
      </c>
    </row>
    <row r="28" spans="1:11">
      <c r="A28" s="1091"/>
      <c r="B28" s="517"/>
      <c r="C28" s="153"/>
      <c r="D28" s="153">
        <v>2</v>
      </c>
      <c r="E28" s="520" t="s">
        <v>374</v>
      </c>
      <c r="F28" s="154">
        <v>58540000</v>
      </c>
      <c r="G28" s="154">
        <v>56397332</v>
      </c>
      <c r="H28" s="154">
        <f t="shared" si="1"/>
        <v>43559</v>
      </c>
      <c r="I28" s="154">
        <v>56440891</v>
      </c>
      <c r="J28" s="154">
        <v>200000</v>
      </c>
      <c r="K28" s="154">
        <f t="shared" si="3"/>
        <v>56640891</v>
      </c>
    </row>
    <row r="29" spans="1:11">
      <c r="A29" s="1091"/>
      <c r="B29" s="517"/>
      <c r="C29" s="153"/>
      <c r="D29" s="153">
        <v>3</v>
      </c>
      <c r="E29" s="520" t="s">
        <v>372</v>
      </c>
      <c r="F29" s="154">
        <v>108171000</v>
      </c>
      <c r="G29" s="154">
        <v>108972852</v>
      </c>
      <c r="H29" s="154">
        <f t="shared" si="1"/>
        <v>503480</v>
      </c>
      <c r="I29" s="154">
        <v>109476332</v>
      </c>
      <c r="J29" s="154">
        <v>-598000</v>
      </c>
      <c r="K29" s="154">
        <f t="shared" si="3"/>
        <v>108878332</v>
      </c>
    </row>
    <row r="30" spans="1:11" hidden="1">
      <c r="A30" s="1091"/>
      <c r="B30" s="517"/>
      <c r="C30" s="153"/>
      <c r="D30" s="153">
        <v>4</v>
      </c>
      <c r="E30" s="282" t="s">
        <v>126</v>
      </c>
      <c r="F30" s="154"/>
      <c r="G30" s="154">
        <v>0</v>
      </c>
      <c r="H30" s="154">
        <f t="shared" si="1"/>
        <v>0</v>
      </c>
      <c r="I30" s="154">
        <v>0</v>
      </c>
      <c r="J30" s="154">
        <v>0</v>
      </c>
      <c r="K30" s="154">
        <f t="shared" si="3"/>
        <v>0</v>
      </c>
    </row>
    <row r="31" spans="1:11">
      <c r="A31" s="1091"/>
      <c r="B31" s="517"/>
      <c r="C31" s="153"/>
      <c r="D31" s="153">
        <v>5</v>
      </c>
      <c r="E31" s="282" t="s">
        <v>128</v>
      </c>
      <c r="F31" s="154">
        <v>938675</v>
      </c>
      <c r="G31" s="154">
        <v>0</v>
      </c>
      <c r="H31" s="154">
        <f t="shared" si="1"/>
        <v>0</v>
      </c>
      <c r="I31" s="154">
        <v>0</v>
      </c>
      <c r="J31" s="154">
        <v>0</v>
      </c>
      <c r="K31" s="154">
        <f t="shared" si="3"/>
        <v>0</v>
      </c>
    </row>
    <row r="32" spans="1:11">
      <c r="A32" s="1091"/>
      <c r="B32" s="517"/>
      <c r="C32" s="153"/>
      <c r="D32" s="153">
        <v>6</v>
      </c>
      <c r="E32" s="282" t="s">
        <v>129</v>
      </c>
      <c r="F32" s="154">
        <v>4010000</v>
      </c>
      <c r="G32" s="154">
        <v>4010000</v>
      </c>
      <c r="H32" s="154">
        <f t="shared" si="1"/>
        <v>0</v>
      </c>
      <c r="I32" s="154">
        <v>4010000</v>
      </c>
      <c r="J32" s="154">
        <v>0</v>
      </c>
      <c r="K32" s="154">
        <f t="shared" si="3"/>
        <v>4010000</v>
      </c>
    </row>
    <row r="33" spans="1:11" hidden="1">
      <c r="A33" s="1091"/>
      <c r="B33" s="517"/>
      <c r="C33" s="153"/>
      <c r="D33" s="153">
        <v>7</v>
      </c>
      <c r="E33" s="282" t="s">
        <v>131</v>
      </c>
      <c r="F33" s="154"/>
      <c r="G33" s="154"/>
      <c r="H33" s="154">
        <f t="shared" si="1"/>
        <v>0</v>
      </c>
      <c r="I33" s="154"/>
      <c r="J33" s="154">
        <v>0</v>
      </c>
      <c r="K33" s="154"/>
    </row>
    <row r="34" spans="1:11" hidden="1">
      <c r="A34" s="1091"/>
      <c r="B34" s="517"/>
      <c r="C34" s="153"/>
      <c r="D34" s="153">
        <v>8</v>
      </c>
      <c r="E34" s="282" t="s">
        <v>421</v>
      </c>
      <c r="F34" s="154"/>
      <c r="G34" s="154"/>
      <c r="H34" s="154">
        <f t="shared" si="1"/>
        <v>0</v>
      </c>
      <c r="I34" s="154"/>
      <c r="J34" s="154">
        <v>0</v>
      </c>
      <c r="K34" s="154"/>
    </row>
    <row r="35" spans="1:11" hidden="1">
      <c r="A35" s="1091"/>
      <c r="B35" s="517"/>
      <c r="C35" s="153"/>
      <c r="D35" s="153">
        <v>9</v>
      </c>
      <c r="E35" s="282" t="s">
        <v>250</v>
      </c>
      <c r="F35" s="154"/>
      <c r="G35" s="154"/>
      <c r="H35" s="154">
        <f t="shared" si="1"/>
        <v>0</v>
      </c>
      <c r="I35" s="154"/>
      <c r="J35" s="154">
        <v>0</v>
      </c>
      <c r="K35" s="154"/>
    </row>
    <row r="36" spans="1:11" hidden="1">
      <c r="A36" s="1091"/>
      <c r="B36" s="517"/>
      <c r="C36" s="153"/>
      <c r="D36" s="153">
        <v>10</v>
      </c>
      <c r="E36" s="520" t="s">
        <v>163</v>
      </c>
      <c r="F36" s="154"/>
      <c r="G36" s="154"/>
      <c r="H36" s="154">
        <f t="shared" si="1"/>
        <v>0</v>
      </c>
      <c r="I36" s="154"/>
      <c r="J36" s="154">
        <v>0</v>
      </c>
      <c r="K36" s="154"/>
    </row>
    <row r="37" spans="1:11">
      <c r="A37" s="155"/>
      <c r="B37" s="156"/>
      <c r="C37" s="157"/>
      <c r="D37" s="157"/>
      <c r="E37" s="158" t="s">
        <v>407</v>
      </c>
      <c r="F37" s="159">
        <f>SUM(F27:F36,)</f>
        <v>462471675</v>
      </c>
      <c r="G37" s="159">
        <f t="shared" ref="G37:K37" si="4">SUM(G27:G36,)</f>
        <v>460720448</v>
      </c>
      <c r="H37" s="159">
        <f t="shared" si="4"/>
        <v>816560</v>
      </c>
      <c r="I37" s="159">
        <f t="shared" si="4"/>
        <v>461537008</v>
      </c>
      <c r="J37" s="159">
        <v>1802000</v>
      </c>
      <c r="K37" s="159">
        <f t="shared" si="4"/>
        <v>463339008</v>
      </c>
    </row>
    <row r="38" spans="1:11">
      <c r="A38" s="1091"/>
      <c r="B38" s="516">
        <v>2</v>
      </c>
      <c r="C38" s="153"/>
      <c r="D38" s="153"/>
      <c r="E38" s="519" t="s">
        <v>239</v>
      </c>
      <c r="F38" s="154"/>
      <c r="G38" s="154">
        <v>0</v>
      </c>
      <c r="H38" s="154">
        <f t="shared" si="1"/>
        <v>0</v>
      </c>
      <c r="I38" s="154">
        <v>0</v>
      </c>
      <c r="J38" s="154">
        <v>0</v>
      </c>
      <c r="K38" s="154">
        <f t="shared" ref="K38:K45" si="5">SUM(I38:J38)</f>
        <v>0</v>
      </c>
    </row>
    <row r="39" spans="1:11">
      <c r="A39" s="1091"/>
      <c r="B39" s="517"/>
      <c r="C39" s="153">
        <v>1</v>
      </c>
      <c r="D39" s="153"/>
      <c r="E39" s="520" t="s">
        <v>420</v>
      </c>
      <c r="F39" s="154"/>
      <c r="G39" s="154">
        <v>0</v>
      </c>
      <c r="H39" s="154">
        <f t="shared" si="1"/>
        <v>0</v>
      </c>
      <c r="I39" s="154">
        <v>0</v>
      </c>
      <c r="J39" s="154">
        <v>0</v>
      </c>
      <c r="K39" s="154">
        <f t="shared" si="5"/>
        <v>0</v>
      </c>
    </row>
    <row r="40" spans="1:11">
      <c r="A40" s="1091"/>
      <c r="B40" s="517"/>
      <c r="C40" s="153"/>
      <c r="D40" s="153">
        <v>1</v>
      </c>
      <c r="E40" s="520" t="s">
        <v>157</v>
      </c>
      <c r="F40" s="154">
        <v>35906000</v>
      </c>
      <c r="G40" s="154">
        <v>37883338</v>
      </c>
      <c r="H40" s="154">
        <f t="shared" si="1"/>
        <v>877670</v>
      </c>
      <c r="I40" s="154">
        <v>38761008</v>
      </c>
      <c r="J40" s="154">
        <v>-1300000</v>
      </c>
      <c r="K40" s="154">
        <f t="shared" si="5"/>
        <v>37461008</v>
      </c>
    </row>
    <row r="41" spans="1:11">
      <c r="A41" s="1091"/>
      <c r="B41" s="517"/>
      <c r="C41" s="153"/>
      <c r="D41" s="153">
        <v>2</v>
      </c>
      <c r="E41" s="520" t="s">
        <v>374</v>
      </c>
      <c r="F41" s="154">
        <v>7099000</v>
      </c>
      <c r="G41" s="154">
        <v>7192010</v>
      </c>
      <c r="H41" s="154">
        <f t="shared" si="1"/>
        <v>152727</v>
      </c>
      <c r="I41" s="154">
        <v>7344737</v>
      </c>
      <c r="J41" s="154">
        <v>0</v>
      </c>
      <c r="K41" s="154">
        <f t="shared" si="5"/>
        <v>7344737</v>
      </c>
    </row>
    <row r="42" spans="1:11">
      <c r="A42" s="1091"/>
      <c r="B42" s="517"/>
      <c r="C42" s="153"/>
      <c r="D42" s="153">
        <v>3</v>
      </c>
      <c r="E42" s="520" t="s">
        <v>372</v>
      </c>
      <c r="F42" s="154">
        <v>20355000</v>
      </c>
      <c r="G42" s="154">
        <v>21215000</v>
      </c>
      <c r="H42" s="154">
        <f t="shared" si="1"/>
        <v>10175900</v>
      </c>
      <c r="I42" s="154">
        <v>31390900</v>
      </c>
      <c r="J42" s="154">
        <v>0</v>
      </c>
      <c r="K42" s="154">
        <f t="shared" si="5"/>
        <v>31390900</v>
      </c>
    </row>
    <row r="43" spans="1:11" hidden="1">
      <c r="A43" s="1091"/>
      <c r="B43" s="517"/>
      <c r="C43" s="153"/>
      <c r="D43" s="153">
        <v>4</v>
      </c>
      <c r="E43" s="282" t="s">
        <v>126</v>
      </c>
      <c r="F43" s="154"/>
      <c r="G43" s="154">
        <v>0</v>
      </c>
      <c r="H43" s="154">
        <f t="shared" si="1"/>
        <v>0</v>
      </c>
      <c r="I43" s="154">
        <v>0</v>
      </c>
      <c r="J43" s="154">
        <v>0</v>
      </c>
      <c r="K43" s="154">
        <f t="shared" si="5"/>
        <v>0</v>
      </c>
    </row>
    <row r="44" spans="1:11">
      <c r="A44" s="1091"/>
      <c r="B44" s="517"/>
      <c r="C44" s="153"/>
      <c r="D44" s="153">
        <v>5</v>
      </c>
      <c r="E44" s="282" t="s">
        <v>128</v>
      </c>
      <c r="F44" s="154">
        <v>1961518</v>
      </c>
      <c r="G44" s="154">
        <v>0</v>
      </c>
      <c r="H44" s="154">
        <f t="shared" si="1"/>
        <v>0</v>
      </c>
      <c r="I44" s="154">
        <v>0</v>
      </c>
      <c r="J44" s="154">
        <v>0</v>
      </c>
      <c r="K44" s="154">
        <f t="shared" si="5"/>
        <v>0</v>
      </c>
    </row>
    <row r="45" spans="1:11">
      <c r="A45" s="1091"/>
      <c r="B45" s="517"/>
      <c r="C45" s="153"/>
      <c r="D45" s="153">
        <v>6</v>
      </c>
      <c r="E45" s="282" t="s">
        <v>129</v>
      </c>
      <c r="F45" s="154">
        <v>1582000</v>
      </c>
      <c r="G45" s="154">
        <v>4307585</v>
      </c>
      <c r="H45" s="154">
        <f t="shared" si="1"/>
        <v>0</v>
      </c>
      <c r="I45" s="154">
        <v>4307585</v>
      </c>
      <c r="J45" s="154">
        <v>0</v>
      </c>
      <c r="K45" s="154">
        <f t="shared" si="5"/>
        <v>4307585</v>
      </c>
    </row>
    <row r="46" spans="1:11" hidden="1">
      <c r="A46" s="1091"/>
      <c r="B46" s="517"/>
      <c r="C46" s="153"/>
      <c r="D46" s="153">
        <v>7</v>
      </c>
      <c r="E46" s="282" t="s">
        <v>131</v>
      </c>
      <c r="F46" s="154"/>
      <c r="G46" s="154"/>
      <c r="H46" s="154">
        <f t="shared" si="1"/>
        <v>0</v>
      </c>
      <c r="I46" s="154"/>
      <c r="J46" s="154">
        <v>0</v>
      </c>
      <c r="K46" s="154"/>
    </row>
    <row r="47" spans="1:11" hidden="1">
      <c r="A47" s="1091"/>
      <c r="B47" s="517"/>
      <c r="C47" s="153"/>
      <c r="D47" s="153">
        <v>8</v>
      </c>
      <c r="E47" s="282" t="s">
        <v>421</v>
      </c>
      <c r="F47" s="154"/>
      <c r="G47" s="154"/>
      <c r="H47" s="154">
        <f t="shared" si="1"/>
        <v>0</v>
      </c>
      <c r="I47" s="154"/>
      <c r="J47" s="154">
        <v>0</v>
      </c>
      <c r="K47" s="154"/>
    </row>
    <row r="48" spans="1:11" hidden="1">
      <c r="A48" s="1091"/>
      <c r="B48" s="517"/>
      <c r="C48" s="153"/>
      <c r="D48" s="153">
        <v>9</v>
      </c>
      <c r="E48" s="282" t="s">
        <v>250</v>
      </c>
      <c r="F48" s="154"/>
      <c r="G48" s="154"/>
      <c r="H48" s="154">
        <f t="shared" si="1"/>
        <v>0</v>
      </c>
      <c r="I48" s="154"/>
      <c r="J48" s="154">
        <v>0</v>
      </c>
      <c r="K48" s="154"/>
    </row>
    <row r="49" spans="1:11" hidden="1">
      <c r="A49" s="162"/>
      <c r="B49" s="163"/>
      <c r="C49" s="163"/>
      <c r="D49" s="153">
        <v>10</v>
      </c>
      <c r="E49" s="164" t="s">
        <v>163</v>
      </c>
      <c r="F49" s="154"/>
      <c r="G49" s="154"/>
      <c r="H49" s="154">
        <f t="shared" si="1"/>
        <v>0</v>
      </c>
      <c r="I49" s="154"/>
      <c r="J49" s="154">
        <v>0</v>
      </c>
      <c r="K49" s="154"/>
    </row>
    <row r="50" spans="1:11">
      <c r="A50" s="155"/>
      <c r="B50" s="156"/>
      <c r="C50" s="157"/>
      <c r="D50" s="157"/>
      <c r="E50" s="158" t="s">
        <v>375</v>
      </c>
      <c r="F50" s="159">
        <f>SUM(F40:F49)</f>
        <v>66903518</v>
      </c>
      <c r="G50" s="159">
        <f t="shared" ref="G50:K50" si="6">SUM(G40:G49)</f>
        <v>70597933</v>
      </c>
      <c r="H50" s="159">
        <f t="shared" si="6"/>
        <v>11206297</v>
      </c>
      <c r="I50" s="159">
        <f t="shared" si="6"/>
        <v>81804230</v>
      </c>
      <c r="J50" s="159">
        <v>-1300000</v>
      </c>
      <c r="K50" s="159">
        <f t="shared" si="6"/>
        <v>80504230</v>
      </c>
    </row>
    <row r="51" spans="1:11">
      <c r="A51" s="1091"/>
      <c r="B51" s="516">
        <v>3</v>
      </c>
      <c r="C51" s="153"/>
      <c r="D51" s="153"/>
      <c r="E51" s="519" t="s">
        <v>376</v>
      </c>
      <c r="F51" s="154"/>
      <c r="G51" s="154">
        <v>0</v>
      </c>
      <c r="H51" s="154">
        <f t="shared" si="1"/>
        <v>0</v>
      </c>
      <c r="I51" s="154">
        <v>0</v>
      </c>
      <c r="J51" s="154">
        <v>0</v>
      </c>
      <c r="K51" s="154">
        <f t="shared" ref="K51:K58" si="7">SUM(I51:J51)</f>
        <v>0</v>
      </c>
    </row>
    <row r="52" spans="1:11">
      <c r="A52" s="1091"/>
      <c r="B52" s="517"/>
      <c r="C52" s="153">
        <v>1</v>
      </c>
      <c r="D52" s="153"/>
      <c r="E52" s="520" t="s">
        <v>420</v>
      </c>
      <c r="F52" s="154"/>
      <c r="G52" s="154">
        <v>0</v>
      </c>
      <c r="H52" s="154">
        <f t="shared" si="1"/>
        <v>0</v>
      </c>
      <c r="I52" s="154">
        <v>0</v>
      </c>
      <c r="J52" s="154">
        <v>0</v>
      </c>
      <c r="K52" s="154">
        <f t="shared" si="7"/>
        <v>0</v>
      </c>
    </row>
    <row r="53" spans="1:11">
      <c r="A53" s="1091"/>
      <c r="B53" s="517"/>
      <c r="C53" s="153"/>
      <c r="D53" s="153">
        <v>1</v>
      </c>
      <c r="E53" s="520" t="s">
        <v>377</v>
      </c>
      <c r="F53" s="154">
        <v>15921000</v>
      </c>
      <c r="G53" s="154">
        <v>16908995</v>
      </c>
      <c r="H53" s="154">
        <f t="shared" si="1"/>
        <v>384335</v>
      </c>
      <c r="I53" s="154">
        <v>17293330</v>
      </c>
      <c r="J53" s="154">
        <v>-150000</v>
      </c>
      <c r="K53" s="154">
        <f t="shared" si="7"/>
        <v>17143330</v>
      </c>
    </row>
    <row r="54" spans="1:11">
      <c r="A54" s="1091"/>
      <c r="B54" s="517"/>
      <c r="C54" s="153"/>
      <c r="D54" s="153">
        <v>2</v>
      </c>
      <c r="E54" s="520" t="s">
        <v>374</v>
      </c>
      <c r="F54" s="154">
        <v>3289000</v>
      </c>
      <c r="G54" s="154">
        <v>3293758</v>
      </c>
      <c r="H54" s="154">
        <f t="shared" si="1"/>
        <v>69190</v>
      </c>
      <c r="I54" s="154">
        <v>3362948</v>
      </c>
      <c r="J54" s="154">
        <v>150000</v>
      </c>
      <c r="K54" s="154">
        <f t="shared" si="7"/>
        <v>3512948</v>
      </c>
    </row>
    <row r="55" spans="1:11">
      <c r="A55" s="1091"/>
      <c r="B55" s="517"/>
      <c r="C55" s="153"/>
      <c r="D55" s="153">
        <v>3</v>
      </c>
      <c r="E55" s="520" t="s">
        <v>378</v>
      </c>
      <c r="F55" s="154">
        <v>6691000</v>
      </c>
      <c r="G55" s="154">
        <v>8118031</v>
      </c>
      <c r="H55" s="154">
        <f t="shared" si="1"/>
        <v>250000</v>
      </c>
      <c r="I55" s="154">
        <v>8368031</v>
      </c>
      <c r="J55" s="154">
        <v>0</v>
      </c>
      <c r="K55" s="154">
        <f t="shared" si="7"/>
        <v>8368031</v>
      </c>
    </row>
    <row r="56" spans="1:11" hidden="1">
      <c r="A56" s="1091"/>
      <c r="B56" s="517"/>
      <c r="C56" s="153"/>
      <c r="D56" s="153">
        <v>4</v>
      </c>
      <c r="E56" s="282" t="s">
        <v>126</v>
      </c>
      <c r="F56" s="154"/>
      <c r="G56" s="154">
        <v>0</v>
      </c>
      <c r="H56" s="154">
        <f t="shared" si="1"/>
        <v>0</v>
      </c>
      <c r="I56" s="154">
        <v>0</v>
      </c>
      <c r="J56" s="154">
        <v>0</v>
      </c>
      <c r="K56" s="154">
        <f t="shared" si="7"/>
        <v>0</v>
      </c>
    </row>
    <row r="57" spans="1:11">
      <c r="A57" s="1091"/>
      <c r="B57" s="517"/>
      <c r="C57" s="153"/>
      <c r="D57" s="153">
        <v>5</v>
      </c>
      <c r="E57" s="282" t="s">
        <v>128</v>
      </c>
      <c r="F57" s="154">
        <v>610222</v>
      </c>
      <c r="G57" s="154">
        <v>0</v>
      </c>
      <c r="H57" s="154">
        <f t="shared" si="1"/>
        <v>0</v>
      </c>
      <c r="I57" s="154">
        <v>0</v>
      </c>
      <c r="J57" s="154">
        <v>0</v>
      </c>
      <c r="K57" s="154">
        <f t="shared" si="7"/>
        <v>0</v>
      </c>
    </row>
    <row r="58" spans="1:11">
      <c r="A58" s="1091"/>
      <c r="B58" s="517"/>
      <c r="C58" s="153"/>
      <c r="D58" s="153">
        <v>6</v>
      </c>
      <c r="E58" s="282" t="s">
        <v>129</v>
      </c>
      <c r="F58" s="154">
        <v>2398000</v>
      </c>
      <c r="G58" s="154">
        <v>2947936</v>
      </c>
      <c r="H58" s="154">
        <f t="shared" si="1"/>
        <v>78938</v>
      </c>
      <c r="I58" s="154">
        <v>3026874</v>
      </c>
      <c r="J58" s="154">
        <v>0</v>
      </c>
      <c r="K58" s="154">
        <f t="shared" si="7"/>
        <v>3026874</v>
      </c>
    </row>
    <row r="59" spans="1:11" hidden="1">
      <c r="A59" s="1091"/>
      <c r="B59" s="517"/>
      <c r="C59" s="153"/>
      <c r="D59" s="153">
        <v>7</v>
      </c>
      <c r="E59" s="282" t="s">
        <v>131</v>
      </c>
      <c r="F59" s="154"/>
      <c r="G59" s="154"/>
      <c r="H59" s="154">
        <f t="shared" si="1"/>
        <v>0</v>
      </c>
      <c r="I59" s="154"/>
      <c r="J59" s="154">
        <v>0</v>
      </c>
      <c r="K59" s="154"/>
    </row>
    <row r="60" spans="1:11" hidden="1">
      <c r="A60" s="1091"/>
      <c r="B60" s="517"/>
      <c r="C60" s="153"/>
      <c r="D60" s="153">
        <v>8</v>
      </c>
      <c r="E60" s="282" t="s">
        <v>421</v>
      </c>
      <c r="F60" s="154"/>
      <c r="G60" s="154"/>
      <c r="H60" s="154">
        <f t="shared" si="1"/>
        <v>0</v>
      </c>
      <c r="I60" s="154"/>
      <c r="J60" s="154">
        <v>0</v>
      </c>
      <c r="K60" s="154"/>
    </row>
    <row r="61" spans="1:11" hidden="1">
      <c r="A61" s="1091"/>
      <c r="B61" s="517"/>
      <c r="C61" s="153"/>
      <c r="D61" s="153">
        <v>9</v>
      </c>
      <c r="E61" s="282" t="s">
        <v>250</v>
      </c>
      <c r="F61" s="154"/>
      <c r="G61" s="154"/>
      <c r="H61" s="154">
        <f t="shared" si="1"/>
        <v>0</v>
      </c>
      <c r="I61" s="154"/>
      <c r="J61" s="154">
        <v>0</v>
      </c>
      <c r="K61" s="154"/>
    </row>
    <row r="62" spans="1:11" hidden="1">
      <c r="A62" s="1091"/>
      <c r="B62" s="517"/>
      <c r="C62" s="153"/>
      <c r="D62" s="153">
        <v>10</v>
      </c>
      <c r="E62" s="520" t="s">
        <v>247</v>
      </c>
      <c r="F62" s="154"/>
      <c r="G62" s="154"/>
      <c r="H62" s="154">
        <f t="shared" si="1"/>
        <v>0</v>
      </c>
      <c r="I62" s="154"/>
      <c r="J62" s="154">
        <v>0</v>
      </c>
      <c r="K62" s="154"/>
    </row>
    <row r="63" spans="1:11">
      <c r="A63" s="155"/>
      <c r="B63" s="156"/>
      <c r="C63" s="157"/>
      <c r="D63" s="157"/>
      <c r="E63" s="158" t="s">
        <v>1444</v>
      </c>
      <c r="F63" s="159">
        <f>SUM(F53:F62)</f>
        <v>28909222</v>
      </c>
      <c r="G63" s="159">
        <f t="shared" ref="G63:K63" si="8">SUM(G53:G62)</f>
        <v>31268720</v>
      </c>
      <c r="H63" s="159">
        <f t="shared" si="8"/>
        <v>782463</v>
      </c>
      <c r="I63" s="159">
        <f t="shared" si="8"/>
        <v>32051183</v>
      </c>
      <c r="J63" s="159">
        <v>0</v>
      </c>
      <c r="K63" s="159">
        <f t="shared" si="8"/>
        <v>32051183</v>
      </c>
    </row>
    <row r="64" spans="1:11">
      <c r="A64" s="1091"/>
      <c r="B64" s="516">
        <v>4</v>
      </c>
      <c r="C64" s="153"/>
      <c r="D64" s="153"/>
      <c r="E64" s="519" t="s">
        <v>240</v>
      </c>
      <c r="F64" s="154"/>
      <c r="G64" s="154">
        <v>0</v>
      </c>
      <c r="H64" s="154">
        <f t="shared" si="1"/>
        <v>0</v>
      </c>
      <c r="I64" s="154">
        <v>0</v>
      </c>
      <c r="J64" s="154">
        <v>0</v>
      </c>
      <c r="K64" s="154">
        <f t="shared" ref="K64:K71" si="9">SUM(I64:J64)</f>
        <v>0</v>
      </c>
    </row>
    <row r="65" spans="1:11">
      <c r="A65" s="1091"/>
      <c r="B65" s="517"/>
      <c r="C65" s="153">
        <v>1</v>
      </c>
      <c r="D65" s="153"/>
      <c r="E65" s="520" t="s">
        <v>420</v>
      </c>
      <c r="F65" s="154"/>
      <c r="G65" s="154">
        <v>0</v>
      </c>
      <c r="H65" s="154">
        <f t="shared" si="1"/>
        <v>0</v>
      </c>
      <c r="I65" s="154">
        <v>0</v>
      </c>
      <c r="J65" s="154">
        <v>0</v>
      </c>
      <c r="K65" s="154">
        <f t="shared" si="9"/>
        <v>0</v>
      </c>
    </row>
    <row r="66" spans="1:11">
      <c r="A66" s="1091"/>
      <c r="B66" s="517"/>
      <c r="C66" s="153"/>
      <c r="D66" s="153">
        <v>1</v>
      </c>
      <c r="E66" s="520" t="s">
        <v>157</v>
      </c>
      <c r="F66" s="154">
        <v>12334000</v>
      </c>
      <c r="G66" s="154">
        <v>13578656</v>
      </c>
      <c r="H66" s="154">
        <f t="shared" si="1"/>
        <v>434998</v>
      </c>
      <c r="I66" s="154">
        <v>14013654</v>
      </c>
      <c r="J66" s="154">
        <v>0</v>
      </c>
      <c r="K66" s="154">
        <f t="shared" si="9"/>
        <v>14013654</v>
      </c>
    </row>
    <row r="67" spans="1:11">
      <c r="A67" s="1091"/>
      <c r="B67" s="517"/>
      <c r="C67" s="153"/>
      <c r="D67" s="153">
        <v>2</v>
      </c>
      <c r="E67" s="520" t="s">
        <v>374</v>
      </c>
      <c r="F67" s="154">
        <v>2427000</v>
      </c>
      <c r="G67" s="154">
        <v>2540437</v>
      </c>
      <c r="H67" s="154">
        <f t="shared" si="1"/>
        <v>78297</v>
      </c>
      <c r="I67" s="154">
        <v>2618734</v>
      </c>
      <c r="J67" s="154">
        <v>0</v>
      </c>
      <c r="K67" s="154">
        <f t="shared" si="9"/>
        <v>2618734</v>
      </c>
    </row>
    <row r="68" spans="1:11">
      <c r="A68" s="1091"/>
      <c r="B68" s="517"/>
      <c r="C68" s="153"/>
      <c r="D68" s="153">
        <v>3</v>
      </c>
      <c r="E68" s="520" t="s">
        <v>372</v>
      </c>
      <c r="F68" s="154">
        <v>3540000</v>
      </c>
      <c r="G68" s="154">
        <v>4338829</v>
      </c>
      <c r="H68" s="154">
        <f t="shared" si="1"/>
        <v>0</v>
      </c>
      <c r="I68" s="154">
        <v>4338829</v>
      </c>
      <c r="J68" s="154">
        <v>0</v>
      </c>
      <c r="K68" s="154">
        <f t="shared" si="9"/>
        <v>4338829</v>
      </c>
    </row>
    <row r="69" spans="1:11" hidden="1">
      <c r="A69" s="1091"/>
      <c r="B69" s="517"/>
      <c r="C69" s="153"/>
      <c r="D69" s="153">
        <v>4</v>
      </c>
      <c r="E69" s="282" t="s">
        <v>126</v>
      </c>
      <c r="F69" s="154"/>
      <c r="G69" s="154">
        <v>0</v>
      </c>
      <c r="H69" s="154">
        <f t="shared" si="1"/>
        <v>0</v>
      </c>
      <c r="I69" s="154">
        <v>0</v>
      </c>
      <c r="J69" s="154">
        <v>0</v>
      </c>
      <c r="K69" s="154">
        <f t="shared" si="9"/>
        <v>0</v>
      </c>
    </row>
    <row r="70" spans="1:11">
      <c r="A70" s="1091"/>
      <c r="B70" s="517"/>
      <c r="C70" s="153"/>
      <c r="D70" s="153">
        <v>5</v>
      </c>
      <c r="E70" s="282" t="s">
        <v>128</v>
      </c>
      <c r="F70" s="154">
        <v>1326723</v>
      </c>
      <c r="G70" s="154">
        <v>0</v>
      </c>
      <c r="H70" s="154">
        <f t="shared" si="1"/>
        <v>0</v>
      </c>
      <c r="I70" s="154">
        <v>0</v>
      </c>
      <c r="J70" s="154">
        <v>0</v>
      </c>
      <c r="K70" s="154">
        <f t="shared" si="9"/>
        <v>0</v>
      </c>
    </row>
    <row r="71" spans="1:11">
      <c r="A71" s="1091"/>
      <c r="B71" s="517"/>
      <c r="C71" s="153"/>
      <c r="D71" s="153">
        <v>6</v>
      </c>
      <c r="E71" s="282" t="s">
        <v>129</v>
      </c>
      <c r="F71" s="154">
        <v>250000</v>
      </c>
      <c r="G71" s="154">
        <v>250000</v>
      </c>
      <c r="H71" s="154">
        <f t="shared" si="1"/>
        <v>0</v>
      </c>
      <c r="I71" s="154">
        <v>250000</v>
      </c>
      <c r="J71" s="154">
        <v>0</v>
      </c>
      <c r="K71" s="154">
        <f t="shared" si="9"/>
        <v>250000</v>
      </c>
    </row>
    <row r="72" spans="1:11" hidden="1">
      <c r="A72" s="1091"/>
      <c r="B72" s="517"/>
      <c r="C72" s="153"/>
      <c r="D72" s="153">
        <v>7</v>
      </c>
      <c r="E72" s="282" t="s">
        <v>131</v>
      </c>
      <c r="F72" s="154"/>
      <c r="G72" s="154"/>
      <c r="H72" s="154">
        <f t="shared" si="1"/>
        <v>0</v>
      </c>
      <c r="I72" s="154"/>
      <c r="J72" s="154">
        <v>0</v>
      </c>
      <c r="K72" s="154"/>
    </row>
    <row r="73" spans="1:11" hidden="1">
      <c r="A73" s="1091"/>
      <c r="B73" s="517"/>
      <c r="C73" s="153"/>
      <c r="D73" s="153">
        <v>8</v>
      </c>
      <c r="E73" s="282" t="s">
        <v>421</v>
      </c>
      <c r="F73" s="154"/>
      <c r="G73" s="154"/>
      <c r="H73" s="154">
        <f t="shared" si="1"/>
        <v>0</v>
      </c>
      <c r="I73" s="154"/>
      <c r="J73" s="154">
        <v>0</v>
      </c>
      <c r="K73" s="154"/>
    </row>
    <row r="74" spans="1:11" hidden="1">
      <c r="A74" s="1091"/>
      <c r="B74" s="517"/>
      <c r="C74" s="153"/>
      <c r="D74" s="153">
        <v>9</v>
      </c>
      <c r="E74" s="282" t="s">
        <v>250</v>
      </c>
      <c r="F74" s="154"/>
      <c r="G74" s="154"/>
      <c r="H74" s="154">
        <f t="shared" si="1"/>
        <v>0</v>
      </c>
      <c r="I74" s="154"/>
      <c r="J74" s="154">
        <v>0</v>
      </c>
      <c r="K74" s="154"/>
    </row>
    <row r="75" spans="1:11" hidden="1">
      <c r="A75" s="1091"/>
      <c r="B75" s="517"/>
      <c r="C75" s="153"/>
      <c r="D75" s="153">
        <v>10</v>
      </c>
      <c r="E75" s="520" t="s">
        <v>247</v>
      </c>
      <c r="F75" s="154"/>
      <c r="G75" s="154"/>
      <c r="H75" s="154">
        <f t="shared" si="1"/>
        <v>0</v>
      </c>
      <c r="I75" s="154"/>
      <c r="J75" s="154">
        <v>0</v>
      </c>
      <c r="K75" s="154"/>
    </row>
    <row r="76" spans="1:11">
      <c r="A76" s="155"/>
      <c r="B76" s="156"/>
      <c r="C76" s="157"/>
      <c r="D76" s="157"/>
      <c r="E76" s="158" t="s">
        <v>1445</v>
      </c>
      <c r="F76" s="159">
        <f>SUM(F66:F75)</f>
        <v>19877723</v>
      </c>
      <c r="G76" s="159">
        <f t="shared" ref="G76:K76" si="10">SUM(G66:G75)</f>
        <v>20707922</v>
      </c>
      <c r="H76" s="159">
        <f t="shared" si="10"/>
        <v>513295</v>
      </c>
      <c r="I76" s="159">
        <f t="shared" si="10"/>
        <v>21221217</v>
      </c>
      <c r="J76" s="159">
        <v>0</v>
      </c>
      <c r="K76" s="159">
        <f t="shared" si="10"/>
        <v>21221217</v>
      </c>
    </row>
    <row r="77" spans="1:11">
      <c r="A77" s="1091"/>
      <c r="B77" s="516">
        <v>5</v>
      </c>
      <c r="C77" s="153"/>
      <c r="D77" s="153"/>
      <c r="E77" s="519" t="s">
        <v>1446</v>
      </c>
      <c r="F77" s="154"/>
      <c r="G77" s="154">
        <v>0</v>
      </c>
      <c r="H77" s="154">
        <f t="shared" si="1"/>
        <v>0</v>
      </c>
      <c r="I77" s="154">
        <v>0</v>
      </c>
      <c r="J77" s="154">
        <v>0</v>
      </c>
      <c r="K77" s="154">
        <f t="shared" ref="K77:K84" si="11">SUM(I77:J77)</f>
        <v>0</v>
      </c>
    </row>
    <row r="78" spans="1:11">
      <c r="A78" s="1091"/>
      <c r="B78" s="517"/>
      <c r="C78" s="153">
        <v>1</v>
      </c>
      <c r="D78" s="153"/>
      <c r="E78" s="520" t="s">
        <v>420</v>
      </c>
      <c r="F78" s="154"/>
      <c r="G78" s="154">
        <v>0</v>
      </c>
      <c r="H78" s="154">
        <f t="shared" si="1"/>
        <v>0</v>
      </c>
      <c r="I78" s="154">
        <v>0</v>
      </c>
      <c r="J78" s="154">
        <v>0</v>
      </c>
      <c r="K78" s="154">
        <f t="shared" si="11"/>
        <v>0</v>
      </c>
    </row>
    <row r="79" spans="1:11">
      <c r="A79" s="1091"/>
      <c r="B79" s="517"/>
      <c r="C79" s="153"/>
      <c r="D79" s="153">
        <v>1</v>
      </c>
      <c r="E79" s="520" t="s">
        <v>157</v>
      </c>
      <c r="F79" s="154">
        <v>23191000</v>
      </c>
      <c r="G79" s="154">
        <v>23282000</v>
      </c>
      <c r="H79" s="154">
        <f t="shared" ref="H79:H145" si="12">I79-G79</f>
        <v>21200</v>
      </c>
      <c r="I79" s="154">
        <v>23303200</v>
      </c>
      <c r="J79" s="154">
        <v>0</v>
      </c>
      <c r="K79" s="154">
        <f t="shared" si="11"/>
        <v>23303200</v>
      </c>
    </row>
    <row r="80" spans="1:11">
      <c r="A80" s="1091"/>
      <c r="B80" s="517"/>
      <c r="C80" s="153"/>
      <c r="D80" s="153">
        <v>2</v>
      </c>
      <c r="E80" s="520" t="s">
        <v>371</v>
      </c>
      <c r="F80" s="154">
        <v>4695000</v>
      </c>
      <c r="G80" s="154">
        <v>4538745</v>
      </c>
      <c r="H80" s="154">
        <f t="shared" si="12"/>
        <v>3816</v>
      </c>
      <c r="I80" s="154">
        <v>4542561</v>
      </c>
      <c r="J80" s="154">
        <v>0</v>
      </c>
      <c r="K80" s="154">
        <f t="shared" si="11"/>
        <v>4542561</v>
      </c>
    </row>
    <row r="81" spans="1:11">
      <c r="A81" s="1091"/>
      <c r="B81" s="517"/>
      <c r="C81" s="153"/>
      <c r="D81" s="153">
        <v>3</v>
      </c>
      <c r="E81" s="520" t="s">
        <v>372</v>
      </c>
      <c r="F81" s="154">
        <v>26021000</v>
      </c>
      <c r="G81" s="154">
        <v>31887041</v>
      </c>
      <c r="H81" s="154">
        <f t="shared" si="12"/>
        <v>1100000</v>
      </c>
      <c r="I81" s="154">
        <v>32987041</v>
      </c>
      <c r="J81" s="154">
        <v>-1770000</v>
      </c>
      <c r="K81" s="154">
        <f t="shared" si="11"/>
        <v>31217041</v>
      </c>
    </row>
    <row r="82" spans="1:11" ht="15.75" hidden="1" customHeight="1">
      <c r="A82" s="1091"/>
      <c r="B82" s="517"/>
      <c r="C82" s="153"/>
      <c r="D82" s="153">
        <v>4</v>
      </c>
      <c r="E82" s="282" t="s">
        <v>126</v>
      </c>
      <c r="F82" s="154"/>
      <c r="G82" s="154">
        <v>0</v>
      </c>
      <c r="H82" s="154">
        <f t="shared" si="12"/>
        <v>0</v>
      </c>
      <c r="I82" s="154">
        <v>0</v>
      </c>
      <c r="J82" s="154">
        <v>0</v>
      </c>
      <c r="K82" s="154">
        <f t="shared" si="11"/>
        <v>0</v>
      </c>
    </row>
    <row r="83" spans="1:11" ht="15.75" customHeight="1">
      <c r="A83" s="1091"/>
      <c r="B83" s="517"/>
      <c r="C83" s="153"/>
      <c r="D83" s="153">
        <v>5</v>
      </c>
      <c r="E83" s="282" t="s">
        <v>128</v>
      </c>
      <c r="F83" s="154">
        <v>1293299</v>
      </c>
      <c r="G83" s="154">
        <v>0</v>
      </c>
      <c r="H83" s="154">
        <f t="shared" si="12"/>
        <v>0</v>
      </c>
      <c r="I83" s="154">
        <v>0</v>
      </c>
      <c r="J83" s="154">
        <v>0</v>
      </c>
      <c r="K83" s="154">
        <f t="shared" si="11"/>
        <v>0</v>
      </c>
    </row>
    <row r="84" spans="1:11">
      <c r="A84" s="1091"/>
      <c r="B84" s="517"/>
      <c r="C84" s="153"/>
      <c r="D84" s="153">
        <v>6</v>
      </c>
      <c r="E84" s="282" t="s">
        <v>129</v>
      </c>
      <c r="F84" s="154">
        <v>8007000</v>
      </c>
      <c r="G84" s="154">
        <v>8705500</v>
      </c>
      <c r="H84" s="154">
        <f t="shared" si="12"/>
        <v>1137625</v>
      </c>
      <c r="I84" s="154">
        <v>9843125</v>
      </c>
      <c r="J84" s="154">
        <v>500000</v>
      </c>
      <c r="K84" s="154">
        <f t="shared" si="11"/>
        <v>10343125</v>
      </c>
    </row>
    <row r="85" spans="1:11" ht="15.75" hidden="1" customHeight="1">
      <c r="A85" s="1091"/>
      <c r="B85" s="517"/>
      <c r="C85" s="153"/>
      <c r="D85" s="153">
        <v>7</v>
      </c>
      <c r="E85" s="282" t="s">
        <v>131</v>
      </c>
      <c r="F85" s="154"/>
      <c r="G85" s="154"/>
      <c r="H85" s="154">
        <f t="shared" si="12"/>
        <v>0</v>
      </c>
      <c r="I85" s="154"/>
      <c r="J85" s="154">
        <v>0</v>
      </c>
      <c r="K85" s="154"/>
    </row>
    <row r="86" spans="1:11" ht="15.75" hidden="1" customHeight="1">
      <c r="A86" s="1091"/>
      <c r="B86" s="517"/>
      <c r="C86" s="153"/>
      <c r="D86" s="153">
        <v>8</v>
      </c>
      <c r="E86" s="282" t="s">
        <v>421</v>
      </c>
      <c r="F86" s="154"/>
      <c r="G86" s="154"/>
      <c r="H86" s="154">
        <f t="shared" si="12"/>
        <v>0</v>
      </c>
      <c r="I86" s="154"/>
      <c r="J86" s="154">
        <v>0</v>
      </c>
      <c r="K86" s="154"/>
    </row>
    <row r="87" spans="1:11" ht="15.75" hidden="1" customHeight="1">
      <c r="A87" s="1091"/>
      <c r="B87" s="517"/>
      <c r="C87" s="153"/>
      <c r="D87" s="153">
        <v>9</v>
      </c>
      <c r="E87" s="282" t="s">
        <v>250</v>
      </c>
      <c r="F87" s="154"/>
      <c r="G87" s="154"/>
      <c r="H87" s="154">
        <f t="shared" si="12"/>
        <v>0</v>
      </c>
      <c r="I87" s="154"/>
      <c r="J87" s="154">
        <v>0</v>
      </c>
      <c r="K87" s="154"/>
    </row>
    <row r="88" spans="1:11" ht="15.75" hidden="1" customHeight="1">
      <c r="A88" s="1091"/>
      <c r="B88" s="517"/>
      <c r="C88" s="153"/>
      <c r="D88" s="153">
        <v>10</v>
      </c>
      <c r="E88" s="520" t="s">
        <v>163</v>
      </c>
      <c r="F88" s="154"/>
      <c r="G88" s="154"/>
      <c r="H88" s="154">
        <f t="shared" si="12"/>
        <v>0</v>
      </c>
      <c r="I88" s="154"/>
      <c r="J88" s="154">
        <v>0</v>
      </c>
      <c r="K88" s="154"/>
    </row>
    <row r="89" spans="1:11" ht="16.5" thickBot="1">
      <c r="A89" s="155"/>
      <c r="B89" s="156"/>
      <c r="C89" s="157"/>
      <c r="D89" s="157"/>
      <c r="E89" s="158" t="s">
        <v>1489</v>
      </c>
      <c r="F89" s="159">
        <f>SUM(F79:F88)</f>
        <v>63207299</v>
      </c>
      <c r="G89" s="159">
        <f t="shared" ref="G89:K89" si="13">SUM(G79:G88)</f>
        <v>68413286</v>
      </c>
      <c r="H89" s="159">
        <f t="shared" si="13"/>
        <v>2262641</v>
      </c>
      <c r="I89" s="159">
        <f t="shared" si="13"/>
        <v>70675927</v>
      </c>
      <c r="J89" s="159">
        <v>-1270000</v>
      </c>
      <c r="K89" s="159">
        <f t="shared" si="13"/>
        <v>69405927</v>
      </c>
    </row>
    <row r="90" spans="1:11" ht="16.5" thickBot="1">
      <c r="A90" s="168"/>
      <c r="B90" s="169"/>
      <c r="C90" s="169"/>
      <c r="D90" s="169"/>
      <c r="E90" s="170" t="s">
        <v>379</v>
      </c>
      <c r="F90" s="171">
        <f>F76+F63+F50+F37+F24+F89</f>
        <v>754202076</v>
      </c>
      <c r="G90" s="171">
        <f t="shared" ref="G90:K90" si="14">G76+G63+G50+G37+G24+G89</f>
        <v>764577504</v>
      </c>
      <c r="H90" s="171">
        <f t="shared" si="14"/>
        <v>15667162</v>
      </c>
      <c r="I90" s="171">
        <f t="shared" si="14"/>
        <v>780244666</v>
      </c>
      <c r="J90" s="171">
        <v>-768000</v>
      </c>
      <c r="K90" s="171">
        <f t="shared" si="14"/>
        <v>779476666</v>
      </c>
    </row>
    <row r="91" spans="1:11">
      <c r="A91" s="152">
        <v>103</v>
      </c>
      <c r="B91" s="517"/>
      <c r="C91" s="163"/>
      <c r="D91" s="153"/>
      <c r="E91" s="519" t="s">
        <v>380</v>
      </c>
      <c r="F91" s="154"/>
      <c r="G91" s="154"/>
      <c r="H91" s="154">
        <f t="shared" si="12"/>
        <v>0</v>
      </c>
      <c r="I91" s="154"/>
      <c r="J91" s="154">
        <v>0</v>
      </c>
      <c r="K91" s="154"/>
    </row>
    <row r="92" spans="1:11">
      <c r="A92" s="1091"/>
      <c r="B92" s="517"/>
      <c r="C92" s="153"/>
      <c r="D92" s="153">
        <v>1</v>
      </c>
      <c r="E92" s="520" t="s">
        <v>157</v>
      </c>
      <c r="F92" s="154">
        <v>208321000</v>
      </c>
      <c r="G92" s="154">
        <v>241574448</v>
      </c>
      <c r="H92" s="154">
        <f t="shared" si="12"/>
        <v>8875082</v>
      </c>
      <c r="I92" s="154">
        <v>250449530</v>
      </c>
      <c r="J92" s="154">
        <v>0</v>
      </c>
      <c r="K92" s="154">
        <f>SUM(I92:J92)</f>
        <v>250449530</v>
      </c>
    </row>
    <row r="93" spans="1:11">
      <c r="A93" s="1091"/>
      <c r="B93" s="517"/>
      <c r="C93" s="153"/>
      <c r="D93" s="153">
        <v>2</v>
      </c>
      <c r="E93" s="520" t="s">
        <v>374</v>
      </c>
      <c r="F93" s="154">
        <v>42875000</v>
      </c>
      <c r="G93" s="154">
        <v>47897278</v>
      </c>
      <c r="H93" s="154">
        <f t="shared" si="12"/>
        <v>1513117</v>
      </c>
      <c r="I93" s="154">
        <v>49410395</v>
      </c>
      <c r="J93" s="154">
        <v>0</v>
      </c>
      <c r="K93" s="154">
        <f>SUM(I93:J93)</f>
        <v>49410395</v>
      </c>
    </row>
    <row r="94" spans="1:11" ht="16.5" thickBot="1">
      <c r="A94" s="1091"/>
      <c r="B94" s="517"/>
      <c r="C94" s="163"/>
      <c r="D94" s="153">
        <v>3</v>
      </c>
      <c r="E94" s="1094" t="s">
        <v>372</v>
      </c>
      <c r="F94" s="172">
        <v>21791917</v>
      </c>
      <c r="G94" s="172">
        <v>21980497</v>
      </c>
      <c r="H94" s="172">
        <f t="shared" si="12"/>
        <v>272757</v>
      </c>
      <c r="I94" s="172">
        <v>22253254</v>
      </c>
      <c r="J94" s="172">
        <v>-250000</v>
      </c>
      <c r="K94" s="172">
        <f>SUM(I94:J94)</f>
        <v>22003254</v>
      </c>
    </row>
    <row r="95" spans="1:11" ht="16.5" thickBot="1">
      <c r="A95" s="168"/>
      <c r="B95" s="169"/>
      <c r="C95" s="169"/>
      <c r="D95" s="169"/>
      <c r="E95" s="170" t="s">
        <v>381</v>
      </c>
      <c r="F95" s="171">
        <f>SUM(F92:F94)</f>
        <v>272987917</v>
      </c>
      <c r="G95" s="171">
        <f t="shared" ref="G95:K95" si="15">SUM(G92:G94)</f>
        <v>311452223</v>
      </c>
      <c r="H95" s="171">
        <f t="shared" si="15"/>
        <v>10660956</v>
      </c>
      <c r="I95" s="171">
        <f t="shared" si="15"/>
        <v>322113179</v>
      </c>
      <c r="J95" s="171">
        <v>-250000</v>
      </c>
      <c r="K95" s="171">
        <f t="shared" si="15"/>
        <v>321863179</v>
      </c>
    </row>
    <row r="96" spans="1:11">
      <c r="A96" s="181">
        <v>304</v>
      </c>
      <c r="B96" s="182"/>
      <c r="C96" s="174"/>
      <c r="D96" s="174"/>
      <c r="E96" s="183" t="s">
        <v>638</v>
      </c>
      <c r="F96" s="184"/>
      <c r="G96" s="184">
        <v>0</v>
      </c>
      <c r="H96" s="184">
        <f t="shared" si="12"/>
        <v>0</v>
      </c>
      <c r="I96" s="184">
        <v>0</v>
      </c>
      <c r="J96" s="184">
        <v>0</v>
      </c>
      <c r="K96" s="184">
        <f>SUM(I96:J96)</f>
        <v>0</v>
      </c>
    </row>
    <row r="97" spans="1:11">
      <c r="A97" s="1091"/>
      <c r="B97" s="517"/>
      <c r="C97" s="153">
        <v>1</v>
      </c>
      <c r="D97" s="153"/>
      <c r="E97" s="521" t="s">
        <v>1559</v>
      </c>
      <c r="F97" s="166"/>
      <c r="G97" s="166">
        <v>0</v>
      </c>
      <c r="H97" s="166">
        <f t="shared" si="12"/>
        <v>0</v>
      </c>
      <c r="I97" s="166">
        <v>0</v>
      </c>
      <c r="J97" s="166">
        <v>0</v>
      </c>
      <c r="K97" s="166">
        <f>SUM(I97:J97)</f>
        <v>0</v>
      </c>
    </row>
    <row r="98" spans="1:11" ht="16.5" thickBot="1">
      <c r="A98" s="1091"/>
      <c r="B98" s="517"/>
      <c r="C98" s="153"/>
      <c r="D98" s="153"/>
      <c r="E98" s="521" t="s">
        <v>1558</v>
      </c>
      <c r="F98" s="166"/>
      <c r="G98" s="166">
        <v>55062</v>
      </c>
      <c r="H98" s="166">
        <f t="shared" si="12"/>
        <v>82732</v>
      </c>
      <c r="I98" s="166">
        <v>137794</v>
      </c>
      <c r="J98" s="166">
        <v>0</v>
      </c>
      <c r="K98" s="166">
        <f>SUM(I98:J98)</f>
        <v>137794</v>
      </c>
    </row>
    <row r="99" spans="1:11" ht="16.5" hidden="1" thickBot="1">
      <c r="A99" s="1091"/>
      <c r="B99" s="517"/>
      <c r="C99" s="153">
        <v>2</v>
      </c>
      <c r="D99" s="153"/>
      <c r="E99" s="520"/>
      <c r="F99" s="154"/>
      <c r="G99" s="154"/>
      <c r="H99" s="154">
        <f t="shared" si="12"/>
        <v>0</v>
      </c>
      <c r="I99" s="154"/>
      <c r="J99" s="154">
        <v>0</v>
      </c>
      <c r="K99" s="154"/>
    </row>
    <row r="100" spans="1:11" ht="16.5" hidden="1" thickBot="1">
      <c r="A100" s="1091"/>
      <c r="B100" s="517"/>
      <c r="C100" s="153"/>
      <c r="D100" s="153"/>
      <c r="E100" s="520"/>
      <c r="F100" s="154"/>
      <c r="G100" s="154"/>
      <c r="H100" s="154">
        <f t="shared" si="12"/>
        <v>0</v>
      </c>
      <c r="I100" s="154"/>
      <c r="J100" s="154">
        <v>0</v>
      </c>
      <c r="K100" s="154"/>
    </row>
    <row r="101" spans="1:11" ht="16.5" thickBot="1">
      <c r="A101" s="168"/>
      <c r="B101" s="169"/>
      <c r="C101" s="169"/>
      <c r="D101" s="169"/>
      <c r="E101" s="170" t="s">
        <v>639</v>
      </c>
      <c r="F101" s="356">
        <f>SUM(F97:F100)</f>
        <v>0</v>
      </c>
      <c r="G101" s="356">
        <f t="shared" ref="G101:K101" si="16">SUM(G97:G100)</f>
        <v>55062</v>
      </c>
      <c r="H101" s="356">
        <f t="shared" si="16"/>
        <v>82732</v>
      </c>
      <c r="I101" s="356">
        <f t="shared" si="16"/>
        <v>137794</v>
      </c>
      <c r="J101" s="356">
        <v>0</v>
      </c>
      <c r="K101" s="356">
        <f t="shared" si="16"/>
        <v>137794</v>
      </c>
    </row>
    <row r="102" spans="1:11">
      <c r="A102" s="181">
        <v>307</v>
      </c>
      <c r="B102" s="182"/>
      <c r="C102" s="174"/>
      <c r="D102" s="174"/>
      <c r="E102" s="183" t="s">
        <v>1560</v>
      </c>
      <c r="F102" s="184"/>
      <c r="G102" s="184">
        <v>0</v>
      </c>
      <c r="H102" s="184">
        <f t="shared" si="12"/>
        <v>0</v>
      </c>
      <c r="I102" s="184">
        <v>0</v>
      </c>
      <c r="J102" s="184">
        <v>0</v>
      </c>
      <c r="K102" s="184">
        <f>SUM(I102:J102)</f>
        <v>0</v>
      </c>
    </row>
    <row r="103" spans="1:11">
      <c r="A103" s="1091"/>
      <c r="B103" s="517"/>
      <c r="C103" s="153">
        <v>1</v>
      </c>
      <c r="D103" s="153"/>
      <c r="E103" s="521" t="s">
        <v>1559</v>
      </c>
      <c r="F103" s="166"/>
      <c r="G103" s="166">
        <v>0</v>
      </c>
      <c r="H103" s="166">
        <f t="shared" si="12"/>
        <v>0</v>
      </c>
      <c r="I103" s="166">
        <v>0</v>
      </c>
      <c r="J103" s="166">
        <v>0</v>
      </c>
      <c r="K103" s="166">
        <f>SUM(I103:J103)</f>
        <v>0</v>
      </c>
    </row>
    <row r="104" spans="1:11" ht="16.5" thickBot="1">
      <c r="A104" s="1091"/>
      <c r="B104" s="517"/>
      <c r="C104" s="153"/>
      <c r="D104" s="153"/>
      <c r="E104" s="521" t="s">
        <v>1561</v>
      </c>
      <c r="F104" s="166"/>
      <c r="G104" s="166">
        <v>66471</v>
      </c>
      <c r="H104" s="166">
        <f t="shared" si="12"/>
        <v>93725</v>
      </c>
      <c r="I104" s="166">
        <v>160196</v>
      </c>
      <c r="J104" s="166">
        <v>0</v>
      </c>
      <c r="K104" s="166">
        <f>SUM(I104:J104)</f>
        <v>160196</v>
      </c>
    </row>
    <row r="105" spans="1:11" ht="16.5" hidden="1" thickBot="1">
      <c r="A105" s="1091"/>
      <c r="B105" s="517"/>
      <c r="C105" s="153">
        <v>2</v>
      </c>
      <c r="D105" s="153"/>
      <c r="E105" s="520"/>
      <c r="F105" s="154"/>
      <c r="G105" s="154"/>
      <c r="H105" s="154">
        <f t="shared" si="12"/>
        <v>0</v>
      </c>
      <c r="I105" s="154"/>
      <c r="J105" s="154">
        <v>0</v>
      </c>
      <c r="K105" s="154"/>
    </row>
    <row r="106" spans="1:11" ht="16.5" hidden="1" thickBot="1">
      <c r="A106" s="1091"/>
      <c r="B106" s="517"/>
      <c r="C106" s="153"/>
      <c r="D106" s="153"/>
      <c r="E106" s="520"/>
      <c r="F106" s="154"/>
      <c r="G106" s="154"/>
      <c r="H106" s="154">
        <f t="shared" si="12"/>
        <v>0</v>
      </c>
      <c r="I106" s="154"/>
      <c r="J106" s="154">
        <v>0</v>
      </c>
      <c r="K106" s="154"/>
    </row>
    <row r="107" spans="1:11" ht="16.5" thickBot="1">
      <c r="A107" s="168"/>
      <c r="B107" s="169"/>
      <c r="C107" s="169"/>
      <c r="D107" s="169"/>
      <c r="E107" s="170" t="s">
        <v>1574</v>
      </c>
      <c r="F107" s="356">
        <f>SUM(F103:F106)</f>
        <v>0</v>
      </c>
      <c r="G107" s="356">
        <f t="shared" ref="G107:K107" si="17">SUM(G103:G106)</f>
        <v>66471</v>
      </c>
      <c r="H107" s="356">
        <f t="shared" si="17"/>
        <v>93725</v>
      </c>
      <c r="I107" s="356">
        <f t="shared" si="17"/>
        <v>160196</v>
      </c>
      <c r="J107" s="356">
        <v>0</v>
      </c>
      <c r="K107" s="356">
        <f t="shared" si="17"/>
        <v>160196</v>
      </c>
    </row>
    <row r="108" spans="1:11">
      <c r="A108" s="181">
        <v>310</v>
      </c>
      <c r="B108" s="182"/>
      <c r="C108" s="174"/>
      <c r="D108" s="174"/>
      <c r="E108" s="183" t="s">
        <v>129</v>
      </c>
      <c r="F108" s="184"/>
      <c r="G108" s="184">
        <v>0</v>
      </c>
      <c r="H108" s="184">
        <f t="shared" si="12"/>
        <v>0</v>
      </c>
      <c r="I108" s="184">
        <v>0</v>
      </c>
      <c r="J108" s="184">
        <v>0</v>
      </c>
      <c r="K108" s="184">
        <f>SUM(I108:J108)</f>
        <v>0</v>
      </c>
    </row>
    <row r="109" spans="1:11">
      <c r="A109" s="1091"/>
      <c r="B109" s="153">
        <v>1</v>
      </c>
      <c r="C109" s="153"/>
      <c r="D109" s="153"/>
      <c r="E109" s="521" t="s">
        <v>246</v>
      </c>
      <c r="F109" s="166">
        <v>1575000</v>
      </c>
      <c r="G109" s="166">
        <v>1320888</v>
      </c>
      <c r="H109" s="166">
        <f t="shared" si="12"/>
        <v>0</v>
      </c>
      <c r="I109" s="166">
        <v>1320888</v>
      </c>
      <c r="J109" s="166">
        <v>0</v>
      </c>
      <c r="K109" s="166">
        <f>SUM(I109:J109)</f>
        <v>1320888</v>
      </c>
    </row>
    <row r="110" spans="1:11">
      <c r="A110" s="1091"/>
      <c r="B110" s="153">
        <v>2</v>
      </c>
      <c r="C110" s="153"/>
      <c r="D110" s="153"/>
      <c r="E110" s="521" t="s">
        <v>682</v>
      </c>
      <c r="F110" s="166"/>
      <c r="G110" s="166">
        <v>1173886</v>
      </c>
      <c r="H110" s="166">
        <f t="shared" si="12"/>
        <v>0</v>
      </c>
      <c r="I110" s="166">
        <v>1173886</v>
      </c>
      <c r="J110" s="166">
        <v>197000</v>
      </c>
      <c r="K110" s="166">
        <f>SUM(I110:J110)</f>
        <v>1370886</v>
      </c>
    </row>
    <row r="111" spans="1:11" ht="16.5" thickBot="1">
      <c r="A111" s="1091"/>
      <c r="B111" s="517"/>
      <c r="C111" s="153"/>
      <c r="D111" s="153"/>
      <c r="E111" s="521" t="s">
        <v>244</v>
      </c>
      <c r="F111" s="166">
        <v>425000</v>
      </c>
      <c r="G111" s="166">
        <v>673289</v>
      </c>
      <c r="H111" s="166">
        <f t="shared" si="12"/>
        <v>0</v>
      </c>
      <c r="I111" s="166">
        <v>673289</v>
      </c>
      <c r="J111" s="166">
        <v>53000</v>
      </c>
      <c r="K111" s="166">
        <f>SUM(I111:J111)</f>
        <v>726289</v>
      </c>
    </row>
    <row r="112" spans="1:11" ht="16.5" hidden="1" thickBot="1">
      <c r="A112" s="1091"/>
      <c r="B112" s="517"/>
      <c r="C112" s="153">
        <v>2</v>
      </c>
      <c r="D112" s="153"/>
      <c r="E112" s="520" t="s">
        <v>428</v>
      </c>
      <c r="F112" s="154"/>
      <c r="G112" s="154"/>
      <c r="H112" s="154">
        <f t="shared" si="12"/>
        <v>0</v>
      </c>
      <c r="I112" s="154"/>
      <c r="J112" s="154">
        <v>0</v>
      </c>
      <c r="K112" s="154"/>
    </row>
    <row r="113" spans="1:11" ht="16.5" hidden="1" thickBot="1">
      <c r="A113" s="1091"/>
      <c r="B113" s="517"/>
      <c r="C113" s="153"/>
      <c r="D113" s="153"/>
      <c r="E113" s="520" t="s">
        <v>244</v>
      </c>
      <c r="F113" s="154"/>
      <c r="G113" s="154"/>
      <c r="H113" s="154">
        <f t="shared" si="12"/>
        <v>0</v>
      </c>
      <c r="I113" s="154"/>
      <c r="J113" s="154">
        <v>0</v>
      </c>
      <c r="K113" s="154"/>
    </row>
    <row r="114" spans="1:11" ht="16.5" thickBot="1">
      <c r="A114" s="168"/>
      <c r="B114" s="169"/>
      <c r="C114" s="169"/>
      <c r="D114" s="169"/>
      <c r="E114" s="170" t="s">
        <v>433</v>
      </c>
      <c r="F114" s="356">
        <f>SUM(F109:F113)</f>
        <v>2000000</v>
      </c>
      <c r="G114" s="356">
        <f t="shared" ref="G114:K114" si="18">SUM(G109:G113)</f>
        <v>3168063</v>
      </c>
      <c r="H114" s="356">
        <f t="shared" si="18"/>
        <v>0</v>
      </c>
      <c r="I114" s="356">
        <f t="shared" si="18"/>
        <v>3168063</v>
      </c>
      <c r="J114" s="356">
        <v>250000</v>
      </c>
      <c r="K114" s="356">
        <f t="shared" si="18"/>
        <v>3418063</v>
      </c>
    </row>
    <row r="115" spans="1:11">
      <c r="A115" s="152">
        <v>104</v>
      </c>
      <c r="B115" s="517"/>
      <c r="C115" s="163"/>
      <c r="D115" s="153"/>
      <c r="E115" s="519" t="s">
        <v>383</v>
      </c>
      <c r="F115" s="154"/>
      <c r="G115" s="154">
        <v>0</v>
      </c>
      <c r="H115" s="154">
        <f t="shared" si="12"/>
        <v>0</v>
      </c>
      <c r="I115" s="154">
        <v>0</v>
      </c>
      <c r="J115" s="154">
        <v>0</v>
      </c>
      <c r="K115" s="154">
        <f>SUM(I115:J115)</f>
        <v>0</v>
      </c>
    </row>
    <row r="116" spans="1:11">
      <c r="A116" s="1091"/>
      <c r="B116" s="517"/>
      <c r="C116" s="153"/>
      <c r="D116" s="153">
        <v>1</v>
      </c>
      <c r="E116" s="520" t="s">
        <v>157</v>
      </c>
      <c r="F116" s="154">
        <v>85903000</v>
      </c>
      <c r="G116" s="154">
        <v>102833713</v>
      </c>
      <c r="H116" s="154">
        <f t="shared" si="12"/>
        <v>3980592</v>
      </c>
      <c r="I116" s="154">
        <v>106814305</v>
      </c>
      <c r="J116" s="154">
        <v>0</v>
      </c>
      <c r="K116" s="154">
        <f>SUM(I116:J116)</f>
        <v>106814305</v>
      </c>
    </row>
    <row r="117" spans="1:11">
      <c r="A117" s="1091"/>
      <c r="B117" s="517"/>
      <c r="C117" s="153"/>
      <c r="D117" s="153">
        <v>2</v>
      </c>
      <c r="E117" s="520" t="s">
        <v>374</v>
      </c>
      <c r="F117" s="154">
        <v>16437000</v>
      </c>
      <c r="G117" s="154">
        <v>17830456</v>
      </c>
      <c r="H117" s="154">
        <f t="shared" si="12"/>
        <v>643348</v>
      </c>
      <c r="I117" s="154">
        <v>18473804</v>
      </c>
      <c r="J117" s="154">
        <v>0</v>
      </c>
      <c r="K117" s="154">
        <f>SUM(I117:J117)</f>
        <v>18473804</v>
      </c>
    </row>
    <row r="118" spans="1:11" ht="16.5" thickBot="1">
      <c r="A118" s="1091"/>
      <c r="B118" s="517"/>
      <c r="C118" s="163"/>
      <c r="D118" s="153">
        <v>3</v>
      </c>
      <c r="E118" s="1094" t="s">
        <v>372</v>
      </c>
      <c r="F118" s="172">
        <v>389245160</v>
      </c>
      <c r="G118" s="172">
        <v>396717301</v>
      </c>
      <c r="H118" s="172">
        <f t="shared" si="12"/>
        <v>19718411</v>
      </c>
      <c r="I118" s="172">
        <v>416435712</v>
      </c>
      <c r="J118" s="172">
        <v>-6485000</v>
      </c>
      <c r="K118" s="172">
        <f>SUM(I118:J118)</f>
        <v>409950712</v>
      </c>
    </row>
    <row r="119" spans="1:11" ht="16.5" thickBot="1">
      <c r="A119" s="185"/>
      <c r="B119" s="169"/>
      <c r="C119" s="186"/>
      <c r="D119" s="186"/>
      <c r="E119" s="170" t="s">
        <v>384</v>
      </c>
      <c r="F119" s="171">
        <f>SUM(F116:F118)</f>
        <v>491585160</v>
      </c>
      <c r="G119" s="171">
        <f t="shared" ref="G119:K119" si="19">SUM(G116:G118)</f>
        <v>517381470</v>
      </c>
      <c r="H119" s="171">
        <f t="shared" si="19"/>
        <v>24342351</v>
      </c>
      <c r="I119" s="171">
        <f t="shared" si="19"/>
        <v>541723821</v>
      </c>
      <c r="J119" s="171">
        <v>-6485000</v>
      </c>
      <c r="K119" s="171">
        <f t="shared" si="19"/>
        <v>535238821</v>
      </c>
    </row>
    <row r="120" spans="1:11" s="522" customFormat="1">
      <c r="A120" s="195">
        <v>360</v>
      </c>
      <c r="B120" s="196"/>
      <c r="C120" s="196"/>
      <c r="D120" s="197"/>
      <c r="E120" s="198" t="s">
        <v>126</v>
      </c>
      <c r="F120" s="199"/>
      <c r="G120" s="199">
        <v>0</v>
      </c>
      <c r="H120" s="199">
        <f t="shared" si="12"/>
        <v>0</v>
      </c>
      <c r="I120" s="199">
        <v>0</v>
      </c>
      <c r="J120" s="199">
        <v>0</v>
      </c>
      <c r="K120" s="199">
        <f t="shared" ref="K120:K130" si="20">SUM(I120:J120)</f>
        <v>0</v>
      </c>
    </row>
    <row r="121" spans="1:11">
      <c r="A121" s="1091"/>
      <c r="B121" s="153"/>
      <c r="C121" s="163">
        <v>1</v>
      </c>
      <c r="D121" s="200"/>
      <c r="E121" s="1094" t="s">
        <v>632</v>
      </c>
      <c r="F121" s="201">
        <v>368000</v>
      </c>
      <c r="G121" s="201">
        <v>368000</v>
      </c>
      <c r="H121" s="201">
        <f t="shared" si="12"/>
        <v>0</v>
      </c>
      <c r="I121" s="201">
        <v>368000</v>
      </c>
      <c r="J121" s="201">
        <v>0</v>
      </c>
      <c r="K121" s="201">
        <f t="shared" si="20"/>
        <v>368000</v>
      </c>
    </row>
    <row r="122" spans="1:11">
      <c r="A122" s="1091"/>
      <c r="B122" s="153"/>
      <c r="C122" s="163">
        <v>2</v>
      </c>
      <c r="D122" s="200"/>
      <c r="E122" s="1094" t="s">
        <v>627</v>
      </c>
      <c r="F122" s="201">
        <v>261000</v>
      </c>
      <c r="G122" s="201">
        <v>261000</v>
      </c>
      <c r="H122" s="201">
        <f t="shared" si="12"/>
        <v>0</v>
      </c>
      <c r="I122" s="201">
        <v>261000</v>
      </c>
      <c r="J122" s="201">
        <v>0</v>
      </c>
      <c r="K122" s="201">
        <f t="shared" si="20"/>
        <v>261000</v>
      </c>
    </row>
    <row r="123" spans="1:11">
      <c r="A123" s="1091"/>
      <c r="B123" s="153"/>
      <c r="C123" s="163">
        <v>3</v>
      </c>
      <c r="D123" s="200"/>
      <c r="E123" s="1094" t="s">
        <v>628</v>
      </c>
      <c r="F123" s="201">
        <v>102000</v>
      </c>
      <c r="G123" s="201">
        <v>102000</v>
      </c>
      <c r="H123" s="201">
        <f t="shared" si="12"/>
        <v>0</v>
      </c>
      <c r="I123" s="201">
        <v>102000</v>
      </c>
      <c r="J123" s="201">
        <v>0</v>
      </c>
      <c r="K123" s="201">
        <f t="shared" si="20"/>
        <v>102000</v>
      </c>
    </row>
    <row r="124" spans="1:11">
      <c r="A124" s="1091"/>
      <c r="B124" s="153"/>
      <c r="C124" s="163">
        <v>4</v>
      </c>
      <c r="D124" s="200"/>
      <c r="E124" s="1094" t="s">
        <v>626</v>
      </c>
      <c r="F124" s="201">
        <v>2923000</v>
      </c>
      <c r="G124" s="201">
        <v>2923000</v>
      </c>
      <c r="H124" s="201">
        <f t="shared" si="12"/>
        <v>0</v>
      </c>
      <c r="I124" s="201">
        <v>2923000</v>
      </c>
      <c r="J124" s="201">
        <v>0</v>
      </c>
      <c r="K124" s="201">
        <f t="shared" si="20"/>
        <v>2923000</v>
      </c>
    </row>
    <row r="125" spans="1:11">
      <c r="A125" s="1091"/>
      <c r="B125" s="153"/>
      <c r="C125" s="163">
        <v>5</v>
      </c>
      <c r="D125" s="200"/>
      <c r="E125" s="1094" t="s">
        <v>629</v>
      </c>
      <c r="F125" s="201">
        <v>5622000</v>
      </c>
      <c r="G125" s="201">
        <v>5622000</v>
      </c>
      <c r="H125" s="201">
        <f t="shared" si="12"/>
        <v>0</v>
      </c>
      <c r="I125" s="201">
        <v>5622000</v>
      </c>
      <c r="J125" s="201">
        <v>0</v>
      </c>
      <c r="K125" s="201">
        <f t="shared" si="20"/>
        <v>5622000</v>
      </c>
    </row>
    <row r="126" spans="1:11">
      <c r="A126" s="1091"/>
      <c r="B126" s="153"/>
      <c r="C126" s="163">
        <v>6</v>
      </c>
      <c r="D126" s="200"/>
      <c r="E126" s="1094" t="s">
        <v>630</v>
      </c>
      <c r="F126" s="201">
        <v>4800000</v>
      </c>
      <c r="G126" s="201">
        <v>4800000</v>
      </c>
      <c r="H126" s="201">
        <f t="shared" si="12"/>
        <v>-851100</v>
      </c>
      <c r="I126" s="201">
        <v>3948900</v>
      </c>
      <c r="J126" s="201">
        <v>0</v>
      </c>
      <c r="K126" s="201">
        <f t="shared" si="20"/>
        <v>3948900</v>
      </c>
    </row>
    <row r="127" spans="1:11">
      <c r="A127" s="1091"/>
      <c r="B127" s="153"/>
      <c r="C127" s="163">
        <v>7</v>
      </c>
      <c r="D127" s="200"/>
      <c r="E127" s="1094" t="s">
        <v>398</v>
      </c>
      <c r="F127" s="201">
        <v>348000</v>
      </c>
      <c r="G127" s="201">
        <v>348000</v>
      </c>
      <c r="H127" s="201">
        <f t="shared" si="12"/>
        <v>0</v>
      </c>
      <c r="I127" s="201">
        <v>348000</v>
      </c>
      <c r="J127" s="201">
        <v>0</v>
      </c>
      <c r="K127" s="201">
        <f t="shared" si="20"/>
        <v>348000</v>
      </c>
    </row>
    <row r="128" spans="1:11">
      <c r="A128" s="1091"/>
      <c r="B128" s="153"/>
      <c r="C128" s="163">
        <v>8</v>
      </c>
      <c r="D128" s="202"/>
      <c r="E128" s="203" t="s">
        <v>399</v>
      </c>
      <c r="F128" s="201">
        <v>2400000</v>
      </c>
      <c r="G128" s="201">
        <v>2400000</v>
      </c>
      <c r="H128" s="201">
        <f t="shared" si="12"/>
        <v>0</v>
      </c>
      <c r="I128" s="201">
        <v>2400000</v>
      </c>
      <c r="J128" s="201">
        <v>0</v>
      </c>
      <c r="K128" s="201">
        <f t="shared" si="20"/>
        <v>2400000</v>
      </c>
    </row>
    <row r="129" spans="1:13">
      <c r="A129" s="1091"/>
      <c r="B129" s="153"/>
      <c r="C129" s="163">
        <v>9</v>
      </c>
      <c r="D129" s="202"/>
      <c r="E129" s="203" t="s">
        <v>631</v>
      </c>
      <c r="F129" s="201">
        <v>200000</v>
      </c>
      <c r="G129" s="201">
        <v>200000</v>
      </c>
      <c r="H129" s="201">
        <f t="shared" si="12"/>
        <v>80000</v>
      </c>
      <c r="I129" s="201">
        <v>280000</v>
      </c>
      <c r="J129" s="201">
        <v>0</v>
      </c>
      <c r="K129" s="201">
        <f t="shared" si="20"/>
        <v>280000</v>
      </c>
    </row>
    <row r="130" spans="1:13" ht="16.5" thickBot="1">
      <c r="A130" s="1092"/>
      <c r="B130" s="1093"/>
      <c r="C130" s="163">
        <v>10</v>
      </c>
      <c r="D130" s="1093"/>
      <c r="E130" s="204" t="s">
        <v>1490</v>
      </c>
      <c r="F130" s="205">
        <v>2388000</v>
      </c>
      <c r="G130" s="205">
        <v>0</v>
      </c>
      <c r="H130" s="205">
        <f t="shared" si="12"/>
        <v>0</v>
      </c>
      <c r="I130" s="205">
        <v>0</v>
      </c>
      <c r="J130" s="205">
        <v>0</v>
      </c>
      <c r="K130" s="205">
        <f t="shared" si="20"/>
        <v>0</v>
      </c>
    </row>
    <row r="131" spans="1:13" ht="16.5" thickBot="1">
      <c r="A131" s="1089"/>
      <c r="B131" s="169"/>
      <c r="C131" s="169"/>
      <c r="D131" s="169"/>
      <c r="E131" s="170" t="s">
        <v>423</v>
      </c>
      <c r="F131" s="171">
        <f>SUM(F121:F130)</f>
        <v>19412000</v>
      </c>
      <c r="G131" s="171">
        <f t="shared" ref="G131:K131" si="21">SUM(G121:G130)</f>
        <v>17024000</v>
      </c>
      <c r="H131" s="171">
        <f>SUM(H121:H130)</f>
        <v>-771100</v>
      </c>
      <c r="I131" s="171">
        <f t="shared" si="21"/>
        <v>16252900</v>
      </c>
      <c r="J131" s="171">
        <v>0</v>
      </c>
      <c r="K131" s="171">
        <f t="shared" si="21"/>
        <v>16252900</v>
      </c>
    </row>
    <row r="132" spans="1:13">
      <c r="A132" s="181">
        <v>370</v>
      </c>
      <c r="B132" s="174"/>
      <c r="C132" s="174"/>
      <c r="D132" s="182"/>
      <c r="E132" s="206" t="s">
        <v>1562</v>
      </c>
      <c r="F132" s="175"/>
      <c r="G132" s="175">
        <v>0</v>
      </c>
      <c r="H132" s="175">
        <f t="shared" si="12"/>
        <v>0</v>
      </c>
      <c r="I132" s="175">
        <v>0</v>
      </c>
      <c r="J132" s="1071">
        <v>0</v>
      </c>
      <c r="K132" s="557">
        <f>SUM(I132:J132)</f>
        <v>0</v>
      </c>
    </row>
    <row r="133" spans="1:13" ht="16.5" thickBot="1">
      <c r="A133" s="207"/>
      <c r="B133" s="208">
        <v>1</v>
      </c>
      <c r="C133" s="208"/>
      <c r="D133" s="208"/>
      <c r="E133" s="179" t="s">
        <v>1563</v>
      </c>
      <c r="F133" s="180">
        <v>0</v>
      </c>
      <c r="G133" s="180">
        <v>6100000</v>
      </c>
      <c r="H133" s="180">
        <f t="shared" si="12"/>
        <v>0</v>
      </c>
      <c r="I133" s="180">
        <v>6100000</v>
      </c>
      <c r="J133" s="201">
        <v>0</v>
      </c>
      <c r="K133" s="558">
        <f>SUM(I133:J133)</f>
        <v>6100000</v>
      </c>
    </row>
    <row r="134" spans="1:13" ht="16.5" thickBot="1">
      <c r="A134" s="168"/>
      <c r="B134" s="169"/>
      <c r="C134" s="169"/>
      <c r="D134" s="169"/>
      <c r="E134" s="170" t="s">
        <v>1564</v>
      </c>
      <c r="F134" s="171">
        <f>SUM(F133:F133)</f>
        <v>0</v>
      </c>
      <c r="G134" s="171">
        <f t="shared" ref="G134:K134" si="22">SUM(G133:G133)</f>
        <v>6100000</v>
      </c>
      <c r="H134" s="171">
        <f t="shared" si="22"/>
        <v>0</v>
      </c>
      <c r="I134" s="171">
        <f t="shared" si="22"/>
        <v>6100000</v>
      </c>
      <c r="J134" s="171">
        <v>0</v>
      </c>
      <c r="K134" s="171">
        <f t="shared" si="22"/>
        <v>6100000</v>
      </c>
    </row>
    <row r="135" spans="1:13" ht="31.5">
      <c r="A135" s="181">
        <v>372</v>
      </c>
      <c r="B135" s="174"/>
      <c r="C135" s="174"/>
      <c r="D135" s="182"/>
      <c r="E135" s="206" t="s">
        <v>429</v>
      </c>
      <c r="F135" s="175"/>
      <c r="G135" s="175">
        <v>0</v>
      </c>
      <c r="H135" s="175">
        <f t="shared" ref="H135:H136" si="23">I135-G135</f>
        <v>0</v>
      </c>
      <c r="I135" s="175">
        <v>0</v>
      </c>
      <c r="J135" s="1071">
        <v>0</v>
      </c>
      <c r="K135" s="1071">
        <v>0</v>
      </c>
      <c r="L135" s="547"/>
      <c r="M135" s="547"/>
    </row>
    <row r="136" spans="1:13" ht="16.5" thickBot="1">
      <c r="A136" s="207"/>
      <c r="B136" s="208">
        <v>1</v>
      </c>
      <c r="C136" s="208"/>
      <c r="D136" s="208"/>
      <c r="E136" s="179" t="s">
        <v>2201</v>
      </c>
      <c r="F136" s="180">
        <v>0</v>
      </c>
      <c r="G136" s="180">
        <v>0</v>
      </c>
      <c r="H136" s="180">
        <f t="shared" si="23"/>
        <v>0</v>
      </c>
      <c r="I136" s="180">
        <v>0</v>
      </c>
      <c r="J136" s="201">
        <v>14668132</v>
      </c>
      <c r="K136" s="201">
        <f>SUM(I136:J136)</f>
        <v>14668132</v>
      </c>
      <c r="L136" s="547"/>
      <c r="M136" s="547"/>
    </row>
    <row r="137" spans="1:13" ht="16.5" thickBot="1">
      <c r="A137" s="168"/>
      <c r="B137" s="169"/>
      <c r="C137" s="169"/>
      <c r="D137" s="169"/>
      <c r="E137" s="170" t="s">
        <v>2202</v>
      </c>
      <c r="F137" s="171">
        <f>SUM(F136:F136)</f>
        <v>0</v>
      </c>
      <c r="G137" s="171">
        <f t="shared" ref="G137:K137" si="24">SUM(G136:G136)</f>
        <v>0</v>
      </c>
      <c r="H137" s="171">
        <f t="shared" si="24"/>
        <v>0</v>
      </c>
      <c r="I137" s="171">
        <f t="shared" si="24"/>
        <v>0</v>
      </c>
      <c r="J137" s="171">
        <v>14668132</v>
      </c>
      <c r="K137" s="171">
        <f t="shared" si="24"/>
        <v>14668132</v>
      </c>
      <c r="L137" s="547"/>
      <c r="M137" s="547"/>
    </row>
    <row r="138" spans="1:13" ht="31.5">
      <c r="A138" s="173">
        <v>374</v>
      </c>
      <c r="B138" s="174"/>
      <c r="C138" s="174"/>
      <c r="D138" s="174"/>
      <c r="E138" s="283" t="s">
        <v>425</v>
      </c>
      <c r="F138" s="175"/>
      <c r="G138" s="175">
        <v>0</v>
      </c>
      <c r="H138" s="175">
        <f t="shared" si="12"/>
        <v>0</v>
      </c>
      <c r="I138" s="175">
        <v>0</v>
      </c>
      <c r="J138" s="175">
        <v>0</v>
      </c>
      <c r="K138" s="175">
        <f t="shared" ref="K138:K163" si="25">SUM(I138:J138)</f>
        <v>0</v>
      </c>
    </row>
    <row r="139" spans="1:13" hidden="1">
      <c r="A139" s="162"/>
      <c r="B139" s="153">
        <v>1</v>
      </c>
      <c r="C139" s="153"/>
      <c r="D139" s="153"/>
      <c r="E139" s="176" t="s">
        <v>385</v>
      </c>
      <c r="F139" s="177"/>
      <c r="G139" s="177">
        <v>0</v>
      </c>
      <c r="H139" s="177">
        <f t="shared" si="12"/>
        <v>0</v>
      </c>
      <c r="I139" s="177">
        <v>0</v>
      </c>
      <c r="J139" s="177">
        <v>0</v>
      </c>
      <c r="K139" s="177">
        <f t="shared" si="25"/>
        <v>0</v>
      </c>
    </row>
    <row r="140" spans="1:13" hidden="1">
      <c r="A140" s="162"/>
      <c r="B140" s="178"/>
      <c r="C140" s="178">
        <v>1</v>
      </c>
      <c r="D140" s="178"/>
      <c r="E140" s="179" t="s">
        <v>382</v>
      </c>
      <c r="F140" s="180"/>
      <c r="G140" s="180">
        <v>0</v>
      </c>
      <c r="H140" s="180">
        <f t="shared" si="12"/>
        <v>0</v>
      </c>
      <c r="I140" s="180">
        <v>0</v>
      </c>
      <c r="J140" s="180">
        <v>0</v>
      </c>
      <c r="K140" s="180">
        <f t="shared" si="25"/>
        <v>0</v>
      </c>
    </row>
    <row r="141" spans="1:13">
      <c r="A141" s="162"/>
      <c r="B141" s="178">
        <v>1</v>
      </c>
      <c r="C141" s="178"/>
      <c r="D141" s="178"/>
      <c r="E141" s="187" t="s">
        <v>426</v>
      </c>
      <c r="F141" s="180"/>
      <c r="G141" s="180">
        <v>0</v>
      </c>
      <c r="H141" s="180">
        <f t="shared" si="12"/>
        <v>0</v>
      </c>
      <c r="I141" s="180">
        <v>0</v>
      </c>
      <c r="J141" s="180">
        <v>0</v>
      </c>
      <c r="K141" s="180">
        <f t="shared" si="25"/>
        <v>0</v>
      </c>
    </row>
    <row r="142" spans="1:13">
      <c r="A142" s="162"/>
      <c r="B142" s="178"/>
      <c r="C142" s="178"/>
      <c r="D142" s="178"/>
      <c r="E142" s="179" t="s">
        <v>386</v>
      </c>
      <c r="F142" s="180">
        <v>480000</v>
      </c>
      <c r="G142" s="180">
        <v>480000</v>
      </c>
      <c r="H142" s="180">
        <f t="shared" si="12"/>
        <v>0</v>
      </c>
      <c r="I142" s="180">
        <v>480000</v>
      </c>
      <c r="J142" s="180">
        <v>0</v>
      </c>
      <c r="K142" s="180">
        <f t="shared" si="25"/>
        <v>480000</v>
      </c>
    </row>
    <row r="143" spans="1:13">
      <c r="A143" s="162"/>
      <c r="B143" s="178">
        <v>2</v>
      </c>
      <c r="C143" s="178"/>
      <c r="D143" s="178"/>
      <c r="E143" s="187" t="s">
        <v>633</v>
      </c>
      <c r="F143" s="180"/>
      <c r="G143" s="180">
        <v>0</v>
      </c>
      <c r="H143" s="180">
        <f t="shared" si="12"/>
        <v>0</v>
      </c>
      <c r="I143" s="180">
        <v>0</v>
      </c>
      <c r="J143" s="180">
        <v>0</v>
      </c>
      <c r="K143" s="180">
        <f t="shared" si="25"/>
        <v>0</v>
      </c>
    </row>
    <row r="144" spans="1:13">
      <c r="A144" s="162"/>
      <c r="B144" s="178"/>
      <c r="C144" s="178"/>
      <c r="D144" s="178"/>
      <c r="E144" s="179" t="s">
        <v>441</v>
      </c>
      <c r="F144" s="180">
        <v>151151000</v>
      </c>
      <c r="G144" s="180">
        <v>165615537</v>
      </c>
      <c r="H144" s="180">
        <f t="shared" si="12"/>
        <v>9603708</v>
      </c>
      <c r="I144" s="180">
        <v>175219245</v>
      </c>
      <c r="J144" s="180">
        <v>0</v>
      </c>
      <c r="K144" s="180">
        <f t="shared" si="25"/>
        <v>175219245</v>
      </c>
    </row>
    <row r="145" spans="1:11">
      <c r="A145" s="162"/>
      <c r="B145" s="178">
        <v>3</v>
      </c>
      <c r="C145" s="178"/>
      <c r="D145" s="178"/>
      <c r="E145" s="187" t="s">
        <v>1453</v>
      </c>
      <c r="F145" s="180"/>
      <c r="G145" s="180">
        <v>0</v>
      </c>
      <c r="H145" s="180">
        <f t="shared" si="12"/>
        <v>0</v>
      </c>
      <c r="I145" s="180">
        <v>0</v>
      </c>
      <c r="J145" s="180">
        <v>0</v>
      </c>
      <c r="K145" s="180">
        <f t="shared" si="25"/>
        <v>0</v>
      </c>
    </row>
    <row r="146" spans="1:11">
      <c r="A146" s="162"/>
      <c r="B146" s="178"/>
      <c r="C146" s="178"/>
      <c r="D146" s="178"/>
      <c r="E146" s="179" t="s">
        <v>441</v>
      </c>
      <c r="F146" s="180">
        <v>2000000</v>
      </c>
      <c r="G146" s="180">
        <v>0</v>
      </c>
      <c r="H146" s="180">
        <f t="shared" ref="H146:H216" si="26">I146-G146</f>
        <v>0</v>
      </c>
      <c r="I146" s="180">
        <v>0</v>
      </c>
      <c r="J146" s="180">
        <v>0</v>
      </c>
      <c r="K146" s="180">
        <f t="shared" si="25"/>
        <v>0</v>
      </c>
    </row>
    <row r="147" spans="1:11">
      <c r="A147" s="162"/>
      <c r="B147" s="178">
        <v>4</v>
      </c>
      <c r="C147" s="178"/>
      <c r="D147" s="178"/>
      <c r="E147" s="187" t="s">
        <v>1548</v>
      </c>
      <c r="F147" s="180"/>
      <c r="G147" s="180">
        <v>0</v>
      </c>
      <c r="H147" s="180">
        <f t="shared" si="26"/>
        <v>0</v>
      </c>
      <c r="I147" s="180">
        <v>0</v>
      </c>
      <c r="J147" s="180">
        <v>0</v>
      </c>
      <c r="K147" s="180">
        <f t="shared" si="25"/>
        <v>0</v>
      </c>
    </row>
    <row r="148" spans="1:11">
      <c r="A148" s="162"/>
      <c r="B148" s="178"/>
      <c r="C148" s="178"/>
      <c r="D148" s="178"/>
      <c r="E148" s="179" t="s">
        <v>1570</v>
      </c>
      <c r="F148" s="180"/>
      <c r="G148" s="180">
        <v>4630445</v>
      </c>
      <c r="H148" s="180">
        <f t="shared" si="26"/>
        <v>0</v>
      </c>
      <c r="I148" s="180">
        <v>4630445</v>
      </c>
      <c r="J148" s="180">
        <v>0</v>
      </c>
      <c r="K148" s="180">
        <f t="shared" si="25"/>
        <v>4630445</v>
      </c>
    </row>
    <row r="149" spans="1:11">
      <c r="A149" s="162"/>
      <c r="B149" s="178"/>
      <c r="C149" s="178"/>
      <c r="D149" s="178"/>
      <c r="E149" s="179" t="s">
        <v>1569</v>
      </c>
      <c r="F149" s="180"/>
      <c r="G149" s="180">
        <v>55750000</v>
      </c>
      <c r="H149" s="180">
        <f t="shared" si="26"/>
        <v>0</v>
      </c>
      <c r="I149" s="180">
        <v>55750000</v>
      </c>
      <c r="J149" s="180">
        <v>0</v>
      </c>
      <c r="K149" s="180">
        <f t="shared" si="25"/>
        <v>55750000</v>
      </c>
    </row>
    <row r="150" spans="1:11">
      <c r="A150" s="162"/>
      <c r="B150" s="178"/>
      <c r="C150" s="178"/>
      <c r="D150" s="178"/>
      <c r="E150" s="179" t="s">
        <v>1572</v>
      </c>
      <c r="F150" s="180"/>
      <c r="G150" s="180">
        <v>0</v>
      </c>
      <c r="H150" s="180">
        <f t="shared" si="26"/>
        <v>0</v>
      </c>
      <c r="I150" s="180">
        <v>0</v>
      </c>
      <c r="J150" s="180">
        <v>0</v>
      </c>
      <c r="K150" s="180">
        <f t="shared" si="25"/>
        <v>0</v>
      </c>
    </row>
    <row r="151" spans="1:11">
      <c r="A151" s="162"/>
      <c r="B151" s="178"/>
      <c r="C151" s="178"/>
      <c r="D151" s="178"/>
      <c r="E151" s="179" t="s">
        <v>1571</v>
      </c>
      <c r="F151" s="180"/>
      <c r="G151" s="180">
        <v>10000000</v>
      </c>
      <c r="H151" s="180">
        <f t="shared" si="26"/>
        <v>0</v>
      </c>
      <c r="I151" s="180">
        <v>10000000</v>
      </c>
      <c r="J151" s="180">
        <v>0</v>
      </c>
      <c r="K151" s="180">
        <f t="shared" si="25"/>
        <v>10000000</v>
      </c>
    </row>
    <row r="152" spans="1:11">
      <c r="A152" s="162"/>
      <c r="B152" s="178"/>
      <c r="C152" s="178"/>
      <c r="D152" s="178"/>
      <c r="E152" s="179" t="s">
        <v>1573</v>
      </c>
      <c r="F152" s="180"/>
      <c r="G152" s="180">
        <v>0</v>
      </c>
      <c r="H152" s="180">
        <f t="shared" si="26"/>
        <v>0</v>
      </c>
      <c r="I152" s="180">
        <v>0</v>
      </c>
      <c r="J152" s="180">
        <v>0</v>
      </c>
      <c r="K152" s="180">
        <f t="shared" si="25"/>
        <v>0</v>
      </c>
    </row>
    <row r="153" spans="1:11">
      <c r="A153" s="162"/>
      <c r="B153" s="178">
        <v>5</v>
      </c>
      <c r="C153" s="178"/>
      <c r="D153" s="178"/>
      <c r="E153" s="187" t="s">
        <v>1454</v>
      </c>
      <c r="F153" s="180"/>
      <c r="G153" s="180">
        <v>0</v>
      </c>
      <c r="H153" s="180">
        <f t="shared" si="26"/>
        <v>0</v>
      </c>
      <c r="I153" s="180">
        <v>0</v>
      </c>
      <c r="J153" s="180">
        <v>0</v>
      </c>
      <c r="K153" s="180">
        <f t="shared" si="25"/>
        <v>0</v>
      </c>
    </row>
    <row r="154" spans="1:11">
      <c r="A154" s="162"/>
      <c r="B154" s="178"/>
      <c r="C154" s="178"/>
      <c r="D154" s="178"/>
      <c r="E154" s="179" t="s">
        <v>400</v>
      </c>
      <c r="F154" s="180">
        <v>2000000</v>
      </c>
      <c r="G154" s="180">
        <v>2000000</v>
      </c>
      <c r="H154" s="180">
        <f t="shared" si="26"/>
        <v>0</v>
      </c>
      <c r="I154" s="180">
        <v>2000000</v>
      </c>
      <c r="J154" s="180">
        <v>0</v>
      </c>
      <c r="K154" s="180">
        <f t="shared" si="25"/>
        <v>2000000</v>
      </c>
    </row>
    <row r="155" spans="1:11">
      <c r="A155" s="152"/>
      <c r="B155" s="523">
        <v>6</v>
      </c>
      <c r="C155" s="523"/>
      <c r="D155" s="524"/>
      <c r="E155" s="525" t="s">
        <v>1491</v>
      </c>
      <c r="F155" s="526"/>
      <c r="G155" s="526">
        <v>0</v>
      </c>
      <c r="H155" s="526">
        <f t="shared" si="26"/>
        <v>0</v>
      </c>
      <c r="I155" s="526">
        <v>0</v>
      </c>
      <c r="J155" s="526">
        <v>0</v>
      </c>
      <c r="K155" s="526">
        <f t="shared" si="25"/>
        <v>0</v>
      </c>
    </row>
    <row r="156" spans="1:11">
      <c r="A156" s="152"/>
      <c r="B156" s="523"/>
      <c r="C156" s="523">
        <v>1</v>
      </c>
      <c r="D156" s="524"/>
      <c r="E156" s="527" t="s">
        <v>1484</v>
      </c>
      <c r="F156" s="528">
        <v>2500000</v>
      </c>
      <c r="G156" s="528">
        <v>1482000</v>
      </c>
      <c r="H156" s="528">
        <f t="shared" si="26"/>
        <v>0</v>
      </c>
      <c r="I156" s="528">
        <v>1482000</v>
      </c>
      <c r="J156" s="528">
        <v>0</v>
      </c>
      <c r="K156" s="528">
        <f t="shared" si="25"/>
        <v>1482000</v>
      </c>
    </row>
    <row r="157" spans="1:11">
      <c r="A157" s="152"/>
      <c r="B157" s="523">
        <v>7</v>
      </c>
      <c r="C157" s="523"/>
      <c r="D157" s="523"/>
      <c r="E157" s="529" t="s">
        <v>1492</v>
      </c>
      <c r="F157" s="528"/>
      <c r="G157" s="528">
        <v>0</v>
      </c>
      <c r="H157" s="528">
        <f t="shared" si="26"/>
        <v>0</v>
      </c>
      <c r="I157" s="528">
        <v>0</v>
      </c>
      <c r="J157" s="528">
        <v>0</v>
      </c>
      <c r="K157" s="528">
        <f t="shared" si="25"/>
        <v>0</v>
      </c>
    </row>
    <row r="158" spans="1:11">
      <c r="A158" s="152"/>
      <c r="B158" s="523"/>
      <c r="C158" s="523">
        <v>1</v>
      </c>
      <c r="D158" s="523"/>
      <c r="E158" s="530" t="s">
        <v>1493</v>
      </c>
      <c r="F158" s="528">
        <v>1000000</v>
      </c>
      <c r="G158" s="528">
        <v>1000000</v>
      </c>
      <c r="H158" s="528">
        <f t="shared" si="26"/>
        <v>0</v>
      </c>
      <c r="I158" s="528">
        <v>1000000</v>
      </c>
      <c r="J158" s="528">
        <v>0</v>
      </c>
      <c r="K158" s="528">
        <f t="shared" si="25"/>
        <v>1000000</v>
      </c>
    </row>
    <row r="159" spans="1:11">
      <c r="A159" s="261"/>
      <c r="B159" s="1096">
        <v>8</v>
      </c>
      <c r="C159" s="523"/>
      <c r="D159" s="523"/>
      <c r="E159" s="529" t="s">
        <v>2198</v>
      </c>
      <c r="F159" s="528"/>
      <c r="G159" s="528"/>
      <c r="H159" s="528"/>
      <c r="I159" s="528"/>
      <c r="J159" s="528">
        <v>0</v>
      </c>
      <c r="K159" s="528">
        <f t="shared" si="25"/>
        <v>0</v>
      </c>
    </row>
    <row r="160" spans="1:11">
      <c r="A160" s="261"/>
      <c r="B160" s="523"/>
      <c r="C160" s="523"/>
      <c r="D160" s="523"/>
      <c r="E160" s="530" t="s">
        <v>1558</v>
      </c>
      <c r="F160" s="528"/>
      <c r="G160" s="528"/>
      <c r="H160" s="528"/>
      <c r="I160" s="528"/>
      <c r="J160" s="528">
        <v>4556000</v>
      </c>
      <c r="K160" s="528">
        <f t="shared" si="25"/>
        <v>4556000</v>
      </c>
    </row>
    <row r="161" spans="1:11">
      <c r="A161" s="162"/>
      <c r="B161" s="178">
        <v>8</v>
      </c>
      <c r="C161" s="178"/>
      <c r="D161" s="178"/>
      <c r="E161" s="188" t="s">
        <v>387</v>
      </c>
      <c r="F161" s="180"/>
      <c r="G161" s="180">
        <v>0</v>
      </c>
      <c r="H161" s="180">
        <f t="shared" si="26"/>
        <v>0</v>
      </c>
      <c r="I161" s="180">
        <v>0</v>
      </c>
      <c r="J161" s="180">
        <v>0</v>
      </c>
      <c r="K161" s="528">
        <f t="shared" si="25"/>
        <v>0</v>
      </c>
    </row>
    <row r="162" spans="1:11">
      <c r="A162" s="162"/>
      <c r="B162" s="178"/>
      <c r="C162" s="178">
        <v>1</v>
      </c>
      <c r="D162" s="178"/>
      <c r="E162" s="520" t="s">
        <v>388</v>
      </c>
      <c r="F162" s="180">
        <v>1294000</v>
      </c>
      <c r="G162" s="180">
        <v>1294000</v>
      </c>
      <c r="H162" s="180">
        <f t="shared" si="26"/>
        <v>0</v>
      </c>
      <c r="I162" s="180">
        <v>1294000</v>
      </c>
      <c r="J162" s="180">
        <v>0</v>
      </c>
      <c r="K162" s="180">
        <f t="shared" si="25"/>
        <v>1294000</v>
      </c>
    </row>
    <row r="163" spans="1:11" ht="16.5" thickBot="1">
      <c r="A163" s="162"/>
      <c r="B163" s="189"/>
      <c r="C163" s="189">
        <v>2</v>
      </c>
      <c r="D163" s="189"/>
      <c r="E163" s="1094" t="s">
        <v>389</v>
      </c>
      <c r="F163" s="190">
        <v>1294000</v>
      </c>
      <c r="G163" s="190">
        <v>1294000</v>
      </c>
      <c r="H163" s="190">
        <f t="shared" si="26"/>
        <v>0</v>
      </c>
      <c r="I163" s="190">
        <v>1294000</v>
      </c>
      <c r="J163" s="190">
        <v>0</v>
      </c>
      <c r="K163" s="190">
        <f t="shared" si="25"/>
        <v>1294000</v>
      </c>
    </row>
    <row r="164" spans="1:11" ht="16.5" thickBot="1">
      <c r="A164" s="168"/>
      <c r="B164" s="169"/>
      <c r="C164" s="169"/>
      <c r="D164" s="169"/>
      <c r="E164" s="170" t="s">
        <v>390</v>
      </c>
      <c r="F164" s="171">
        <f t="shared" ref="F164:I164" si="27">SUM(F140:F163)</f>
        <v>161719000</v>
      </c>
      <c r="G164" s="171">
        <f t="shared" si="27"/>
        <v>243545982</v>
      </c>
      <c r="H164" s="171">
        <f t="shared" si="27"/>
        <v>9603708</v>
      </c>
      <c r="I164" s="171">
        <f t="shared" si="27"/>
        <v>253149690</v>
      </c>
      <c r="J164" s="171">
        <v>4556000</v>
      </c>
      <c r="K164" s="171">
        <f>SUM(K140:K163)</f>
        <v>257705690</v>
      </c>
    </row>
    <row r="165" spans="1:11" ht="32.25" hidden="1" thickBot="1">
      <c r="A165" s="152">
        <v>376</v>
      </c>
      <c r="B165" s="517"/>
      <c r="C165" s="153"/>
      <c r="D165" s="153"/>
      <c r="E165" s="531" t="s">
        <v>429</v>
      </c>
      <c r="F165" s="154"/>
      <c r="G165" s="154"/>
      <c r="H165" s="154">
        <f t="shared" si="26"/>
        <v>0</v>
      </c>
      <c r="I165" s="154"/>
      <c r="J165" s="154">
        <v>0</v>
      </c>
      <c r="K165" s="154"/>
    </row>
    <row r="166" spans="1:11" ht="16.5" hidden="1" thickBot="1">
      <c r="A166" s="152"/>
      <c r="B166" s="517">
        <v>1</v>
      </c>
      <c r="C166" s="153"/>
      <c r="D166" s="153"/>
      <c r="E166" s="531" t="s">
        <v>430</v>
      </c>
      <c r="F166" s="154"/>
      <c r="G166" s="154"/>
      <c r="H166" s="154">
        <f t="shared" si="26"/>
        <v>0</v>
      </c>
      <c r="I166" s="154"/>
      <c r="J166" s="154">
        <v>0</v>
      </c>
      <c r="K166" s="154"/>
    </row>
    <row r="167" spans="1:11" ht="16.5" hidden="1" thickBot="1">
      <c r="A167" s="152"/>
      <c r="B167" s="517"/>
      <c r="C167" s="153">
        <v>1</v>
      </c>
      <c r="D167" s="153"/>
      <c r="E167" s="532" t="s">
        <v>431</v>
      </c>
      <c r="F167" s="154"/>
      <c r="G167" s="154"/>
      <c r="H167" s="154">
        <f t="shared" si="26"/>
        <v>0</v>
      </c>
      <c r="I167" s="154"/>
      <c r="J167" s="154">
        <v>0</v>
      </c>
      <c r="K167" s="154"/>
    </row>
    <row r="168" spans="1:11" ht="16.5" hidden="1" thickBot="1">
      <c r="A168" s="152"/>
      <c r="B168" s="517">
        <v>2</v>
      </c>
      <c r="C168" s="153"/>
      <c r="D168" s="153"/>
      <c r="E168" s="531" t="s">
        <v>634</v>
      </c>
      <c r="F168" s="154"/>
      <c r="G168" s="154"/>
      <c r="H168" s="154">
        <f t="shared" si="26"/>
        <v>0</v>
      </c>
      <c r="I168" s="154"/>
      <c r="J168" s="154">
        <v>0</v>
      </c>
      <c r="K168" s="154"/>
    </row>
    <row r="169" spans="1:11" ht="16.5" hidden="1" thickBot="1">
      <c r="A169" s="152"/>
      <c r="B169" s="517"/>
      <c r="C169" s="153">
        <v>1</v>
      </c>
      <c r="D169" s="153"/>
      <c r="E169" s="532" t="s">
        <v>635</v>
      </c>
      <c r="F169" s="154"/>
      <c r="G169" s="154"/>
      <c r="H169" s="154">
        <f t="shared" si="26"/>
        <v>0</v>
      </c>
      <c r="I169" s="154"/>
      <c r="J169" s="154">
        <v>0</v>
      </c>
      <c r="K169" s="154"/>
    </row>
    <row r="170" spans="1:11" ht="16.5" hidden="1" thickBot="1">
      <c r="A170" s="168"/>
      <c r="B170" s="169"/>
      <c r="C170" s="169"/>
      <c r="D170" s="169"/>
      <c r="E170" s="170" t="s">
        <v>444</v>
      </c>
      <c r="F170" s="171">
        <f>SUM(F167:F169)</f>
        <v>0</v>
      </c>
      <c r="G170" s="171">
        <v>0</v>
      </c>
      <c r="H170" s="171">
        <f t="shared" si="26"/>
        <v>0</v>
      </c>
      <c r="I170" s="171">
        <v>0</v>
      </c>
      <c r="J170" s="171">
        <v>0</v>
      </c>
      <c r="K170" s="171">
        <f t="shared" ref="K170" si="28">SUM(K167:K169)</f>
        <v>0</v>
      </c>
    </row>
    <row r="171" spans="1:11" ht="31.5">
      <c r="A171" s="152">
        <v>377</v>
      </c>
      <c r="B171" s="174"/>
      <c r="C171" s="174"/>
      <c r="D171" s="174"/>
      <c r="E171" s="533" t="s">
        <v>424</v>
      </c>
      <c r="F171" s="191"/>
      <c r="G171" s="191">
        <v>0</v>
      </c>
      <c r="H171" s="191">
        <f t="shared" si="26"/>
        <v>0</v>
      </c>
      <c r="I171" s="191">
        <v>0</v>
      </c>
      <c r="J171" s="191">
        <v>0</v>
      </c>
      <c r="K171" s="191">
        <f t="shared" ref="K171:K186" si="29">SUM(I171:J171)</f>
        <v>0</v>
      </c>
    </row>
    <row r="172" spans="1:11">
      <c r="A172" s="162"/>
      <c r="B172" s="163"/>
      <c r="C172" s="163">
        <v>1</v>
      </c>
      <c r="D172" s="163"/>
      <c r="E172" s="192" t="s">
        <v>392</v>
      </c>
      <c r="F172" s="193">
        <v>30000000</v>
      </c>
      <c r="G172" s="193">
        <v>36000000</v>
      </c>
      <c r="H172" s="193">
        <f t="shared" si="26"/>
        <v>0</v>
      </c>
      <c r="I172" s="193">
        <v>36000000</v>
      </c>
      <c r="J172" s="193">
        <v>0</v>
      </c>
      <c r="K172" s="193">
        <f t="shared" si="29"/>
        <v>36000000</v>
      </c>
    </row>
    <row r="173" spans="1:11">
      <c r="A173" s="162"/>
      <c r="B173" s="163"/>
      <c r="C173" s="163">
        <v>2</v>
      </c>
      <c r="D173" s="163"/>
      <c r="E173" s="192" t="s">
        <v>393</v>
      </c>
      <c r="F173" s="193">
        <v>2100000</v>
      </c>
      <c r="G173" s="193">
        <v>2100000</v>
      </c>
      <c r="H173" s="193">
        <f t="shared" si="26"/>
        <v>0</v>
      </c>
      <c r="I173" s="193">
        <v>2100000</v>
      </c>
      <c r="J173" s="193">
        <v>0</v>
      </c>
      <c r="K173" s="193">
        <f t="shared" si="29"/>
        <v>2100000</v>
      </c>
    </row>
    <row r="174" spans="1:11">
      <c r="A174" s="162"/>
      <c r="B174" s="163"/>
      <c r="C174" s="163">
        <v>3</v>
      </c>
      <c r="D174" s="163"/>
      <c r="E174" s="192" t="s">
        <v>394</v>
      </c>
      <c r="F174" s="193">
        <v>6000000</v>
      </c>
      <c r="G174" s="193">
        <v>6000000</v>
      </c>
      <c r="H174" s="193">
        <f t="shared" si="26"/>
        <v>0</v>
      </c>
      <c r="I174" s="193">
        <v>6000000</v>
      </c>
      <c r="J174" s="193">
        <v>0</v>
      </c>
      <c r="K174" s="193">
        <f t="shared" si="29"/>
        <v>6000000</v>
      </c>
    </row>
    <row r="175" spans="1:11">
      <c r="A175" s="162"/>
      <c r="B175" s="163"/>
      <c r="C175" s="163">
        <v>4</v>
      </c>
      <c r="D175" s="163"/>
      <c r="E175" s="194" t="s">
        <v>395</v>
      </c>
      <c r="F175" s="193">
        <v>2666000</v>
      </c>
      <c r="G175" s="193">
        <v>2666000</v>
      </c>
      <c r="H175" s="193">
        <f t="shared" si="26"/>
        <v>0</v>
      </c>
      <c r="I175" s="193">
        <v>2666000</v>
      </c>
      <c r="J175" s="193">
        <v>0</v>
      </c>
      <c r="K175" s="193">
        <f t="shared" si="29"/>
        <v>2666000</v>
      </c>
    </row>
    <row r="176" spans="1:11">
      <c r="A176" s="162"/>
      <c r="B176" s="163"/>
      <c r="C176" s="163">
        <v>5</v>
      </c>
      <c r="D176" s="163"/>
      <c r="E176" s="194" t="s">
        <v>396</v>
      </c>
      <c r="F176" s="193">
        <v>1800000</v>
      </c>
      <c r="G176" s="193">
        <v>1800000</v>
      </c>
      <c r="H176" s="193">
        <f t="shared" si="26"/>
        <v>0</v>
      </c>
      <c r="I176" s="193">
        <v>1800000</v>
      </c>
      <c r="J176" s="193">
        <v>0</v>
      </c>
      <c r="K176" s="193">
        <f t="shared" si="29"/>
        <v>1800000</v>
      </c>
    </row>
    <row r="177" spans="1:11">
      <c r="A177" s="162"/>
      <c r="B177" s="163"/>
      <c r="C177" s="163">
        <v>6</v>
      </c>
      <c r="D177" s="163"/>
      <c r="E177" s="194" t="s">
        <v>683</v>
      </c>
      <c r="F177" s="193">
        <v>2500000</v>
      </c>
      <c r="G177" s="193">
        <v>2500000</v>
      </c>
      <c r="H177" s="193">
        <f t="shared" si="26"/>
        <v>0</v>
      </c>
      <c r="I177" s="193">
        <v>2500000</v>
      </c>
      <c r="J177" s="193">
        <v>0</v>
      </c>
      <c r="K177" s="193">
        <f t="shared" si="29"/>
        <v>2500000</v>
      </c>
    </row>
    <row r="178" spans="1:11">
      <c r="A178" s="162"/>
      <c r="B178" s="163"/>
      <c r="C178" s="163">
        <v>7</v>
      </c>
      <c r="D178" s="163"/>
      <c r="E178" s="1094" t="s">
        <v>391</v>
      </c>
      <c r="F178" s="193">
        <v>9500000</v>
      </c>
      <c r="G178" s="193">
        <v>9500000</v>
      </c>
      <c r="H178" s="193">
        <f t="shared" si="26"/>
        <v>0</v>
      </c>
      <c r="I178" s="193">
        <v>9500000</v>
      </c>
      <c r="J178" s="193">
        <v>0</v>
      </c>
      <c r="K178" s="193">
        <f t="shared" si="29"/>
        <v>9500000</v>
      </c>
    </row>
    <row r="179" spans="1:11">
      <c r="A179" s="162"/>
      <c r="B179" s="163"/>
      <c r="C179" s="163">
        <v>8</v>
      </c>
      <c r="D179" s="163"/>
      <c r="E179" s="164" t="s">
        <v>427</v>
      </c>
      <c r="F179" s="193">
        <v>120000000</v>
      </c>
      <c r="G179" s="193">
        <v>120000000</v>
      </c>
      <c r="H179" s="193">
        <f t="shared" si="26"/>
        <v>0</v>
      </c>
      <c r="I179" s="193">
        <v>120000000</v>
      </c>
      <c r="J179" s="193">
        <v>0</v>
      </c>
      <c r="K179" s="193">
        <f t="shared" si="29"/>
        <v>120000000</v>
      </c>
    </row>
    <row r="180" spans="1:11">
      <c r="A180" s="162"/>
      <c r="B180" s="163"/>
      <c r="C180" s="163">
        <v>9</v>
      </c>
      <c r="D180" s="163"/>
      <c r="E180" s="1094" t="s">
        <v>636</v>
      </c>
      <c r="F180" s="193">
        <v>6500000</v>
      </c>
      <c r="G180" s="193">
        <v>6500000</v>
      </c>
      <c r="H180" s="193">
        <f t="shared" si="26"/>
        <v>0</v>
      </c>
      <c r="I180" s="193">
        <v>6500000</v>
      </c>
      <c r="J180" s="193">
        <v>0</v>
      </c>
      <c r="K180" s="193">
        <f t="shared" si="29"/>
        <v>6500000</v>
      </c>
    </row>
    <row r="181" spans="1:11">
      <c r="A181" s="162"/>
      <c r="B181" s="163"/>
      <c r="C181" s="163">
        <v>10</v>
      </c>
      <c r="D181" s="163"/>
      <c r="E181" s="164" t="s">
        <v>1494</v>
      </c>
      <c r="F181" s="193">
        <v>3500000</v>
      </c>
      <c r="G181" s="193">
        <v>3500000</v>
      </c>
      <c r="H181" s="193">
        <f t="shared" si="26"/>
        <v>0</v>
      </c>
      <c r="I181" s="193">
        <v>3500000</v>
      </c>
      <c r="J181" s="193">
        <v>0</v>
      </c>
      <c r="K181" s="193">
        <f t="shared" si="29"/>
        <v>3500000</v>
      </c>
    </row>
    <row r="182" spans="1:11">
      <c r="A182" s="162"/>
      <c r="B182" s="163"/>
      <c r="C182" s="163">
        <v>11</v>
      </c>
      <c r="D182" s="163"/>
      <c r="E182" s="164" t="s">
        <v>1495</v>
      </c>
      <c r="F182" s="193">
        <v>2000000</v>
      </c>
      <c r="G182" s="193">
        <v>0</v>
      </c>
      <c r="H182" s="193">
        <f t="shared" si="26"/>
        <v>0</v>
      </c>
      <c r="I182" s="193">
        <v>0</v>
      </c>
      <c r="J182" s="193">
        <v>0</v>
      </c>
      <c r="K182" s="193">
        <f t="shared" si="29"/>
        <v>0</v>
      </c>
    </row>
    <row r="183" spans="1:11">
      <c r="A183" s="162"/>
      <c r="B183" s="163"/>
      <c r="C183" s="163">
        <v>12</v>
      </c>
      <c r="D183" s="163"/>
      <c r="E183" s="164" t="s">
        <v>1565</v>
      </c>
      <c r="F183" s="193">
        <v>0</v>
      </c>
      <c r="G183" s="193">
        <v>2000000</v>
      </c>
      <c r="H183" s="193">
        <f t="shared" si="26"/>
        <v>0</v>
      </c>
      <c r="I183" s="193">
        <v>2000000</v>
      </c>
      <c r="J183" s="193">
        <v>0</v>
      </c>
      <c r="K183" s="193">
        <f t="shared" si="29"/>
        <v>2000000</v>
      </c>
    </row>
    <row r="184" spans="1:11">
      <c r="A184" s="152"/>
      <c r="B184" s="163"/>
      <c r="C184" s="163">
        <v>13</v>
      </c>
      <c r="D184" s="163"/>
      <c r="E184" s="179" t="s">
        <v>1496</v>
      </c>
      <c r="F184" s="180">
        <v>3715000</v>
      </c>
      <c r="G184" s="180">
        <v>3715000</v>
      </c>
      <c r="H184" s="180">
        <f t="shared" si="26"/>
        <v>0</v>
      </c>
      <c r="I184" s="180">
        <v>3715000</v>
      </c>
      <c r="J184" s="180">
        <v>0</v>
      </c>
      <c r="K184" s="180">
        <f t="shared" si="29"/>
        <v>3715000</v>
      </c>
    </row>
    <row r="185" spans="1:11">
      <c r="A185" s="207"/>
      <c r="B185" s="208"/>
      <c r="C185" s="163">
        <v>14</v>
      </c>
      <c r="D185" s="208"/>
      <c r="E185" s="179" t="s">
        <v>402</v>
      </c>
      <c r="F185" s="180">
        <v>3000000</v>
      </c>
      <c r="G185" s="180">
        <v>0</v>
      </c>
      <c r="H185" s="180">
        <f t="shared" si="26"/>
        <v>0</v>
      </c>
      <c r="I185" s="180">
        <v>0</v>
      </c>
      <c r="J185" s="180">
        <v>0</v>
      </c>
      <c r="K185" s="180">
        <f t="shared" si="29"/>
        <v>0</v>
      </c>
    </row>
    <row r="186" spans="1:11" ht="16.5" thickBot="1">
      <c r="A186" s="162"/>
      <c r="B186" s="163"/>
      <c r="C186" s="163">
        <v>15</v>
      </c>
      <c r="D186" s="163"/>
      <c r="E186" s="164" t="s">
        <v>637</v>
      </c>
      <c r="F186" s="193">
        <v>4000000</v>
      </c>
      <c r="G186" s="193">
        <v>4000000</v>
      </c>
      <c r="H186" s="193">
        <f t="shared" si="26"/>
        <v>0</v>
      </c>
      <c r="I186" s="193">
        <v>4000000</v>
      </c>
      <c r="J186" s="193">
        <v>0</v>
      </c>
      <c r="K186" s="193">
        <f t="shared" si="29"/>
        <v>4000000</v>
      </c>
    </row>
    <row r="187" spans="1:11" ht="16.5" thickBot="1">
      <c r="A187" s="168"/>
      <c r="B187" s="169"/>
      <c r="C187" s="169"/>
      <c r="D187" s="169"/>
      <c r="E187" s="170" t="s">
        <v>397</v>
      </c>
      <c r="F187" s="171">
        <f>SUM(F172:F186)</f>
        <v>197281000</v>
      </c>
      <c r="G187" s="171">
        <f t="shared" ref="G187:K187" si="30">SUM(G172:G186)</f>
        <v>200281000</v>
      </c>
      <c r="H187" s="171">
        <f t="shared" si="30"/>
        <v>0</v>
      </c>
      <c r="I187" s="171">
        <f t="shared" si="30"/>
        <v>200281000</v>
      </c>
      <c r="J187" s="171">
        <v>0</v>
      </c>
      <c r="K187" s="171">
        <f t="shared" si="30"/>
        <v>200281000</v>
      </c>
    </row>
    <row r="188" spans="1:11">
      <c r="A188" s="181">
        <v>380</v>
      </c>
      <c r="B188" s="182"/>
      <c r="C188" s="174"/>
      <c r="D188" s="174"/>
      <c r="E188" s="183" t="s">
        <v>129</v>
      </c>
      <c r="F188" s="209"/>
      <c r="G188" s="209">
        <v>0</v>
      </c>
      <c r="H188" s="209">
        <f t="shared" si="26"/>
        <v>0</v>
      </c>
      <c r="I188" s="209">
        <v>0</v>
      </c>
      <c r="J188" s="209">
        <v>0</v>
      </c>
      <c r="K188" s="209">
        <f t="shared" ref="K188:K216" si="31">SUM(I188:J188)</f>
        <v>0</v>
      </c>
    </row>
    <row r="189" spans="1:11">
      <c r="A189" s="1091"/>
      <c r="B189" s="153">
        <v>1</v>
      </c>
      <c r="C189" s="153"/>
      <c r="D189" s="163"/>
      <c r="E189" s="308" t="s">
        <v>1451</v>
      </c>
      <c r="F189" s="534">
        <v>1492934088</v>
      </c>
      <c r="G189" s="534">
        <v>1492934088</v>
      </c>
      <c r="H189" s="534">
        <f t="shared" si="26"/>
        <v>0</v>
      </c>
      <c r="I189" s="534">
        <v>1492934088</v>
      </c>
      <c r="J189" s="534">
        <v>0</v>
      </c>
      <c r="K189" s="534">
        <f t="shared" si="31"/>
        <v>1492934088</v>
      </c>
    </row>
    <row r="190" spans="1:11">
      <c r="A190" s="1091"/>
      <c r="B190" s="153"/>
      <c r="C190" s="153"/>
      <c r="D190" s="163"/>
      <c r="E190" s="1094" t="s">
        <v>244</v>
      </c>
      <c r="F190" s="534">
        <v>0</v>
      </c>
      <c r="G190" s="534">
        <v>0</v>
      </c>
      <c r="H190" s="534">
        <f t="shared" si="26"/>
        <v>0</v>
      </c>
      <c r="I190" s="534">
        <v>0</v>
      </c>
      <c r="J190" s="534">
        <v>0</v>
      </c>
      <c r="K190" s="534">
        <f t="shared" si="31"/>
        <v>0</v>
      </c>
    </row>
    <row r="191" spans="1:11">
      <c r="A191" s="1091"/>
      <c r="B191" s="153">
        <v>3</v>
      </c>
      <c r="C191" s="153"/>
      <c r="D191" s="163"/>
      <c r="E191" s="1094" t="s">
        <v>448</v>
      </c>
      <c r="F191" s="534">
        <v>7874000</v>
      </c>
      <c r="G191" s="534">
        <v>7874000</v>
      </c>
      <c r="H191" s="534">
        <f t="shared" si="26"/>
        <v>0</v>
      </c>
      <c r="I191" s="534">
        <v>7874000</v>
      </c>
      <c r="J191" s="534">
        <v>0</v>
      </c>
      <c r="K191" s="534">
        <f t="shared" si="31"/>
        <v>7874000</v>
      </c>
    </row>
    <row r="192" spans="1:11">
      <c r="A192" s="1091"/>
      <c r="B192" s="153"/>
      <c r="C192" s="153"/>
      <c r="D192" s="163"/>
      <c r="E192" s="1094" t="s">
        <v>244</v>
      </c>
      <c r="F192" s="534">
        <v>2126000</v>
      </c>
      <c r="G192" s="534">
        <v>2126000</v>
      </c>
      <c r="H192" s="534">
        <f t="shared" si="26"/>
        <v>0</v>
      </c>
      <c r="I192" s="534">
        <v>2126000</v>
      </c>
      <c r="J192" s="534">
        <v>0</v>
      </c>
      <c r="K192" s="534">
        <f t="shared" si="31"/>
        <v>2126000</v>
      </c>
    </row>
    <row r="193" spans="1:11">
      <c r="A193" s="1091"/>
      <c r="B193" s="153">
        <v>4</v>
      </c>
      <c r="C193" s="153"/>
      <c r="D193" s="163"/>
      <c r="E193" s="308" t="s">
        <v>1497</v>
      </c>
      <c r="F193" s="534">
        <v>1181000</v>
      </c>
      <c r="G193" s="534">
        <v>1181000</v>
      </c>
      <c r="H193" s="534">
        <f t="shared" si="26"/>
        <v>0</v>
      </c>
      <c r="I193" s="534">
        <v>1181000</v>
      </c>
      <c r="J193" s="534">
        <v>0</v>
      </c>
      <c r="K193" s="534">
        <f t="shared" si="31"/>
        <v>1181000</v>
      </c>
    </row>
    <row r="194" spans="1:11">
      <c r="A194" s="1091"/>
      <c r="B194" s="153"/>
      <c r="C194" s="153"/>
      <c r="D194" s="163"/>
      <c r="E194" s="1094" t="s">
        <v>244</v>
      </c>
      <c r="F194" s="534">
        <v>319000</v>
      </c>
      <c r="G194" s="534">
        <v>319000</v>
      </c>
      <c r="H194" s="534">
        <f t="shared" si="26"/>
        <v>0</v>
      </c>
      <c r="I194" s="534">
        <v>319000</v>
      </c>
      <c r="J194" s="534">
        <v>0</v>
      </c>
      <c r="K194" s="534">
        <f t="shared" si="31"/>
        <v>319000</v>
      </c>
    </row>
    <row r="195" spans="1:11">
      <c r="A195" s="1091"/>
      <c r="B195" s="153">
        <v>5</v>
      </c>
      <c r="C195" s="153"/>
      <c r="D195" s="163"/>
      <c r="E195" s="308" t="s">
        <v>1498</v>
      </c>
      <c r="F195" s="534">
        <v>3741000</v>
      </c>
      <c r="G195" s="534">
        <v>3741000</v>
      </c>
      <c r="H195" s="534">
        <f t="shared" si="26"/>
        <v>0</v>
      </c>
      <c r="I195" s="534">
        <v>3741000</v>
      </c>
      <c r="J195" s="534">
        <v>0</v>
      </c>
      <c r="K195" s="534">
        <f t="shared" si="31"/>
        <v>3741000</v>
      </c>
    </row>
    <row r="196" spans="1:11">
      <c r="A196" s="1091"/>
      <c r="B196" s="153"/>
      <c r="C196" s="153"/>
      <c r="D196" s="163"/>
      <c r="E196" s="1094" t="s">
        <v>244</v>
      </c>
      <c r="F196" s="534">
        <v>1010000</v>
      </c>
      <c r="G196" s="534">
        <v>1010000</v>
      </c>
      <c r="H196" s="534">
        <f t="shared" si="26"/>
        <v>0</v>
      </c>
      <c r="I196" s="534">
        <v>1010000</v>
      </c>
      <c r="J196" s="534">
        <v>0</v>
      </c>
      <c r="K196" s="534">
        <f t="shared" si="31"/>
        <v>1010000</v>
      </c>
    </row>
    <row r="197" spans="1:11">
      <c r="A197" s="1091"/>
      <c r="B197" s="153">
        <v>6</v>
      </c>
      <c r="C197" s="153"/>
      <c r="D197" s="163"/>
      <c r="E197" s="308" t="s">
        <v>1499</v>
      </c>
      <c r="F197" s="534">
        <v>7874000</v>
      </c>
      <c r="G197" s="534">
        <v>7874000</v>
      </c>
      <c r="H197" s="534">
        <f t="shared" si="26"/>
        <v>0</v>
      </c>
      <c r="I197" s="534">
        <v>7874000</v>
      </c>
      <c r="J197" s="534">
        <v>202000</v>
      </c>
      <c r="K197" s="534">
        <f t="shared" si="31"/>
        <v>8076000</v>
      </c>
    </row>
    <row r="198" spans="1:11">
      <c r="A198" s="1091"/>
      <c r="B198" s="153"/>
      <c r="C198" s="153"/>
      <c r="D198" s="153"/>
      <c r="E198" s="520" t="s">
        <v>244</v>
      </c>
      <c r="F198" s="154">
        <v>2126000</v>
      </c>
      <c r="G198" s="154">
        <v>2126000</v>
      </c>
      <c r="H198" s="154">
        <f t="shared" si="26"/>
        <v>0</v>
      </c>
      <c r="I198" s="154">
        <v>2126000</v>
      </c>
      <c r="J198" s="154">
        <v>55000</v>
      </c>
      <c r="K198" s="154">
        <f t="shared" si="31"/>
        <v>2181000</v>
      </c>
    </row>
    <row r="199" spans="1:11">
      <c r="A199" s="1091"/>
      <c r="B199" s="153">
        <v>7</v>
      </c>
      <c r="C199" s="153"/>
      <c r="D199" s="153"/>
      <c r="E199" s="520" t="s">
        <v>1455</v>
      </c>
      <c r="F199" s="154">
        <v>161590000</v>
      </c>
      <c r="G199" s="154">
        <v>160791924</v>
      </c>
      <c r="H199" s="154">
        <f t="shared" si="26"/>
        <v>0</v>
      </c>
      <c r="I199" s="154">
        <v>160791924</v>
      </c>
      <c r="J199" s="154">
        <v>0</v>
      </c>
      <c r="K199" s="154">
        <f t="shared" si="31"/>
        <v>160791924</v>
      </c>
    </row>
    <row r="200" spans="1:11">
      <c r="A200" s="1091"/>
      <c r="B200" s="153"/>
      <c r="C200" s="153"/>
      <c r="D200" s="153"/>
      <c r="E200" s="520" t="s">
        <v>244</v>
      </c>
      <c r="F200" s="154">
        <v>0</v>
      </c>
      <c r="G200" s="154">
        <v>798076</v>
      </c>
      <c r="H200" s="154">
        <f t="shared" si="26"/>
        <v>0</v>
      </c>
      <c r="I200" s="154">
        <v>798076</v>
      </c>
      <c r="J200" s="154">
        <v>0</v>
      </c>
      <c r="K200" s="154">
        <f t="shared" si="31"/>
        <v>798076</v>
      </c>
    </row>
    <row r="201" spans="1:11">
      <c r="A201" s="1091"/>
      <c r="B201" s="153"/>
      <c r="C201" s="153"/>
      <c r="D201" s="153"/>
      <c r="E201" s="520" t="s">
        <v>2189</v>
      </c>
      <c r="F201" s="154">
        <v>0</v>
      </c>
      <c r="G201" s="154">
        <v>0</v>
      </c>
      <c r="H201" s="154">
        <f t="shared" si="26"/>
        <v>2639000</v>
      </c>
      <c r="I201" s="154">
        <v>2639000</v>
      </c>
      <c r="J201" s="154">
        <v>0</v>
      </c>
      <c r="K201" s="154">
        <f t="shared" si="31"/>
        <v>2639000</v>
      </c>
    </row>
    <row r="202" spans="1:11">
      <c r="A202" s="1091"/>
      <c r="B202" s="153"/>
      <c r="C202" s="153"/>
      <c r="D202" s="153"/>
      <c r="E202" s="520" t="s">
        <v>244</v>
      </c>
      <c r="F202" s="154">
        <v>0</v>
      </c>
      <c r="G202" s="154">
        <v>0</v>
      </c>
      <c r="H202" s="154">
        <f t="shared" si="26"/>
        <v>833760</v>
      </c>
      <c r="I202" s="154">
        <v>833760</v>
      </c>
      <c r="J202" s="154">
        <v>0</v>
      </c>
      <c r="K202" s="154">
        <f t="shared" si="31"/>
        <v>833760</v>
      </c>
    </row>
    <row r="203" spans="1:11">
      <c r="A203" s="1091"/>
      <c r="B203" s="153">
        <v>8</v>
      </c>
      <c r="C203" s="153"/>
      <c r="D203" s="153"/>
      <c r="E203" s="520" t="s">
        <v>1452</v>
      </c>
      <c r="F203" s="154">
        <v>322049000</v>
      </c>
      <c r="G203" s="154">
        <v>322049000</v>
      </c>
      <c r="H203" s="154">
        <f t="shared" si="26"/>
        <v>0</v>
      </c>
      <c r="I203" s="154">
        <v>322049000</v>
      </c>
      <c r="J203" s="154">
        <v>0</v>
      </c>
      <c r="K203" s="154">
        <f t="shared" si="31"/>
        <v>322049000</v>
      </c>
    </row>
    <row r="204" spans="1:11">
      <c r="A204" s="1091"/>
      <c r="B204" s="153"/>
      <c r="C204" s="153"/>
      <c r="D204" s="153"/>
      <c r="E204" s="520" t="s">
        <v>244</v>
      </c>
      <c r="F204" s="154">
        <v>86953000</v>
      </c>
      <c r="G204" s="154">
        <v>86953000</v>
      </c>
      <c r="H204" s="154">
        <f t="shared" si="26"/>
        <v>0</v>
      </c>
      <c r="I204" s="154">
        <v>86953000</v>
      </c>
      <c r="J204" s="154">
        <v>0</v>
      </c>
      <c r="K204" s="154">
        <f t="shared" si="31"/>
        <v>86953000</v>
      </c>
    </row>
    <row r="205" spans="1:11">
      <c r="A205" s="1091"/>
      <c r="B205" s="153"/>
      <c r="C205" s="153"/>
      <c r="D205" s="153"/>
      <c r="E205" s="520" t="s">
        <v>1566</v>
      </c>
      <c r="F205" s="154">
        <v>0</v>
      </c>
      <c r="G205" s="154">
        <v>0</v>
      </c>
      <c r="H205" s="154">
        <f t="shared" si="26"/>
        <v>0</v>
      </c>
      <c r="I205" s="154">
        <v>0</v>
      </c>
      <c r="J205" s="154">
        <v>0</v>
      </c>
      <c r="K205" s="154">
        <f t="shared" si="31"/>
        <v>0</v>
      </c>
    </row>
    <row r="206" spans="1:11">
      <c r="A206" s="1091"/>
      <c r="B206" s="153"/>
      <c r="C206" s="153"/>
      <c r="D206" s="153"/>
      <c r="E206" s="520" t="s">
        <v>244</v>
      </c>
      <c r="F206" s="154">
        <v>0</v>
      </c>
      <c r="G206" s="154">
        <v>0</v>
      </c>
      <c r="H206" s="154">
        <f t="shared" si="26"/>
        <v>0</v>
      </c>
      <c r="I206" s="154">
        <v>0</v>
      </c>
      <c r="J206" s="154">
        <v>0</v>
      </c>
      <c r="K206" s="154">
        <f t="shared" si="31"/>
        <v>0</v>
      </c>
    </row>
    <row r="207" spans="1:11">
      <c r="A207" s="1091"/>
      <c r="B207" s="153"/>
      <c r="C207" s="153"/>
      <c r="D207" s="153"/>
      <c r="E207" s="520" t="s">
        <v>1567</v>
      </c>
      <c r="F207" s="154"/>
      <c r="G207" s="154">
        <v>370000</v>
      </c>
      <c r="H207" s="154">
        <f t="shared" si="26"/>
        <v>0</v>
      </c>
      <c r="I207" s="154">
        <v>370000</v>
      </c>
      <c r="J207" s="154">
        <v>0</v>
      </c>
      <c r="K207" s="154">
        <f t="shared" si="31"/>
        <v>370000</v>
      </c>
    </row>
    <row r="208" spans="1:11">
      <c r="A208" s="1091"/>
      <c r="B208" s="153"/>
      <c r="C208" s="153"/>
      <c r="D208" s="153"/>
      <c r="E208" s="520" t="s">
        <v>244</v>
      </c>
      <c r="F208" s="154"/>
      <c r="G208" s="154">
        <v>0</v>
      </c>
      <c r="H208" s="154">
        <f t="shared" si="26"/>
        <v>0</v>
      </c>
      <c r="I208" s="154">
        <v>0</v>
      </c>
      <c r="J208" s="154">
        <v>0</v>
      </c>
      <c r="K208" s="154">
        <f t="shared" si="31"/>
        <v>0</v>
      </c>
    </row>
    <row r="209" spans="1:11">
      <c r="A209" s="1091"/>
      <c r="B209" s="153"/>
      <c r="C209" s="153"/>
      <c r="D209" s="153"/>
      <c r="E209" s="520" t="s">
        <v>2184</v>
      </c>
      <c r="F209" s="154"/>
      <c r="G209" s="154">
        <v>1400000</v>
      </c>
      <c r="H209" s="154">
        <f t="shared" si="26"/>
        <v>0</v>
      </c>
      <c r="I209" s="154">
        <v>1400000</v>
      </c>
      <c r="J209" s="154">
        <v>360000</v>
      </c>
      <c r="K209" s="154">
        <f t="shared" si="31"/>
        <v>1760000</v>
      </c>
    </row>
    <row r="210" spans="1:11">
      <c r="A210" s="1091"/>
      <c r="B210" s="153"/>
      <c r="C210" s="153"/>
      <c r="D210" s="153"/>
      <c r="E210" s="520" t="s">
        <v>244</v>
      </c>
      <c r="F210" s="154"/>
      <c r="G210" s="154">
        <v>0</v>
      </c>
      <c r="H210" s="154">
        <f t="shared" si="26"/>
        <v>0</v>
      </c>
      <c r="I210" s="154">
        <v>0</v>
      </c>
      <c r="J210" s="154">
        <v>0</v>
      </c>
      <c r="K210" s="154">
        <f t="shared" si="31"/>
        <v>0</v>
      </c>
    </row>
    <row r="211" spans="1:11">
      <c r="A211" s="1091"/>
      <c r="B211" s="153"/>
      <c r="C211" s="153"/>
      <c r="D211" s="153"/>
      <c r="E211" s="520" t="s">
        <v>2188</v>
      </c>
      <c r="F211" s="154"/>
      <c r="G211" s="154"/>
      <c r="H211" s="154">
        <f t="shared" si="26"/>
        <v>28000000</v>
      </c>
      <c r="I211" s="154">
        <v>28000000</v>
      </c>
      <c r="J211" s="154">
        <v>0</v>
      </c>
      <c r="K211" s="154">
        <f t="shared" si="31"/>
        <v>28000000</v>
      </c>
    </row>
    <row r="212" spans="1:11">
      <c r="A212" s="1091"/>
      <c r="B212" s="153"/>
      <c r="C212" s="153"/>
      <c r="D212" s="153"/>
      <c r="E212" s="520" t="s">
        <v>244</v>
      </c>
      <c r="F212" s="154"/>
      <c r="G212" s="154"/>
      <c r="H212" s="154">
        <f t="shared" si="26"/>
        <v>7560000</v>
      </c>
      <c r="I212" s="154">
        <v>7560000</v>
      </c>
      <c r="J212" s="154">
        <v>0</v>
      </c>
      <c r="K212" s="154">
        <f t="shared" si="31"/>
        <v>7560000</v>
      </c>
    </row>
    <row r="213" spans="1:11">
      <c r="A213" s="1091"/>
      <c r="B213" s="153"/>
      <c r="C213" s="153"/>
      <c r="D213" s="153"/>
      <c r="E213" s="520" t="s">
        <v>2199</v>
      </c>
      <c r="F213" s="154"/>
      <c r="G213" s="154"/>
      <c r="H213" s="154"/>
      <c r="I213" s="154"/>
      <c r="J213" s="154">
        <v>51969000</v>
      </c>
      <c r="K213" s="154">
        <f t="shared" si="31"/>
        <v>51969000</v>
      </c>
    </row>
    <row r="214" spans="1:11">
      <c r="A214" s="1091"/>
      <c r="B214" s="153"/>
      <c r="C214" s="153"/>
      <c r="D214" s="153"/>
      <c r="E214" s="520" t="s">
        <v>244</v>
      </c>
      <c r="F214" s="154"/>
      <c r="G214" s="154"/>
      <c r="H214" s="154"/>
      <c r="I214" s="154"/>
      <c r="J214" s="154">
        <v>14031000</v>
      </c>
      <c r="K214" s="154">
        <f t="shared" si="31"/>
        <v>14031000</v>
      </c>
    </row>
    <row r="215" spans="1:11" ht="31.5">
      <c r="A215" s="1091"/>
      <c r="B215" s="153">
        <v>9</v>
      </c>
      <c r="C215" s="153"/>
      <c r="D215" s="153"/>
      <c r="E215" s="308" t="s">
        <v>1456</v>
      </c>
      <c r="F215" s="154">
        <v>203333000</v>
      </c>
      <c r="G215" s="154">
        <v>203333000</v>
      </c>
      <c r="H215" s="154">
        <f t="shared" si="26"/>
        <v>0</v>
      </c>
      <c r="I215" s="154">
        <v>203333000</v>
      </c>
      <c r="J215" s="154">
        <v>0</v>
      </c>
      <c r="K215" s="154">
        <f t="shared" si="31"/>
        <v>203333000</v>
      </c>
    </row>
    <row r="216" spans="1:11" ht="16.5" thickBot="1">
      <c r="A216" s="1091"/>
      <c r="B216" s="153"/>
      <c r="C216" s="153"/>
      <c r="D216" s="153"/>
      <c r="E216" s="520" t="s">
        <v>244</v>
      </c>
      <c r="F216" s="154">
        <v>0</v>
      </c>
      <c r="G216" s="154">
        <v>0</v>
      </c>
      <c r="H216" s="154">
        <f t="shared" si="26"/>
        <v>0</v>
      </c>
      <c r="I216" s="154">
        <v>0</v>
      </c>
      <c r="J216" s="154">
        <v>0</v>
      </c>
      <c r="K216" s="154">
        <f t="shared" si="31"/>
        <v>0</v>
      </c>
    </row>
    <row r="217" spans="1:11" ht="16.5" thickBot="1">
      <c r="A217" s="168"/>
      <c r="B217" s="169"/>
      <c r="C217" s="169"/>
      <c r="D217" s="169"/>
      <c r="E217" s="170" t="s">
        <v>442</v>
      </c>
      <c r="F217" s="171">
        <f>SUM(F189:F216)</f>
        <v>2293110088</v>
      </c>
      <c r="G217" s="171">
        <f t="shared" ref="G217:K217" si="32">SUM(G189:G216)</f>
        <v>2294880088</v>
      </c>
      <c r="H217" s="171">
        <f t="shared" si="32"/>
        <v>39032760</v>
      </c>
      <c r="I217" s="171">
        <f t="shared" si="32"/>
        <v>2333912848</v>
      </c>
      <c r="J217" s="171">
        <v>66617000</v>
      </c>
      <c r="K217" s="171">
        <f t="shared" si="32"/>
        <v>2400529848</v>
      </c>
    </row>
    <row r="218" spans="1:11">
      <c r="A218" s="181">
        <v>381</v>
      </c>
      <c r="B218" s="182"/>
      <c r="C218" s="174"/>
      <c r="D218" s="174"/>
      <c r="E218" s="210" t="s">
        <v>131</v>
      </c>
      <c r="F218" s="209"/>
      <c r="G218" s="209">
        <v>0</v>
      </c>
      <c r="H218" s="209">
        <f t="shared" ref="H218:H269" si="33">I218-G218</f>
        <v>0</v>
      </c>
      <c r="I218" s="209">
        <v>0</v>
      </c>
      <c r="J218" s="209">
        <v>0</v>
      </c>
      <c r="K218" s="209">
        <f t="shared" ref="K218:K244" si="34">SUM(I218:J218)</f>
        <v>0</v>
      </c>
    </row>
    <row r="219" spans="1:11">
      <c r="A219" s="1091"/>
      <c r="B219" s="211">
        <v>1</v>
      </c>
      <c r="C219" s="211"/>
      <c r="D219" s="153"/>
      <c r="E219" s="535" t="s">
        <v>403</v>
      </c>
      <c r="F219" s="193">
        <v>23621000</v>
      </c>
      <c r="G219" s="193">
        <v>23621000</v>
      </c>
      <c r="H219" s="193">
        <f t="shared" si="33"/>
        <v>0</v>
      </c>
      <c r="I219" s="193">
        <v>23621000</v>
      </c>
      <c r="J219" s="193">
        <v>0</v>
      </c>
      <c r="K219" s="193">
        <f t="shared" si="34"/>
        <v>23621000</v>
      </c>
    </row>
    <row r="220" spans="1:11">
      <c r="A220" s="1091"/>
      <c r="B220" s="153"/>
      <c r="C220" s="153"/>
      <c r="D220" s="153"/>
      <c r="E220" s="520" t="s">
        <v>244</v>
      </c>
      <c r="F220" s="154">
        <v>6379000</v>
      </c>
      <c r="G220" s="154">
        <v>6379000</v>
      </c>
      <c r="H220" s="154">
        <f t="shared" si="33"/>
        <v>0</v>
      </c>
      <c r="I220" s="154">
        <v>6379000</v>
      </c>
      <c r="J220" s="154">
        <v>0</v>
      </c>
      <c r="K220" s="154">
        <f t="shared" si="34"/>
        <v>6379000</v>
      </c>
    </row>
    <row r="221" spans="1:11">
      <c r="A221" s="1091"/>
      <c r="B221" s="153">
        <v>3</v>
      </c>
      <c r="C221" s="153"/>
      <c r="D221" s="153"/>
      <c r="E221" s="520" t="s">
        <v>1500</v>
      </c>
      <c r="F221" s="154">
        <v>27559000</v>
      </c>
      <c r="G221" s="154">
        <v>27559000</v>
      </c>
      <c r="H221" s="154">
        <f t="shared" si="33"/>
        <v>0</v>
      </c>
      <c r="I221" s="154">
        <v>27559000</v>
      </c>
      <c r="J221" s="154">
        <v>0</v>
      </c>
      <c r="K221" s="154">
        <f t="shared" si="34"/>
        <v>27559000</v>
      </c>
    </row>
    <row r="222" spans="1:11">
      <c r="A222" s="1091"/>
      <c r="B222" s="153"/>
      <c r="C222" s="153"/>
      <c r="D222" s="153"/>
      <c r="E222" s="520" t="s">
        <v>244</v>
      </c>
      <c r="F222" s="154">
        <v>7441000</v>
      </c>
      <c r="G222" s="154">
        <v>7441000</v>
      </c>
      <c r="H222" s="154">
        <f t="shared" si="33"/>
        <v>0</v>
      </c>
      <c r="I222" s="154">
        <v>7441000</v>
      </c>
      <c r="J222" s="154">
        <v>0</v>
      </c>
      <c r="K222" s="154">
        <f t="shared" si="34"/>
        <v>7441000</v>
      </c>
    </row>
    <row r="223" spans="1:11">
      <c r="A223" s="1091"/>
      <c r="B223" s="153">
        <v>4</v>
      </c>
      <c r="C223" s="153"/>
      <c r="D223" s="153"/>
      <c r="E223" s="355" t="s">
        <v>1501</v>
      </c>
      <c r="F223" s="154">
        <v>24409000</v>
      </c>
      <c r="G223" s="154">
        <v>24409000</v>
      </c>
      <c r="H223" s="154">
        <f t="shared" si="33"/>
        <v>0</v>
      </c>
      <c r="I223" s="154">
        <v>24409000</v>
      </c>
      <c r="J223" s="154">
        <v>0</v>
      </c>
      <c r="K223" s="154">
        <f t="shared" si="34"/>
        <v>24409000</v>
      </c>
    </row>
    <row r="224" spans="1:11">
      <c r="A224" s="1091"/>
      <c r="B224" s="153"/>
      <c r="C224" s="153"/>
      <c r="D224" s="153"/>
      <c r="E224" s="520" t="s">
        <v>244</v>
      </c>
      <c r="F224" s="154">
        <v>6591000</v>
      </c>
      <c r="G224" s="154">
        <v>6591000</v>
      </c>
      <c r="H224" s="154">
        <f t="shared" si="33"/>
        <v>0</v>
      </c>
      <c r="I224" s="154">
        <v>6591000</v>
      </c>
      <c r="J224" s="154">
        <v>0</v>
      </c>
      <c r="K224" s="154">
        <f t="shared" si="34"/>
        <v>6591000</v>
      </c>
    </row>
    <row r="225" spans="1:11">
      <c r="A225" s="1091"/>
      <c r="B225" s="153">
        <v>5</v>
      </c>
      <c r="C225" s="153"/>
      <c r="D225" s="153"/>
      <c r="E225" s="520" t="s">
        <v>1502</v>
      </c>
      <c r="F225" s="154">
        <v>55118000</v>
      </c>
      <c r="G225" s="154">
        <v>55118000</v>
      </c>
      <c r="H225" s="154">
        <f t="shared" si="33"/>
        <v>0</v>
      </c>
      <c r="I225" s="154">
        <v>55118000</v>
      </c>
      <c r="J225" s="154">
        <v>0</v>
      </c>
      <c r="K225" s="154">
        <f t="shared" si="34"/>
        <v>55118000</v>
      </c>
    </row>
    <row r="226" spans="1:11">
      <c r="A226" s="1091"/>
      <c r="B226" s="153"/>
      <c r="C226" s="153"/>
      <c r="D226" s="153"/>
      <c r="E226" s="520" t="s">
        <v>244</v>
      </c>
      <c r="F226" s="154">
        <v>14882000</v>
      </c>
      <c r="G226" s="154">
        <v>14882000</v>
      </c>
      <c r="H226" s="154">
        <f t="shared" si="33"/>
        <v>0</v>
      </c>
      <c r="I226" s="154">
        <v>14882000</v>
      </c>
      <c r="J226" s="154">
        <v>0</v>
      </c>
      <c r="K226" s="154">
        <f t="shared" si="34"/>
        <v>14882000</v>
      </c>
    </row>
    <row r="227" spans="1:11" ht="31.5">
      <c r="A227" s="1091"/>
      <c r="B227" s="153">
        <v>6</v>
      </c>
      <c r="C227" s="153"/>
      <c r="D227" s="153"/>
      <c r="E227" s="520" t="s">
        <v>1457</v>
      </c>
      <c r="F227" s="154">
        <v>17520000</v>
      </c>
      <c r="G227" s="154">
        <v>24195305</v>
      </c>
      <c r="H227" s="154">
        <f t="shared" si="33"/>
        <v>0</v>
      </c>
      <c r="I227" s="154">
        <v>24195305</v>
      </c>
      <c r="J227" s="154">
        <v>0</v>
      </c>
      <c r="K227" s="154">
        <f t="shared" si="34"/>
        <v>24195305</v>
      </c>
    </row>
    <row r="228" spans="1:11">
      <c r="A228" s="1091"/>
      <c r="B228" s="153"/>
      <c r="C228" s="153"/>
      <c r="D228" s="153"/>
      <c r="E228" s="520" t="s">
        <v>244</v>
      </c>
      <c r="F228" s="154">
        <v>4730000</v>
      </c>
      <c r="G228" s="154">
        <v>939252</v>
      </c>
      <c r="H228" s="154">
        <f t="shared" si="33"/>
        <v>0</v>
      </c>
      <c r="I228" s="154">
        <v>939252</v>
      </c>
      <c r="J228" s="154">
        <v>0</v>
      </c>
      <c r="K228" s="154">
        <f t="shared" si="34"/>
        <v>939252</v>
      </c>
    </row>
    <row r="229" spans="1:11">
      <c r="A229" s="1091"/>
      <c r="B229" s="153">
        <v>7</v>
      </c>
      <c r="C229" s="153"/>
      <c r="D229" s="153"/>
      <c r="E229" s="520" t="s">
        <v>1458</v>
      </c>
      <c r="F229" s="154">
        <v>6082435</v>
      </c>
      <c r="G229" s="154">
        <v>3647041</v>
      </c>
      <c r="H229" s="154">
        <f t="shared" si="33"/>
        <v>0</v>
      </c>
      <c r="I229" s="154">
        <v>3647041</v>
      </c>
      <c r="J229" s="154">
        <v>0</v>
      </c>
      <c r="K229" s="154">
        <f t="shared" si="34"/>
        <v>3647041</v>
      </c>
    </row>
    <row r="230" spans="1:11">
      <c r="A230" s="1091"/>
      <c r="B230" s="153"/>
      <c r="C230" s="153"/>
      <c r="D230" s="153"/>
      <c r="E230" s="520" t="s">
        <v>244</v>
      </c>
      <c r="F230" s="154">
        <v>1642258</v>
      </c>
      <c r="G230" s="154">
        <v>984702</v>
      </c>
      <c r="H230" s="154">
        <f t="shared" si="33"/>
        <v>0</v>
      </c>
      <c r="I230" s="154">
        <v>984702</v>
      </c>
      <c r="J230" s="154">
        <v>0</v>
      </c>
      <c r="K230" s="154">
        <f t="shared" si="34"/>
        <v>984702</v>
      </c>
    </row>
    <row r="231" spans="1:11">
      <c r="A231" s="1091"/>
      <c r="B231" s="153">
        <v>8</v>
      </c>
      <c r="C231" s="153"/>
      <c r="D231" s="153"/>
      <c r="E231" s="520" t="s">
        <v>1459</v>
      </c>
      <c r="F231" s="154">
        <v>3150000</v>
      </c>
      <c r="G231" s="154">
        <v>3150000</v>
      </c>
      <c r="H231" s="154">
        <f t="shared" si="33"/>
        <v>-3150000</v>
      </c>
      <c r="I231" s="154">
        <v>0</v>
      </c>
      <c r="J231" s="154">
        <v>0</v>
      </c>
      <c r="K231" s="154">
        <f t="shared" si="34"/>
        <v>0</v>
      </c>
    </row>
    <row r="232" spans="1:11">
      <c r="A232" s="1091"/>
      <c r="B232" s="153"/>
      <c r="C232" s="153"/>
      <c r="D232" s="153"/>
      <c r="E232" s="520" t="s">
        <v>244</v>
      </c>
      <c r="F232" s="154">
        <v>850000</v>
      </c>
      <c r="G232" s="154">
        <v>850000</v>
      </c>
      <c r="H232" s="154">
        <f t="shared" si="33"/>
        <v>-850000</v>
      </c>
      <c r="I232" s="154">
        <v>0</v>
      </c>
      <c r="J232" s="154">
        <v>0</v>
      </c>
      <c r="K232" s="154">
        <f t="shared" si="34"/>
        <v>0</v>
      </c>
    </row>
    <row r="233" spans="1:11">
      <c r="A233" s="1091"/>
      <c r="B233" s="153">
        <v>9</v>
      </c>
      <c r="C233" s="153"/>
      <c r="D233" s="153"/>
      <c r="E233" s="520" t="s">
        <v>1460</v>
      </c>
      <c r="F233" s="154">
        <v>22610000</v>
      </c>
      <c r="G233" s="154">
        <v>22610000</v>
      </c>
      <c r="H233" s="154">
        <f t="shared" si="33"/>
        <v>0</v>
      </c>
      <c r="I233" s="154">
        <v>22610000</v>
      </c>
      <c r="J233" s="154">
        <v>0</v>
      </c>
      <c r="K233" s="154">
        <f t="shared" si="34"/>
        <v>22610000</v>
      </c>
    </row>
    <row r="234" spans="1:11">
      <c r="A234" s="1091"/>
      <c r="B234" s="153"/>
      <c r="C234" s="153"/>
      <c r="D234" s="153"/>
      <c r="E234" s="520" t="s">
        <v>244</v>
      </c>
      <c r="F234" s="154">
        <v>6105000</v>
      </c>
      <c r="G234" s="154">
        <v>6105000</v>
      </c>
      <c r="H234" s="154">
        <f t="shared" si="33"/>
        <v>0</v>
      </c>
      <c r="I234" s="154">
        <v>6105000</v>
      </c>
      <c r="J234" s="154">
        <v>0</v>
      </c>
      <c r="K234" s="154">
        <f t="shared" si="34"/>
        <v>6105000</v>
      </c>
    </row>
    <row r="235" spans="1:11">
      <c r="A235" s="1091"/>
      <c r="B235" s="153">
        <v>10</v>
      </c>
      <c r="C235" s="153"/>
      <c r="D235" s="153"/>
      <c r="E235" s="520" t="s">
        <v>1503</v>
      </c>
      <c r="F235" s="154">
        <v>3150000</v>
      </c>
      <c r="G235" s="154">
        <v>3150000</v>
      </c>
      <c r="H235" s="154">
        <f t="shared" si="33"/>
        <v>0</v>
      </c>
      <c r="I235" s="154">
        <v>3150000</v>
      </c>
      <c r="J235" s="154">
        <v>0</v>
      </c>
      <c r="K235" s="154">
        <f t="shared" si="34"/>
        <v>3150000</v>
      </c>
    </row>
    <row r="236" spans="1:11">
      <c r="A236" s="1091"/>
      <c r="B236" s="153"/>
      <c r="C236" s="153"/>
      <c r="D236" s="153"/>
      <c r="E236" s="520" t="s">
        <v>244</v>
      </c>
      <c r="F236" s="154">
        <v>850000</v>
      </c>
      <c r="G236" s="154">
        <v>850000</v>
      </c>
      <c r="H236" s="154">
        <f t="shared" si="33"/>
        <v>0</v>
      </c>
      <c r="I236" s="154">
        <v>850000</v>
      </c>
      <c r="J236" s="154">
        <v>0</v>
      </c>
      <c r="K236" s="154">
        <f t="shared" si="34"/>
        <v>850000</v>
      </c>
    </row>
    <row r="237" spans="1:11">
      <c r="A237" s="1091"/>
      <c r="B237" s="153">
        <v>11</v>
      </c>
      <c r="C237" s="153"/>
      <c r="D237" s="153"/>
      <c r="E237" s="520" t="s">
        <v>1568</v>
      </c>
      <c r="F237" s="154">
        <v>0</v>
      </c>
      <c r="G237" s="154">
        <v>0</v>
      </c>
      <c r="H237" s="154">
        <f t="shared" si="33"/>
        <v>0</v>
      </c>
      <c r="I237" s="154">
        <v>0</v>
      </c>
      <c r="J237" s="154">
        <v>0</v>
      </c>
      <c r="K237" s="154">
        <f t="shared" si="34"/>
        <v>0</v>
      </c>
    </row>
    <row r="238" spans="1:11">
      <c r="A238" s="1091"/>
      <c r="B238" s="153"/>
      <c r="C238" s="153"/>
      <c r="D238" s="153"/>
      <c r="E238" s="520" t="s">
        <v>244</v>
      </c>
      <c r="F238" s="154">
        <v>0</v>
      </c>
      <c r="G238" s="154">
        <v>0</v>
      </c>
      <c r="H238" s="154">
        <f t="shared" si="33"/>
        <v>0</v>
      </c>
      <c r="I238" s="154">
        <v>0</v>
      </c>
      <c r="J238" s="154">
        <v>0</v>
      </c>
      <c r="K238" s="154">
        <f t="shared" si="34"/>
        <v>0</v>
      </c>
    </row>
    <row r="239" spans="1:11">
      <c r="A239" s="1091"/>
      <c r="B239" s="153">
        <v>12</v>
      </c>
      <c r="C239" s="153"/>
      <c r="D239" s="153"/>
      <c r="E239" s="520" t="s">
        <v>2188</v>
      </c>
      <c r="F239" s="154">
        <v>0</v>
      </c>
      <c r="G239" s="154">
        <v>0</v>
      </c>
      <c r="H239" s="154">
        <f t="shared" si="33"/>
        <v>1197803165</v>
      </c>
      <c r="I239" s="154">
        <v>1197803165</v>
      </c>
      <c r="J239" s="154">
        <v>0</v>
      </c>
      <c r="K239" s="154">
        <f t="shared" si="34"/>
        <v>1197803165</v>
      </c>
    </row>
    <row r="240" spans="1:11">
      <c r="A240" s="1091"/>
      <c r="B240" s="153"/>
      <c r="C240" s="153"/>
      <c r="D240" s="153"/>
      <c r="E240" s="520" t="s">
        <v>244</v>
      </c>
      <c r="F240" s="154">
        <v>0</v>
      </c>
      <c r="G240" s="154">
        <v>0</v>
      </c>
      <c r="H240" s="154">
        <f t="shared" si="33"/>
        <v>323406855</v>
      </c>
      <c r="I240" s="154">
        <v>323406855</v>
      </c>
      <c r="J240" s="154">
        <v>0</v>
      </c>
      <c r="K240" s="154">
        <f t="shared" si="34"/>
        <v>323406855</v>
      </c>
    </row>
    <row r="241" spans="1:11">
      <c r="A241" s="1091"/>
      <c r="B241" s="153">
        <v>13</v>
      </c>
      <c r="C241" s="153"/>
      <c r="D241" s="153"/>
      <c r="E241" s="520" t="s">
        <v>2200</v>
      </c>
      <c r="F241" s="154"/>
      <c r="G241" s="154"/>
      <c r="H241" s="154"/>
      <c r="I241" s="154"/>
      <c r="J241" s="154">
        <v>2441000</v>
      </c>
      <c r="K241" s="154">
        <f t="shared" si="34"/>
        <v>2441000</v>
      </c>
    </row>
    <row r="242" spans="1:11">
      <c r="A242" s="1091"/>
      <c r="B242" s="153"/>
      <c r="C242" s="153"/>
      <c r="D242" s="153"/>
      <c r="E242" s="520" t="s">
        <v>244</v>
      </c>
      <c r="F242" s="154"/>
      <c r="G242" s="154"/>
      <c r="H242" s="154"/>
      <c r="I242" s="154"/>
      <c r="J242" s="154">
        <v>659000</v>
      </c>
      <c r="K242" s="154">
        <f t="shared" si="34"/>
        <v>659000</v>
      </c>
    </row>
    <row r="243" spans="1:11">
      <c r="A243" s="1091"/>
      <c r="B243" s="153">
        <v>14</v>
      </c>
      <c r="C243" s="153"/>
      <c r="D243" s="153"/>
      <c r="E243" s="520" t="s">
        <v>245</v>
      </c>
      <c r="F243" s="154">
        <v>24382000</v>
      </c>
      <c r="G243" s="154">
        <v>24382000</v>
      </c>
      <c r="H243" s="154">
        <f t="shared" si="33"/>
        <v>0</v>
      </c>
      <c r="I243" s="154">
        <v>24382000</v>
      </c>
      <c r="J243" s="154">
        <v>603000</v>
      </c>
      <c r="K243" s="154">
        <f t="shared" si="34"/>
        <v>24985000</v>
      </c>
    </row>
    <row r="244" spans="1:11" ht="16.5" thickBot="1">
      <c r="A244" s="1091"/>
      <c r="B244" s="153"/>
      <c r="C244" s="153"/>
      <c r="D244" s="153"/>
      <c r="E244" s="520" t="s">
        <v>244</v>
      </c>
      <c r="F244" s="154">
        <v>6583000</v>
      </c>
      <c r="G244" s="154">
        <v>6583000</v>
      </c>
      <c r="H244" s="154">
        <f t="shared" si="33"/>
        <v>0</v>
      </c>
      <c r="I244" s="154">
        <v>6583000</v>
      </c>
      <c r="J244" s="154">
        <v>163000</v>
      </c>
      <c r="K244" s="154">
        <f t="shared" si="34"/>
        <v>6746000</v>
      </c>
    </row>
    <row r="245" spans="1:11" ht="16.5" thickBot="1">
      <c r="A245" s="168"/>
      <c r="B245" s="169"/>
      <c r="C245" s="169"/>
      <c r="D245" s="169"/>
      <c r="E245" s="170" t="s">
        <v>443</v>
      </c>
      <c r="F245" s="171">
        <f>SUM(F219:F244)</f>
        <v>263654693</v>
      </c>
      <c r="G245" s="171">
        <f t="shared" ref="G245:K245" si="35">SUM(G219:G244)</f>
        <v>263446300</v>
      </c>
      <c r="H245" s="171">
        <f t="shared" si="35"/>
        <v>1517210020</v>
      </c>
      <c r="I245" s="171">
        <f t="shared" si="35"/>
        <v>1780656320</v>
      </c>
      <c r="J245" s="171">
        <f t="shared" si="35"/>
        <v>3866000</v>
      </c>
      <c r="K245" s="171">
        <f t="shared" si="35"/>
        <v>1784522320</v>
      </c>
    </row>
    <row r="246" spans="1:11" ht="32.25" hidden="1" thickBot="1">
      <c r="A246" s="181">
        <v>385</v>
      </c>
      <c r="B246" s="174"/>
      <c r="C246" s="174"/>
      <c r="D246" s="182"/>
      <c r="E246" s="206" t="s">
        <v>1504</v>
      </c>
      <c r="F246" s="175"/>
      <c r="G246" s="175"/>
      <c r="H246" s="175">
        <f t="shared" si="33"/>
        <v>0</v>
      </c>
      <c r="I246" s="175"/>
      <c r="J246" s="175">
        <v>0</v>
      </c>
      <c r="K246" s="175"/>
    </row>
    <row r="247" spans="1:11" ht="16.5" hidden="1" thickBot="1">
      <c r="A247" s="152"/>
      <c r="B247" s="523">
        <v>1</v>
      </c>
      <c r="C247" s="523"/>
      <c r="D247" s="524"/>
      <c r="E247" s="525" t="s">
        <v>1491</v>
      </c>
      <c r="F247" s="526"/>
      <c r="G247" s="526"/>
      <c r="H247" s="526">
        <f t="shared" si="33"/>
        <v>0</v>
      </c>
      <c r="I247" s="526"/>
      <c r="J247" s="526">
        <v>0</v>
      </c>
      <c r="K247" s="526"/>
    </row>
    <row r="248" spans="1:11" ht="16.5" hidden="1" thickBot="1">
      <c r="A248" s="152"/>
      <c r="B248" s="523"/>
      <c r="C248" s="523">
        <v>1</v>
      </c>
      <c r="D248" s="524"/>
      <c r="E248" s="527" t="s">
        <v>1484</v>
      </c>
      <c r="F248" s="528"/>
      <c r="G248" s="528"/>
      <c r="H248" s="528">
        <f t="shared" si="33"/>
        <v>0</v>
      </c>
      <c r="I248" s="528"/>
      <c r="J248" s="528">
        <v>0</v>
      </c>
      <c r="K248" s="528"/>
    </row>
    <row r="249" spans="1:11" ht="16.5" hidden="1" thickBot="1">
      <c r="A249" s="152"/>
      <c r="B249" s="523">
        <v>2</v>
      </c>
      <c r="C249" s="523"/>
      <c r="D249" s="523"/>
      <c r="E249" s="529" t="s">
        <v>1492</v>
      </c>
      <c r="F249" s="528"/>
      <c r="G249" s="528"/>
      <c r="H249" s="528">
        <f t="shared" si="33"/>
        <v>0</v>
      </c>
      <c r="I249" s="528"/>
      <c r="J249" s="528">
        <v>0</v>
      </c>
      <c r="K249" s="528"/>
    </row>
    <row r="250" spans="1:11" ht="16.5" hidden="1" thickBot="1">
      <c r="A250" s="152"/>
      <c r="B250" s="523"/>
      <c r="C250" s="523">
        <v>1</v>
      </c>
      <c r="D250" s="523"/>
      <c r="E250" s="530" t="s">
        <v>1493</v>
      </c>
      <c r="F250" s="528"/>
      <c r="G250" s="528"/>
      <c r="H250" s="528">
        <f t="shared" si="33"/>
        <v>0</v>
      </c>
      <c r="I250" s="528"/>
      <c r="J250" s="528">
        <v>0</v>
      </c>
      <c r="K250" s="528"/>
    </row>
    <row r="251" spans="1:11" ht="16.5" hidden="1" thickBot="1">
      <c r="A251" s="207"/>
      <c r="B251" s="208"/>
      <c r="C251" s="208"/>
      <c r="D251" s="208"/>
      <c r="E251" s="187"/>
      <c r="F251" s="180"/>
      <c r="G251" s="180"/>
      <c r="H251" s="180">
        <f t="shared" si="33"/>
        <v>0</v>
      </c>
      <c r="I251" s="180"/>
      <c r="J251" s="180">
        <v>0</v>
      </c>
      <c r="K251" s="180"/>
    </row>
    <row r="252" spans="1:11" ht="16.5" hidden="1" thickBot="1">
      <c r="A252" s="207"/>
      <c r="B252" s="208"/>
      <c r="C252" s="208"/>
      <c r="D252" s="208"/>
      <c r="E252" s="304"/>
      <c r="F252" s="180"/>
      <c r="G252" s="180"/>
      <c r="H252" s="180">
        <f t="shared" si="33"/>
        <v>0</v>
      </c>
      <c r="I252" s="180"/>
      <c r="J252" s="180">
        <v>0</v>
      </c>
      <c r="K252" s="180"/>
    </row>
    <row r="253" spans="1:11" ht="16.5" hidden="1" thickBot="1">
      <c r="A253" s="168"/>
      <c r="B253" s="169"/>
      <c r="C253" s="169"/>
      <c r="D253" s="169"/>
      <c r="E253" s="170" t="s">
        <v>1505</v>
      </c>
      <c r="F253" s="171">
        <f>SUM(F247:F252)</f>
        <v>0</v>
      </c>
      <c r="G253" s="171">
        <v>0</v>
      </c>
      <c r="H253" s="171">
        <f t="shared" si="33"/>
        <v>0</v>
      </c>
      <c r="I253" s="171">
        <v>0</v>
      </c>
      <c r="J253" s="171">
        <v>0</v>
      </c>
      <c r="K253" s="171">
        <f t="shared" ref="K253" si="36">SUM(K247:K252)</f>
        <v>0</v>
      </c>
    </row>
    <row r="254" spans="1:11" ht="31.5">
      <c r="A254" s="181">
        <v>389</v>
      </c>
      <c r="B254" s="174"/>
      <c r="C254" s="174"/>
      <c r="D254" s="182"/>
      <c r="E254" s="206" t="s">
        <v>422</v>
      </c>
      <c r="F254" s="175"/>
      <c r="G254" s="175">
        <v>0</v>
      </c>
      <c r="H254" s="175">
        <f t="shared" si="33"/>
        <v>0</v>
      </c>
      <c r="I254" s="175">
        <v>0</v>
      </c>
      <c r="J254" s="175">
        <v>0</v>
      </c>
      <c r="K254" s="175">
        <f t="shared" ref="K254:K260" si="37">SUM(I254:J254)</f>
        <v>0</v>
      </c>
    </row>
    <row r="255" spans="1:11">
      <c r="A255" s="152"/>
      <c r="B255" s="163">
        <v>1</v>
      </c>
      <c r="C255" s="163"/>
      <c r="D255" s="153"/>
      <c r="E255" s="220" t="s">
        <v>1461</v>
      </c>
      <c r="F255" s="177"/>
      <c r="G255" s="177">
        <v>0</v>
      </c>
      <c r="H255" s="177">
        <f t="shared" si="33"/>
        <v>0</v>
      </c>
      <c r="I255" s="177">
        <v>0</v>
      </c>
      <c r="J255" s="177">
        <v>0</v>
      </c>
      <c r="K255" s="177">
        <f t="shared" si="37"/>
        <v>0</v>
      </c>
    </row>
    <row r="256" spans="1:11">
      <c r="A256" s="152"/>
      <c r="B256" s="163"/>
      <c r="C256" s="163">
        <v>1</v>
      </c>
      <c r="D256" s="153"/>
      <c r="E256" s="179" t="s">
        <v>1462</v>
      </c>
      <c r="F256" s="180">
        <v>600000</v>
      </c>
      <c r="G256" s="180">
        <v>600000</v>
      </c>
      <c r="H256" s="180">
        <f t="shared" si="33"/>
        <v>0</v>
      </c>
      <c r="I256" s="180">
        <v>600000</v>
      </c>
      <c r="J256" s="180">
        <v>0</v>
      </c>
      <c r="K256" s="180">
        <f t="shared" si="37"/>
        <v>600000</v>
      </c>
    </row>
    <row r="257" spans="1:11">
      <c r="A257" s="152"/>
      <c r="B257" s="163">
        <v>2</v>
      </c>
      <c r="C257" s="163"/>
      <c r="D257" s="163"/>
      <c r="E257" s="187" t="s">
        <v>2190</v>
      </c>
      <c r="F257" s="180"/>
      <c r="G257" s="180">
        <v>0</v>
      </c>
      <c r="H257" s="180">
        <f t="shared" si="33"/>
        <v>0</v>
      </c>
      <c r="I257" s="180">
        <v>0</v>
      </c>
      <c r="J257" s="180">
        <v>0</v>
      </c>
      <c r="K257" s="180">
        <f t="shared" si="37"/>
        <v>0</v>
      </c>
    </row>
    <row r="258" spans="1:11">
      <c r="A258" s="152"/>
      <c r="B258" s="163"/>
      <c r="C258" s="163">
        <v>1</v>
      </c>
      <c r="D258" s="163"/>
      <c r="E258" s="179" t="s">
        <v>2191</v>
      </c>
      <c r="F258" s="180"/>
      <c r="G258" s="180">
        <v>0</v>
      </c>
      <c r="H258" s="180">
        <f t="shared" si="33"/>
        <v>4000000</v>
      </c>
      <c r="I258" s="180">
        <v>4000000</v>
      </c>
      <c r="J258" s="180">
        <v>0</v>
      </c>
      <c r="K258" s="180">
        <f t="shared" si="37"/>
        <v>4000000</v>
      </c>
    </row>
    <row r="259" spans="1:11">
      <c r="A259" s="207"/>
      <c r="B259" s="208">
        <v>3</v>
      </c>
      <c r="C259" s="208"/>
      <c r="D259" s="208"/>
      <c r="E259" s="187" t="s">
        <v>402</v>
      </c>
      <c r="F259" s="180"/>
      <c r="G259" s="180">
        <v>0</v>
      </c>
      <c r="H259" s="180">
        <f t="shared" si="33"/>
        <v>0</v>
      </c>
      <c r="I259" s="180">
        <v>0</v>
      </c>
      <c r="J259" s="180">
        <v>0</v>
      </c>
      <c r="K259" s="180">
        <f t="shared" si="37"/>
        <v>0</v>
      </c>
    </row>
    <row r="260" spans="1:11" ht="16.5" thickBot="1">
      <c r="A260" s="207"/>
      <c r="B260" s="208"/>
      <c r="C260" s="208">
        <v>1</v>
      </c>
      <c r="D260" s="208"/>
      <c r="E260" s="304" t="s">
        <v>1463</v>
      </c>
      <c r="F260" s="180"/>
      <c r="G260" s="180">
        <v>3000000</v>
      </c>
      <c r="H260" s="180">
        <f t="shared" si="33"/>
        <v>0</v>
      </c>
      <c r="I260" s="180">
        <v>3000000</v>
      </c>
      <c r="J260" s="180">
        <v>0</v>
      </c>
      <c r="K260" s="180">
        <f t="shared" si="37"/>
        <v>3000000</v>
      </c>
    </row>
    <row r="261" spans="1:11" ht="16.5" thickBot="1">
      <c r="A261" s="168"/>
      <c r="B261" s="169"/>
      <c r="C261" s="169"/>
      <c r="D261" s="169"/>
      <c r="E261" s="170" t="s">
        <v>432</v>
      </c>
      <c r="F261" s="171">
        <f>SUM(F255:F260)</f>
        <v>600000</v>
      </c>
      <c r="G261" s="171">
        <f t="shared" ref="G261:K261" si="38">SUM(G255:G260)</f>
        <v>3600000</v>
      </c>
      <c r="H261" s="171">
        <f t="shared" si="38"/>
        <v>4000000</v>
      </c>
      <c r="I261" s="171">
        <f t="shared" si="38"/>
        <v>7600000</v>
      </c>
      <c r="J261" s="171">
        <v>0</v>
      </c>
      <c r="K261" s="171">
        <f t="shared" si="38"/>
        <v>7600000</v>
      </c>
    </row>
    <row r="262" spans="1:11">
      <c r="A262" s="181">
        <v>390</v>
      </c>
      <c r="B262" s="174"/>
      <c r="C262" s="174"/>
      <c r="D262" s="182"/>
      <c r="E262" s="206" t="s">
        <v>445</v>
      </c>
      <c r="F262" s="175"/>
      <c r="G262" s="175">
        <v>0</v>
      </c>
      <c r="H262" s="175">
        <f t="shared" si="33"/>
        <v>0</v>
      </c>
      <c r="I262" s="175">
        <v>0</v>
      </c>
      <c r="J262" s="175">
        <v>0</v>
      </c>
      <c r="K262" s="175">
        <f>SUM(I262:J262)</f>
        <v>0</v>
      </c>
    </row>
    <row r="263" spans="1:11">
      <c r="A263" s="207"/>
      <c r="B263" s="208">
        <v>1</v>
      </c>
      <c r="C263" s="208"/>
      <c r="D263" s="208"/>
      <c r="E263" s="179" t="s">
        <v>446</v>
      </c>
      <c r="F263" s="180">
        <v>15729000</v>
      </c>
      <c r="G263" s="180">
        <v>15729000</v>
      </c>
      <c r="H263" s="180">
        <f t="shared" si="33"/>
        <v>0</v>
      </c>
      <c r="I263" s="180">
        <v>15729000</v>
      </c>
      <c r="J263" s="180">
        <v>0</v>
      </c>
      <c r="K263" s="180">
        <f>SUM(I263:J263)</f>
        <v>15729000</v>
      </c>
    </row>
    <row r="264" spans="1:11" ht="16.5" thickBot="1">
      <c r="A264" s="207"/>
      <c r="B264" s="208">
        <v>4</v>
      </c>
      <c r="C264" s="208"/>
      <c r="D264" s="208"/>
      <c r="E264" s="304" t="s">
        <v>145</v>
      </c>
      <c r="F264" s="180">
        <v>29967403</v>
      </c>
      <c r="G264" s="180">
        <v>29967403</v>
      </c>
      <c r="H264" s="180">
        <f t="shared" si="33"/>
        <v>467651</v>
      </c>
      <c r="I264" s="180">
        <v>30435054</v>
      </c>
      <c r="J264" s="180">
        <v>0</v>
      </c>
      <c r="K264" s="180">
        <f>SUM(I264:J264)</f>
        <v>30435054</v>
      </c>
    </row>
    <row r="265" spans="1:11" ht="16.5" thickBot="1">
      <c r="A265" s="168"/>
      <c r="B265" s="169"/>
      <c r="C265" s="169"/>
      <c r="D265" s="169"/>
      <c r="E265" s="170" t="s">
        <v>645</v>
      </c>
      <c r="F265" s="171">
        <f>SUM(F263:F264)</f>
        <v>45696403</v>
      </c>
      <c r="G265" s="171">
        <f t="shared" ref="G265:K265" si="39">SUM(G263:G264)</f>
        <v>45696403</v>
      </c>
      <c r="H265" s="171">
        <f t="shared" si="39"/>
        <v>467651</v>
      </c>
      <c r="I265" s="171">
        <f t="shared" si="39"/>
        <v>46164054</v>
      </c>
      <c r="J265" s="171">
        <v>0</v>
      </c>
      <c r="K265" s="171">
        <f t="shared" si="39"/>
        <v>46164054</v>
      </c>
    </row>
    <row r="266" spans="1:11">
      <c r="A266" s="152">
        <v>394</v>
      </c>
      <c r="B266" s="516"/>
      <c r="C266" s="212"/>
      <c r="D266" s="212"/>
      <c r="E266" s="536" t="s">
        <v>163</v>
      </c>
      <c r="F266" s="180"/>
      <c r="G266" s="180"/>
      <c r="H266" s="180">
        <f t="shared" si="33"/>
        <v>0</v>
      </c>
      <c r="I266" s="180"/>
      <c r="J266" s="180">
        <v>0</v>
      </c>
      <c r="K266" s="180"/>
    </row>
    <row r="267" spans="1:11">
      <c r="A267" s="152"/>
      <c r="B267" s="516">
        <v>1</v>
      </c>
      <c r="C267" s="212"/>
      <c r="D267" s="212"/>
      <c r="E267" s="536" t="s">
        <v>134</v>
      </c>
      <c r="F267" s="180">
        <v>5000000</v>
      </c>
      <c r="G267" s="180">
        <v>52352139</v>
      </c>
      <c r="H267" s="180">
        <f t="shared" si="33"/>
        <v>-1414292</v>
      </c>
      <c r="I267" s="180">
        <v>50937847</v>
      </c>
      <c r="J267" s="180">
        <v>-50937847</v>
      </c>
      <c r="K267" s="180">
        <f>SUM(I267:J267)</f>
        <v>0</v>
      </c>
    </row>
    <row r="268" spans="1:11">
      <c r="A268" s="152"/>
      <c r="B268" s="516">
        <v>2</v>
      </c>
      <c r="C268" s="212"/>
      <c r="D268" s="212"/>
      <c r="E268" s="536" t="s">
        <v>493</v>
      </c>
      <c r="F268" s="180">
        <v>111447928</v>
      </c>
      <c r="G268" s="180">
        <v>52842229</v>
      </c>
      <c r="H268" s="180">
        <f t="shared" si="33"/>
        <v>-5176333</v>
      </c>
      <c r="I268" s="180">
        <v>47665896</v>
      </c>
      <c r="J268" s="180">
        <v>0</v>
      </c>
      <c r="K268" s="180">
        <f>SUM(I268:J268)</f>
        <v>47665896</v>
      </c>
    </row>
    <row r="269" spans="1:11" ht="16.5" thickBot="1">
      <c r="A269" s="152"/>
      <c r="B269" s="516">
        <v>3</v>
      </c>
      <c r="C269" s="212"/>
      <c r="D269" s="212"/>
      <c r="E269" s="536" t="s">
        <v>404</v>
      </c>
      <c r="F269" s="180">
        <v>10000000</v>
      </c>
      <c r="G269" s="180">
        <v>8230000</v>
      </c>
      <c r="H269" s="180">
        <f t="shared" si="33"/>
        <v>1400000</v>
      </c>
      <c r="I269" s="180">
        <v>9630000</v>
      </c>
      <c r="J269" s="180">
        <v>-5337285</v>
      </c>
      <c r="K269" s="180">
        <f>SUM(I269:J269)</f>
        <v>4292715</v>
      </c>
    </row>
    <row r="270" spans="1:11" ht="16.5" thickBot="1">
      <c r="A270" s="1089"/>
      <c r="B270" s="1090"/>
      <c r="C270" s="1090"/>
      <c r="D270" s="1090"/>
      <c r="E270" s="213" t="s">
        <v>644</v>
      </c>
      <c r="F270" s="214">
        <f>SUM(F266:F269)</f>
        <v>126447928</v>
      </c>
      <c r="G270" s="214">
        <f t="shared" ref="G270:K270" si="40">SUM(G266:G269)</f>
        <v>113424368</v>
      </c>
      <c r="H270" s="214">
        <f t="shared" si="40"/>
        <v>-5190625</v>
      </c>
      <c r="I270" s="214">
        <f t="shared" si="40"/>
        <v>108233743</v>
      </c>
      <c r="J270" s="214">
        <v>-56275132</v>
      </c>
      <c r="K270" s="214">
        <f t="shared" si="40"/>
        <v>51958611</v>
      </c>
    </row>
    <row r="271" spans="1:11" ht="31.5" hidden="1">
      <c r="A271" s="181">
        <v>389</v>
      </c>
      <c r="B271" s="174"/>
      <c r="C271" s="174"/>
      <c r="D271" s="182"/>
      <c r="E271" s="206" t="s">
        <v>422</v>
      </c>
      <c r="F271" s="175"/>
      <c r="G271" s="175"/>
      <c r="H271" s="175"/>
      <c r="I271" s="175"/>
      <c r="J271" s="175">
        <v>0</v>
      </c>
      <c r="K271" s="175"/>
    </row>
    <row r="272" spans="1:11" hidden="1">
      <c r="A272" s="207"/>
      <c r="B272" s="208">
        <v>1</v>
      </c>
      <c r="C272" s="208"/>
      <c r="D272" s="208"/>
      <c r="E272" s="179" t="s">
        <v>401</v>
      </c>
      <c r="F272" s="180"/>
      <c r="G272" s="180"/>
      <c r="H272" s="180"/>
      <c r="I272" s="180"/>
      <c r="J272" s="180">
        <v>0</v>
      </c>
      <c r="K272" s="180"/>
    </row>
    <row r="273" spans="1:11" hidden="1">
      <c r="A273" s="207"/>
      <c r="B273" s="208"/>
      <c r="C273" s="208">
        <v>1</v>
      </c>
      <c r="D273" s="208"/>
      <c r="E273" s="179" t="s">
        <v>402</v>
      </c>
      <c r="F273" s="180"/>
      <c r="G273" s="180"/>
      <c r="H273" s="180"/>
      <c r="I273" s="180"/>
      <c r="J273" s="180">
        <v>0</v>
      </c>
      <c r="K273" s="180"/>
    </row>
    <row r="274" spans="1:11" ht="16.5" hidden="1" thickBot="1">
      <c r="A274" s="168"/>
      <c r="B274" s="169"/>
      <c r="C274" s="169"/>
      <c r="D274" s="169"/>
      <c r="E274" s="170" t="s">
        <v>432</v>
      </c>
      <c r="F274" s="171">
        <f>SUM(F272:F273)</f>
        <v>0</v>
      </c>
      <c r="G274" s="171">
        <f t="shared" ref="G274:K274" si="41">SUM(G272:G273)</f>
        <v>0</v>
      </c>
      <c r="H274" s="171">
        <f t="shared" si="41"/>
        <v>0</v>
      </c>
      <c r="I274" s="171">
        <f t="shared" si="41"/>
        <v>0</v>
      </c>
      <c r="J274" s="171">
        <v>0</v>
      </c>
      <c r="K274" s="171">
        <f t="shared" si="41"/>
        <v>0</v>
      </c>
    </row>
    <row r="275" spans="1:11" ht="16.5" thickBot="1">
      <c r="A275" s="516"/>
      <c r="B275" s="517"/>
      <c r="C275" s="517"/>
      <c r="D275" s="517"/>
      <c r="E275" s="519"/>
      <c r="F275" s="537"/>
      <c r="G275" s="537"/>
      <c r="H275" s="537"/>
      <c r="I275" s="537"/>
      <c r="J275" s="537">
        <v>0</v>
      </c>
      <c r="K275" s="537"/>
    </row>
    <row r="276" spans="1:11" ht="16.5" thickBot="1">
      <c r="A276" s="168"/>
      <c r="B276" s="169"/>
      <c r="C276" s="169"/>
      <c r="D276" s="169"/>
      <c r="E276" s="170" t="s">
        <v>405</v>
      </c>
      <c r="F276" s="171">
        <f>SUM(F274,F270,F245,F217,F187,F170,F164,F131,F119,F114,F95,F90,F265,F101,F261,F253,F134,F107,F137)</f>
        <v>4628696265</v>
      </c>
      <c r="G276" s="171">
        <f t="shared" ref="G276:K276" si="42">SUM(G274,G270,G245,G217,G187,G170,G164,G131,G119,G114,G95,G90,G265,G101,G261,G253,G134,G107,G137)</f>
        <v>4784698934</v>
      </c>
      <c r="H276" s="171">
        <f t="shared" si="42"/>
        <v>1615199340</v>
      </c>
      <c r="I276" s="171">
        <f t="shared" si="42"/>
        <v>6399898274</v>
      </c>
      <c r="J276" s="171">
        <v>26179000</v>
      </c>
      <c r="K276" s="171">
        <f t="shared" si="42"/>
        <v>6426077274</v>
      </c>
    </row>
    <row r="278" spans="1:11">
      <c r="F278" s="216">
        <f>F276-'16A.m (2)'!F168</f>
        <v>0</v>
      </c>
      <c r="G278" s="216"/>
      <c r="H278" s="216">
        <f>'1.1.PMINFO.'!D140-'16B.m (2)'!H276</f>
        <v>3013496925</v>
      </c>
      <c r="I278" s="216">
        <f>'1.1.PMINFO.'!G140-'16B.m (2)'!I276</f>
        <v>-1000</v>
      </c>
      <c r="J278" s="216"/>
      <c r="K278" s="216">
        <f>'1.1.PMINFO.'!H140-'16B.m (2)'!K276</f>
        <v>-3770559983</v>
      </c>
    </row>
    <row r="279" spans="1:11">
      <c r="F279" s="216"/>
      <c r="G279" s="216"/>
      <c r="H279" s="216"/>
      <c r="I279" s="216"/>
      <c r="J279" s="216"/>
      <c r="K279" s="216"/>
    </row>
    <row r="280" spans="1:11">
      <c r="H280" s="216">
        <f>I276-F276</f>
        <v>1771202009</v>
      </c>
      <c r="K280" s="216">
        <f>K276-'16A.m (2)'!K168</f>
        <v>0</v>
      </c>
    </row>
    <row r="281" spans="1:11">
      <c r="F281" s="216"/>
      <c r="G281" s="216"/>
      <c r="H281" s="216"/>
      <c r="I281" s="216"/>
      <c r="J281" s="216"/>
      <c r="K281" s="216"/>
    </row>
    <row r="283" spans="1:11">
      <c r="F283" s="216"/>
      <c r="G283" s="216"/>
      <c r="H283" s="216"/>
      <c r="I283" s="216"/>
      <c r="J283" s="216"/>
      <c r="K283" s="216"/>
    </row>
  </sheetData>
  <mergeCells count="14">
    <mergeCell ref="H6:H10"/>
    <mergeCell ref="I6:I10"/>
    <mergeCell ref="J6:J10"/>
    <mergeCell ref="K6:K10"/>
    <mergeCell ref="A1:K1"/>
    <mergeCell ref="A2:K2"/>
    <mergeCell ref="A3:K3"/>
    <mergeCell ref="A4:D5"/>
    <mergeCell ref="A6:A10"/>
    <mergeCell ref="B6:B10"/>
    <mergeCell ref="C6:C10"/>
    <mergeCell ref="D6:D10"/>
    <mergeCell ref="F6:F10"/>
    <mergeCell ref="G6:G10"/>
  </mergeCells>
  <printOptions horizontalCentered="1"/>
  <pageMargins left="0" right="0" top="0.70866141732283472" bottom="0.35433070866141736" header="0.31496062992125984" footer="0.19685039370078741"/>
  <pageSetup paperSize="9" scale="56" orientation="portrait" r:id="rId1"/>
  <headerFooter alignWithMargins="0">
    <oddFooter>&amp;R&amp;P</oddFooter>
  </headerFooter>
  <rowBreaks count="3" manualBreakCount="3">
    <brk id="107" max="9" man="1"/>
    <brk id="187" max="9" man="1"/>
    <brk id="328" max="5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E1"/>
    </sheetView>
  </sheetViews>
  <sheetFormatPr defaultRowHeight="15"/>
  <sheetData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dimension ref="A1:O29"/>
  <sheetViews>
    <sheetView view="pageBreakPreview" topLeftCell="A4" zoomScale="115" zoomScaleNormal="100" zoomScaleSheetLayoutView="115" workbookViewId="0">
      <selection activeCell="Q27" sqref="Q27"/>
    </sheetView>
  </sheetViews>
  <sheetFormatPr defaultRowHeight="15.75"/>
  <cols>
    <col min="1" max="1" width="4.140625" style="954" customWidth="1"/>
    <col min="2" max="2" width="25.5703125" style="953" customWidth="1"/>
    <col min="3" max="4" width="9.5703125" style="953" bestFit="1" customWidth="1"/>
    <col min="5" max="5" width="10.85546875" style="953" bestFit="1" customWidth="1"/>
    <col min="6" max="6" width="10.140625" style="953" bestFit="1" customWidth="1"/>
    <col min="7" max="14" width="11.42578125" style="953" bestFit="1" customWidth="1"/>
    <col min="15" max="15" width="10.85546875" style="954" customWidth="1"/>
    <col min="16" max="256" width="9.140625" style="953"/>
    <col min="257" max="257" width="4.140625" style="953" customWidth="1"/>
    <col min="258" max="258" width="25.5703125" style="953" customWidth="1"/>
    <col min="259" max="260" width="7.7109375" style="953" customWidth="1"/>
    <col min="261" max="261" width="8.140625" style="953" customWidth="1"/>
    <col min="262" max="262" width="7.5703125" style="953" customWidth="1"/>
    <col min="263" max="263" width="7.42578125" style="953" customWidth="1"/>
    <col min="264" max="264" width="7.5703125" style="953" customWidth="1"/>
    <col min="265" max="265" width="7" style="953" customWidth="1"/>
    <col min="266" max="270" width="8.140625" style="953" customWidth="1"/>
    <col min="271" max="271" width="10.85546875" style="953" customWidth="1"/>
    <col min="272" max="512" width="9.140625" style="953"/>
    <col min="513" max="513" width="4.140625" style="953" customWidth="1"/>
    <col min="514" max="514" width="25.5703125" style="953" customWidth="1"/>
    <col min="515" max="516" width="7.7109375" style="953" customWidth="1"/>
    <col min="517" max="517" width="8.140625" style="953" customWidth="1"/>
    <col min="518" max="518" width="7.5703125" style="953" customWidth="1"/>
    <col min="519" max="519" width="7.42578125" style="953" customWidth="1"/>
    <col min="520" max="520" width="7.5703125" style="953" customWidth="1"/>
    <col min="521" max="521" width="7" style="953" customWidth="1"/>
    <col min="522" max="526" width="8.140625" style="953" customWidth="1"/>
    <col min="527" max="527" width="10.85546875" style="953" customWidth="1"/>
    <col min="528" max="768" width="9.140625" style="953"/>
    <col min="769" max="769" width="4.140625" style="953" customWidth="1"/>
    <col min="770" max="770" width="25.5703125" style="953" customWidth="1"/>
    <col min="771" max="772" width="7.7109375" style="953" customWidth="1"/>
    <col min="773" max="773" width="8.140625" style="953" customWidth="1"/>
    <col min="774" max="774" width="7.5703125" style="953" customWidth="1"/>
    <col min="775" max="775" width="7.42578125" style="953" customWidth="1"/>
    <col min="776" max="776" width="7.5703125" style="953" customWidth="1"/>
    <col min="777" max="777" width="7" style="953" customWidth="1"/>
    <col min="778" max="782" width="8.140625" style="953" customWidth="1"/>
    <col min="783" max="783" width="10.85546875" style="953" customWidth="1"/>
    <col min="784" max="1024" width="9.140625" style="953"/>
    <col min="1025" max="1025" width="4.140625" style="953" customWidth="1"/>
    <col min="1026" max="1026" width="25.5703125" style="953" customWidth="1"/>
    <col min="1027" max="1028" width="7.7109375" style="953" customWidth="1"/>
    <col min="1029" max="1029" width="8.140625" style="953" customWidth="1"/>
    <col min="1030" max="1030" width="7.5703125" style="953" customWidth="1"/>
    <col min="1031" max="1031" width="7.42578125" style="953" customWidth="1"/>
    <col min="1032" max="1032" width="7.5703125" style="953" customWidth="1"/>
    <col min="1033" max="1033" width="7" style="953" customWidth="1"/>
    <col min="1034" max="1038" width="8.140625" style="953" customWidth="1"/>
    <col min="1039" max="1039" width="10.85546875" style="953" customWidth="1"/>
    <col min="1040" max="1280" width="9.140625" style="953"/>
    <col min="1281" max="1281" width="4.140625" style="953" customWidth="1"/>
    <col min="1282" max="1282" width="25.5703125" style="953" customWidth="1"/>
    <col min="1283" max="1284" width="7.7109375" style="953" customWidth="1"/>
    <col min="1285" max="1285" width="8.140625" style="953" customWidth="1"/>
    <col min="1286" max="1286" width="7.5703125" style="953" customWidth="1"/>
    <col min="1287" max="1287" width="7.42578125" style="953" customWidth="1"/>
    <col min="1288" max="1288" width="7.5703125" style="953" customWidth="1"/>
    <col min="1289" max="1289" width="7" style="953" customWidth="1"/>
    <col min="1290" max="1294" width="8.140625" style="953" customWidth="1"/>
    <col min="1295" max="1295" width="10.85546875" style="953" customWidth="1"/>
    <col min="1296" max="1536" width="9.140625" style="953"/>
    <col min="1537" max="1537" width="4.140625" style="953" customWidth="1"/>
    <col min="1538" max="1538" width="25.5703125" style="953" customWidth="1"/>
    <col min="1539" max="1540" width="7.7109375" style="953" customWidth="1"/>
    <col min="1541" max="1541" width="8.140625" style="953" customWidth="1"/>
    <col min="1542" max="1542" width="7.5703125" style="953" customWidth="1"/>
    <col min="1543" max="1543" width="7.42578125" style="953" customWidth="1"/>
    <col min="1544" max="1544" width="7.5703125" style="953" customWidth="1"/>
    <col min="1545" max="1545" width="7" style="953" customWidth="1"/>
    <col min="1546" max="1550" width="8.140625" style="953" customWidth="1"/>
    <col min="1551" max="1551" width="10.85546875" style="953" customWidth="1"/>
    <col min="1552" max="1792" width="9.140625" style="953"/>
    <col min="1793" max="1793" width="4.140625" style="953" customWidth="1"/>
    <col min="1794" max="1794" width="25.5703125" style="953" customWidth="1"/>
    <col min="1795" max="1796" width="7.7109375" style="953" customWidth="1"/>
    <col min="1797" max="1797" width="8.140625" style="953" customWidth="1"/>
    <col min="1798" max="1798" width="7.5703125" style="953" customWidth="1"/>
    <col min="1799" max="1799" width="7.42578125" style="953" customWidth="1"/>
    <col min="1800" max="1800" width="7.5703125" style="953" customWidth="1"/>
    <col min="1801" max="1801" width="7" style="953" customWidth="1"/>
    <col min="1802" max="1806" width="8.140625" style="953" customWidth="1"/>
    <col min="1807" max="1807" width="10.85546875" style="953" customWidth="1"/>
    <col min="1808" max="2048" width="9.140625" style="953"/>
    <col min="2049" max="2049" width="4.140625" style="953" customWidth="1"/>
    <col min="2050" max="2050" width="25.5703125" style="953" customWidth="1"/>
    <col min="2051" max="2052" width="7.7109375" style="953" customWidth="1"/>
    <col min="2053" max="2053" width="8.140625" style="953" customWidth="1"/>
    <col min="2054" max="2054" width="7.5703125" style="953" customWidth="1"/>
    <col min="2055" max="2055" width="7.42578125" style="953" customWidth="1"/>
    <col min="2056" max="2056" width="7.5703125" style="953" customWidth="1"/>
    <col min="2057" max="2057" width="7" style="953" customWidth="1"/>
    <col min="2058" max="2062" width="8.140625" style="953" customWidth="1"/>
    <col min="2063" max="2063" width="10.85546875" style="953" customWidth="1"/>
    <col min="2064" max="2304" width="9.140625" style="953"/>
    <col min="2305" max="2305" width="4.140625" style="953" customWidth="1"/>
    <col min="2306" max="2306" width="25.5703125" style="953" customWidth="1"/>
    <col min="2307" max="2308" width="7.7109375" style="953" customWidth="1"/>
    <col min="2309" max="2309" width="8.140625" style="953" customWidth="1"/>
    <col min="2310" max="2310" width="7.5703125" style="953" customWidth="1"/>
    <col min="2311" max="2311" width="7.42578125" style="953" customWidth="1"/>
    <col min="2312" max="2312" width="7.5703125" style="953" customWidth="1"/>
    <col min="2313" max="2313" width="7" style="953" customWidth="1"/>
    <col min="2314" max="2318" width="8.140625" style="953" customWidth="1"/>
    <col min="2319" max="2319" width="10.85546875" style="953" customWidth="1"/>
    <col min="2320" max="2560" width="9.140625" style="953"/>
    <col min="2561" max="2561" width="4.140625" style="953" customWidth="1"/>
    <col min="2562" max="2562" width="25.5703125" style="953" customWidth="1"/>
    <col min="2563" max="2564" width="7.7109375" style="953" customWidth="1"/>
    <col min="2565" max="2565" width="8.140625" style="953" customWidth="1"/>
    <col min="2566" max="2566" width="7.5703125" style="953" customWidth="1"/>
    <col min="2567" max="2567" width="7.42578125" style="953" customWidth="1"/>
    <col min="2568" max="2568" width="7.5703125" style="953" customWidth="1"/>
    <col min="2569" max="2569" width="7" style="953" customWidth="1"/>
    <col min="2570" max="2574" width="8.140625" style="953" customWidth="1"/>
    <col min="2575" max="2575" width="10.85546875" style="953" customWidth="1"/>
    <col min="2576" max="2816" width="9.140625" style="953"/>
    <col min="2817" max="2817" width="4.140625" style="953" customWidth="1"/>
    <col min="2818" max="2818" width="25.5703125" style="953" customWidth="1"/>
    <col min="2819" max="2820" width="7.7109375" style="953" customWidth="1"/>
    <col min="2821" max="2821" width="8.140625" style="953" customWidth="1"/>
    <col min="2822" max="2822" width="7.5703125" style="953" customWidth="1"/>
    <col min="2823" max="2823" width="7.42578125" style="953" customWidth="1"/>
    <col min="2824" max="2824" width="7.5703125" style="953" customWidth="1"/>
    <col min="2825" max="2825" width="7" style="953" customWidth="1"/>
    <col min="2826" max="2830" width="8.140625" style="953" customWidth="1"/>
    <col min="2831" max="2831" width="10.85546875" style="953" customWidth="1"/>
    <col min="2832" max="3072" width="9.140625" style="953"/>
    <col min="3073" max="3073" width="4.140625" style="953" customWidth="1"/>
    <col min="3074" max="3074" width="25.5703125" style="953" customWidth="1"/>
    <col min="3075" max="3076" width="7.7109375" style="953" customWidth="1"/>
    <col min="3077" max="3077" width="8.140625" style="953" customWidth="1"/>
    <col min="3078" max="3078" width="7.5703125" style="953" customWidth="1"/>
    <col min="3079" max="3079" width="7.42578125" style="953" customWidth="1"/>
    <col min="3080" max="3080" width="7.5703125" style="953" customWidth="1"/>
    <col min="3081" max="3081" width="7" style="953" customWidth="1"/>
    <col min="3082" max="3086" width="8.140625" style="953" customWidth="1"/>
    <col min="3087" max="3087" width="10.85546875" style="953" customWidth="1"/>
    <col min="3088" max="3328" width="9.140625" style="953"/>
    <col min="3329" max="3329" width="4.140625" style="953" customWidth="1"/>
    <col min="3330" max="3330" width="25.5703125" style="953" customWidth="1"/>
    <col min="3331" max="3332" width="7.7109375" style="953" customWidth="1"/>
    <col min="3333" max="3333" width="8.140625" style="953" customWidth="1"/>
    <col min="3334" max="3334" width="7.5703125" style="953" customWidth="1"/>
    <col min="3335" max="3335" width="7.42578125" style="953" customWidth="1"/>
    <col min="3336" max="3336" width="7.5703125" style="953" customWidth="1"/>
    <col min="3337" max="3337" width="7" style="953" customWidth="1"/>
    <col min="3338" max="3342" width="8.140625" style="953" customWidth="1"/>
    <col min="3343" max="3343" width="10.85546875" style="953" customWidth="1"/>
    <col min="3344" max="3584" width="9.140625" style="953"/>
    <col min="3585" max="3585" width="4.140625" style="953" customWidth="1"/>
    <col min="3586" max="3586" width="25.5703125" style="953" customWidth="1"/>
    <col min="3587" max="3588" width="7.7109375" style="953" customWidth="1"/>
    <col min="3589" max="3589" width="8.140625" style="953" customWidth="1"/>
    <col min="3590" max="3590" width="7.5703125" style="953" customWidth="1"/>
    <col min="3591" max="3591" width="7.42578125" style="953" customWidth="1"/>
    <col min="3592" max="3592" width="7.5703125" style="953" customWidth="1"/>
    <col min="3593" max="3593" width="7" style="953" customWidth="1"/>
    <col min="3594" max="3598" width="8.140625" style="953" customWidth="1"/>
    <col min="3599" max="3599" width="10.85546875" style="953" customWidth="1"/>
    <col min="3600" max="3840" width="9.140625" style="953"/>
    <col min="3841" max="3841" width="4.140625" style="953" customWidth="1"/>
    <col min="3842" max="3842" width="25.5703125" style="953" customWidth="1"/>
    <col min="3843" max="3844" width="7.7109375" style="953" customWidth="1"/>
    <col min="3845" max="3845" width="8.140625" style="953" customWidth="1"/>
    <col min="3846" max="3846" width="7.5703125" style="953" customWidth="1"/>
    <col min="3847" max="3847" width="7.42578125" style="953" customWidth="1"/>
    <col min="3848" max="3848" width="7.5703125" style="953" customWidth="1"/>
    <col min="3849" max="3849" width="7" style="953" customWidth="1"/>
    <col min="3850" max="3854" width="8.140625" style="953" customWidth="1"/>
    <col min="3855" max="3855" width="10.85546875" style="953" customWidth="1"/>
    <col min="3856" max="4096" width="9.140625" style="953"/>
    <col min="4097" max="4097" width="4.140625" style="953" customWidth="1"/>
    <col min="4098" max="4098" width="25.5703125" style="953" customWidth="1"/>
    <col min="4099" max="4100" width="7.7109375" style="953" customWidth="1"/>
    <col min="4101" max="4101" width="8.140625" style="953" customWidth="1"/>
    <col min="4102" max="4102" width="7.5703125" style="953" customWidth="1"/>
    <col min="4103" max="4103" width="7.42578125" style="953" customWidth="1"/>
    <col min="4104" max="4104" width="7.5703125" style="953" customWidth="1"/>
    <col min="4105" max="4105" width="7" style="953" customWidth="1"/>
    <col min="4106" max="4110" width="8.140625" style="953" customWidth="1"/>
    <col min="4111" max="4111" width="10.85546875" style="953" customWidth="1"/>
    <col min="4112" max="4352" width="9.140625" style="953"/>
    <col min="4353" max="4353" width="4.140625" style="953" customWidth="1"/>
    <col min="4354" max="4354" width="25.5703125" style="953" customWidth="1"/>
    <col min="4355" max="4356" width="7.7109375" style="953" customWidth="1"/>
    <col min="4357" max="4357" width="8.140625" style="953" customWidth="1"/>
    <col min="4358" max="4358" width="7.5703125" style="953" customWidth="1"/>
    <col min="4359" max="4359" width="7.42578125" style="953" customWidth="1"/>
    <col min="4360" max="4360" width="7.5703125" style="953" customWidth="1"/>
    <col min="4361" max="4361" width="7" style="953" customWidth="1"/>
    <col min="4362" max="4366" width="8.140625" style="953" customWidth="1"/>
    <col min="4367" max="4367" width="10.85546875" style="953" customWidth="1"/>
    <col min="4368" max="4608" width="9.140625" style="953"/>
    <col min="4609" max="4609" width="4.140625" style="953" customWidth="1"/>
    <col min="4610" max="4610" width="25.5703125" style="953" customWidth="1"/>
    <col min="4611" max="4612" width="7.7109375" style="953" customWidth="1"/>
    <col min="4613" max="4613" width="8.140625" style="953" customWidth="1"/>
    <col min="4614" max="4614" width="7.5703125" style="953" customWidth="1"/>
    <col min="4615" max="4615" width="7.42578125" style="953" customWidth="1"/>
    <col min="4616" max="4616" width="7.5703125" style="953" customWidth="1"/>
    <col min="4617" max="4617" width="7" style="953" customWidth="1"/>
    <col min="4618" max="4622" width="8.140625" style="953" customWidth="1"/>
    <col min="4623" max="4623" width="10.85546875" style="953" customWidth="1"/>
    <col min="4624" max="4864" width="9.140625" style="953"/>
    <col min="4865" max="4865" width="4.140625" style="953" customWidth="1"/>
    <col min="4866" max="4866" width="25.5703125" style="953" customWidth="1"/>
    <col min="4867" max="4868" width="7.7109375" style="953" customWidth="1"/>
    <col min="4869" max="4869" width="8.140625" style="953" customWidth="1"/>
    <col min="4870" max="4870" width="7.5703125" style="953" customWidth="1"/>
    <col min="4871" max="4871" width="7.42578125" style="953" customWidth="1"/>
    <col min="4872" max="4872" width="7.5703125" style="953" customWidth="1"/>
    <col min="4873" max="4873" width="7" style="953" customWidth="1"/>
    <col min="4874" max="4878" width="8.140625" style="953" customWidth="1"/>
    <col min="4879" max="4879" width="10.85546875" style="953" customWidth="1"/>
    <col min="4880" max="5120" width="9.140625" style="953"/>
    <col min="5121" max="5121" width="4.140625" style="953" customWidth="1"/>
    <col min="5122" max="5122" width="25.5703125" style="953" customWidth="1"/>
    <col min="5123" max="5124" width="7.7109375" style="953" customWidth="1"/>
    <col min="5125" max="5125" width="8.140625" style="953" customWidth="1"/>
    <col min="5126" max="5126" width="7.5703125" style="953" customWidth="1"/>
    <col min="5127" max="5127" width="7.42578125" style="953" customWidth="1"/>
    <col min="5128" max="5128" width="7.5703125" style="953" customWidth="1"/>
    <col min="5129" max="5129" width="7" style="953" customWidth="1"/>
    <col min="5130" max="5134" width="8.140625" style="953" customWidth="1"/>
    <col min="5135" max="5135" width="10.85546875" style="953" customWidth="1"/>
    <col min="5136" max="5376" width="9.140625" style="953"/>
    <col min="5377" max="5377" width="4.140625" style="953" customWidth="1"/>
    <col min="5378" max="5378" width="25.5703125" style="953" customWidth="1"/>
    <col min="5379" max="5380" width="7.7109375" style="953" customWidth="1"/>
    <col min="5381" max="5381" width="8.140625" style="953" customWidth="1"/>
    <col min="5382" max="5382" width="7.5703125" style="953" customWidth="1"/>
    <col min="5383" max="5383" width="7.42578125" style="953" customWidth="1"/>
    <col min="5384" max="5384" width="7.5703125" style="953" customWidth="1"/>
    <col min="5385" max="5385" width="7" style="953" customWidth="1"/>
    <col min="5386" max="5390" width="8.140625" style="953" customWidth="1"/>
    <col min="5391" max="5391" width="10.85546875" style="953" customWidth="1"/>
    <col min="5392" max="5632" width="9.140625" style="953"/>
    <col min="5633" max="5633" width="4.140625" style="953" customWidth="1"/>
    <col min="5634" max="5634" width="25.5703125" style="953" customWidth="1"/>
    <col min="5635" max="5636" width="7.7109375" style="953" customWidth="1"/>
    <col min="5637" max="5637" width="8.140625" style="953" customWidth="1"/>
    <col min="5638" max="5638" width="7.5703125" style="953" customWidth="1"/>
    <col min="5639" max="5639" width="7.42578125" style="953" customWidth="1"/>
    <col min="5640" max="5640" width="7.5703125" style="953" customWidth="1"/>
    <col min="5641" max="5641" width="7" style="953" customWidth="1"/>
    <col min="5642" max="5646" width="8.140625" style="953" customWidth="1"/>
    <col min="5647" max="5647" width="10.85546875" style="953" customWidth="1"/>
    <col min="5648" max="5888" width="9.140625" style="953"/>
    <col min="5889" max="5889" width="4.140625" style="953" customWidth="1"/>
    <col min="5890" max="5890" width="25.5703125" style="953" customWidth="1"/>
    <col min="5891" max="5892" width="7.7109375" style="953" customWidth="1"/>
    <col min="5893" max="5893" width="8.140625" style="953" customWidth="1"/>
    <col min="5894" max="5894" width="7.5703125" style="953" customWidth="1"/>
    <col min="5895" max="5895" width="7.42578125" style="953" customWidth="1"/>
    <col min="5896" max="5896" width="7.5703125" style="953" customWidth="1"/>
    <col min="5897" max="5897" width="7" style="953" customWidth="1"/>
    <col min="5898" max="5902" width="8.140625" style="953" customWidth="1"/>
    <col min="5903" max="5903" width="10.85546875" style="953" customWidth="1"/>
    <col min="5904" max="6144" width="9.140625" style="953"/>
    <col min="6145" max="6145" width="4.140625" style="953" customWidth="1"/>
    <col min="6146" max="6146" width="25.5703125" style="953" customWidth="1"/>
    <col min="6147" max="6148" width="7.7109375" style="953" customWidth="1"/>
    <col min="6149" max="6149" width="8.140625" style="953" customWidth="1"/>
    <col min="6150" max="6150" width="7.5703125" style="953" customWidth="1"/>
    <col min="6151" max="6151" width="7.42578125" style="953" customWidth="1"/>
    <col min="6152" max="6152" width="7.5703125" style="953" customWidth="1"/>
    <col min="6153" max="6153" width="7" style="953" customWidth="1"/>
    <col min="6154" max="6158" width="8.140625" style="953" customWidth="1"/>
    <col min="6159" max="6159" width="10.85546875" style="953" customWidth="1"/>
    <col min="6160" max="6400" width="9.140625" style="953"/>
    <col min="6401" max="6401" width="4.140625" style="953" customWidth="1"/>
    <col min="6402" max="6402" width="25.5703125" style="953" customWidth="1"/>
    <col min="6403" max="6404" width="7.7109375" style="953" customWidth="1"/>
    <col min="6405" max="6405" width="8.140625" style="953" customWidth="1"/>
    <col min="6406" max="6406" width="7.5703125" style="953" customWidth="1"/>
    <col min="6407" max="6407" width="7.42578125" style="953" customWidth="1"/>
    <col min="6408" max="6408" width="7.5703125" style="953" customWidth="1"/>
    <col min="6409" max="6409" width="7" style="953" customWidth="1"/>
    <col min="6410" max="6414" width="8.140625" style="953" customWidth="1"/>
    <col min="6415" max="6415" width="10.85546875" style="953" customWidth="1"/>
    <col min="6416" max="6656" width="9.140625" style="953"/>
    <col min="6657" max="6657" width="4.140625" style="953" customWidth="1"/>
    <col min="6658" max="6658" width="25.5703125" style="953" customWidth="1"/>
    <col min="6659" max="6660" width="7.7109375" style="953" customWidth="1"/>
    <col min="6661" max="6661" width="8.140625" style="953" customWidth="1"/>
    <col min="6662" max="6662" width="7.5703125" style="953" customWidth="1"/>
    <col min="6663" max="6663" width="7.42578125" style="953" customWidth="1"/>
    <col min="6664" max="6664" width="7.5703125" style="953" customWidth="1"/>
    <col min="6665" max="6665" width="7" style="953" customWidth="1"/>
    <col min="6666" max="6670" width="8.140625" style="953" customWidth="1"/>
    <col min="6671" max="6671" width="10.85546875" style="953" customWidth="1"/>
    <col min="6672" max="6912" width="9.140625" style="953"/>
    <col min="6913" max="6913" width="4.140625" style="953" customWidth="1"/>
    <col min="6914" max="6914" width="25.5703125" style="953" customWidth="1"/>
    <col min="6915" max="6916" width="7.7109375" style="953" customWidth="1"/>
    <col min="6917" max="6917" width="8.140625" style="953" customWidth="1"/>
    <col min="6918" max="6918" width="7.5703125" style="953" customWidth="1"/>
    <col min="6919" max="6919" width="7.42578125" style="953" customWidth="1"/>
    <col min="6920" max="6920" width="7.5703125" style="953" customWidth="1"/>
    <col min="6921" max="6921" width="7" style="953" customWidth="1"/>
    <col min="6922" max="6926" width="8.140625" style="953" customWidth="1"/>
    <col min="6927" max="6927" width="10.85546875" style="953" customWidth="1"/>
    <col min="6928" max="7168" width="9.140625" style="953"/>
    <col min="7169" max="7169" width="4.140625" style="953" customWidth="1"/>
    <col min="7170" max="7170" width="25.5703125" style="953" customWidth="1"/>
    <col min="7171" max="7172" width="7.7109375" style="953" customWidth="1"/>
    <col min="7173" max="7173" width="8.140625" style="953" customWidth="1"/>
    <col min="7174" max="7174" width="7.5703125" style="953" customWidth="1"/>
    <col min="7175" max="7175" width="7.42578125" style="953" customWidth="1"/>
    <col min="7176" max="7176" width="7.5703125" style="953" customWidth="1"/>
    <col min="7177" max="7177" width="7" style="953" customWidth="1"/>
    <col min="7178" max="7182" width="8.140625" style="953" customWidth="1"/>
    <col min="7183" max="7183" width="10.85546875" style="953" customWidth="1"/>
    <col min="7184" max="7424" width="9.140625" style="953"/>
    <col min="7425" max="7425" width="4.140625" style="953" customWidth="1"/>
    <col min="7426" max="7426" width="25.5703125" style="953" customWidth="1"/>
    <col min="7427" max="7428" width="7.7109375" style="953" customWidth="1"/>
    <col min="7429" max="7429" width="8.140625" style="953" customWidth="1"/>
    <col min="7430" max="7430" width="7.5703125" style="953" customWidth="1"/>
    <col min="7431" max="7431" width="7.42578125" style="953" customWidth="1"/>
    <col min="7432" max="7432" width="7.5703125" style="953" customWidth="1"/>
    <col min="7433" max="7433" width="7" style="953" customWidth="1"/>
    <col min="7434" max="7438" width="8.140625" style="953" customWidth="1"/>
    <col min="7439" max="7439" width="10.85546875" style="953" customWidth="1"/>
    <col min="7440" max="7680" width="9.140625" style="953"/>
    <col min="7681" max="7681" width="4.140625" style="953" customWidth="1"/>
    <col min="7682" max="7682" width="25.5703125" style="953" customWidth="1"/>
    <col min="7683" max="7684" width="7.7109375" style="953" customWidth="1"/>
    <col min="7685" max="7685" width="8.140625" style="953" customWidth="1"/>
    <col min="7686" max="7686" width="7.5703125" style="953" customWidth="1"/>
    <col min="7687" max="7687" width="7.42578125" style="953" customWidth="1"/>
    <col min="7688" max="7688" width="7.5703125" style="953" customWidth="1"/>
    <col min="7689" max="7689" width="7" style="953" customWidth="1"/>
    <col min="7690" max="7694" width="8.140625" style="953" customWidth="1"/>
    <col min="7695" max="7695" width="10.85546875" style="953" customWidth="1"/>
    <col min="7696" max="7936" width="9.140625" style="953"/>
    <col min="7937" max="7937" width="4.140625" style="953" customWidth="1"/>
    <col min="7938" max="7938" width="25.5703125" style="953" customWidth="1"/>
    <col min="7939" max="7940" width="7.7109375" style="953" customWidth="1"/>
    <col min="7941" max="7941" width="8.140625" style="953" customWidth="1"/>
    <col min="7942" max="7942" width="7.5703125" style="953" customWidth="1"/>
    <col min="7943" max="7943" width="7.42578125" style="953" customWidth="1"/>
    <col min="7944" max="7944" width="7.5703125" style="953" customWidth="1"/>
    <col min="7945" max="7945" width="7" style="953" customWidth="1"/>
    <col min="7946" max="7950" width="8.140625" style="953" customWidth="1"/>
    <col min="7951" max="7951" width="10.85546875" style="953" customWidth="1"/>
    <col min="7952" max="8192" width="9.140625" style="953"/>
    <col min="8193" max="8193" width="4.140625" style="953" customWidth="1"/>
    <col min="8194" max="8194" width="25.5703125" style="953" customWidth="1"/>
    <col min="8195" max="8196" width="7.7109375" style="953" customWidth="1"/>
    <col min="8197" max="8197" width="8.140625" style="953" customWidth="1"/>
    <col min="8198" max="8198" width="7.5703125" style="953" customWidth="1"/>
    <col min="8199" max="8199" width="7.42578125" style="953" customWidth="1"/>
    <col min="8200" max="8200" width="7.5703125" style="953" customWidth="1"/>
    <col min="8201" max="8201" width="7" style="953" customWidth="1"/>
    <col min="8202" max="8206" width="8.140625" style="953" customWidth="1"/>
    <col min="8207" max="8207" width="10.85546875" style="953" customWidth="1"/>
    <col min="8208" max="8448" width="9.140625" style="953"/>
    <col min="8449" max="8449" width="4.140625" style="953" customWidth="1"/>
    <col min="8450" max="8450" width="25.5703125" style="953" customWidth="1"/>
    <col min="8451" max="8452" width="7.7109375" style="953" customWidth="1"/>
    <col min="8453" max="8453" width="8.140625" style="953" customWidth="1"/>
    <col min="8454" max="8454" width="7.5703125" style="953" customWidth="1"/>
    <col min="8455" max="8455" width="7.42578125" style="953" customWidth="1"/>
    <col min="8456" max="8456" width="7.5703125" style="953" customWidth="1"/>
    <col min="8457" max="8457" width="7" style="953" customWidth="1"/>
    <col min="8458" max="8462" width="8.140625" style="953" customWidth="1"/>
    <col min="8463" max="8463" width="10.85546875" style="953" customWidth="1"/>
    <col min="8464" max="8704" width="9.140625" style="953"/>
    <col min="8705" max="8705" width="4.140625" style="953" customWidth="1"/>
    <col min="8706" max="8706" width="25.5703125" style="953" customWidth="1"/>
    <col min="8707" max="8708" width="7.7109375" style="953" customWidth="1"/>
    <col min="8709" max="8709" width="8.140625" style="953" customWidth="1"/>
    <col min="8710" max="8710" width="7.5703125" style="953" customWidth="1"/>
    <col min="8711" max="8711" width="7.42578125" style="953" customWidth="1"/>
    <col min="8712" max="8712" width="7.5703125" style="953" customWidth="1"/>
    <col min="8713" max="8713" width="7" style="953" customWidth="1"/>
    <col min="8714" max="8718" width="8.140625" style="953" customWidth="1"/>
    <col min="8719" max="8719" width="10.85546875" style="953" customWidth="1"/>
    <col min="8720" max="8960" width="9.140625" style="953"/>
    <col min="8961" max="8961" width="4.140625" style="953" customWidth="1"/>
    <col min="8962" max="8962" width="25.5703125" style="953" customWidth="1"/>
    <col min="8963" max="8964" width="7.7109375" style="953" customWidth="1"/>
    <col min="8965" max="8965" width="8.140625" style="953" customWidth="1"/>
    <col min="8966" max="8966" width="7.5703125" style="953" customWidth="1"/>
    <col min="8967" max="8967" width="7.42578125" style="953" customWidth="1"/>
    <col min="8968" max="8968" width="7.5703125" style="953" customWidth="1"/>
    <col min="8969" max="8969" width="7" style="953" customWidth="1"/>
    <col min="8970" max="8974" width="8.140625" style="953" customWidth="1"/>
    <col min="8975" max="8975" width="10.85546875" style="953" customWidth="1"/>
    <col min="8976" max="9216" width="9.140625" style="953"/>
    <col min="9217" max="9217" width="4.140625" style="953" customWidth="1"/>
    <col min="9218" max="9218" width="25.5703125" style="953" customWidth="1"/>
    <col min="9219" max="9220" width="7.7109375" style="953" customWidth="1"/>
    <col min="9221" max="9221" width="8.140625" style="953" customWidth="1"/>
    <col min="9222" max="9222" width="7.5703125" style="953" customWidth="1"/>
    <col min="9223" max="9223" width="7.42578125" style="953" customWidth="1"/>
    <col min="9224" max="9224" width="7.5703125" style="953" customWidth="1"/>
    <col min="9225" max="9225" width="7" style="953" customWidth="1"/>
    <col min="9226" max="9230" width="8.140625" style="953" customWidth="1"/>
    <col min="9231" max="9231" width="10.85546875" style="953" customWidth="1"/>
    <col min="9232" max="9472" width="9.140625" style="953"/>
    <col min="9473" max="9473" width="4.140625" style="953" customWidth="1"/>
    <col min="9474" max="9474" width="25.5703125" style="953" customWidth="1"/>
    <col min="9475" max="9476" width="7.7109375" style="953" customWidth="1"/>
    <col min="9477" max="9477" width="8.140625" style="953" customWidth="1"/>
    <col min="9478" max="9478" width="7.5703125" style="953" customWidth="1"/>
    <col min="9479" max="9479" width="7.42578125" style="953" customWidth="1"/>
    <col min="9480" max="9480" width="7.5703125" style="953" customWidth="1"/>
    <col min="9481" max="9481" width="7" style="953" customWidth="1"/>
    <col min="9482" max="9486" width="8.140625" style="953" customWidth="1"/>
    <col min="9487" max="9487" width="10.85546875" style="953" customWidth="1"/>
    <col min="9488" max="9728" width="9.140625" style="953"/>
    <col min="9729" max="9729" width="4.140625" style="953" customWidth="1"/>
    <col min="9730" max="9730" width="25.5703125" style="953" customWidth="1"/>
    <col min="9731" max="9732" width="7.7109375" style="953" customWidth="1"/>
    <col min="9733" max="9733" width="8.140625" style="953" customWidth="1"/>
    <col min="9734" max="9734" width="7.5703125" style="953" customWidth="1"/>
    <col min="9735" max="9735" width="7.42578125" style="953" customWidth="1"/>
    <col min="9736" max="9736" width="7.5703125" style="953" customWidth="1"/>
    <col min="9737" max="9737" width="7" style="953" customWidth="1"/>
    <col min="9738" max="9742" width="8.140625" style="953" customWidth="1"/>
    <col min="9743" max="9743" width="10.85546875" style="953" customWidth="1"/>
    <col min="9744" max="9984" width="9.140625" style="953"/>
    <col min="9985" max="9985" width="4.140625" style="953" customWidth="1"/>
    <col min="9986" max="9986" width="25.5703125" style="953" customWidth="1"/>
    <col min="9987" max="9988" width="7.7109375" style="953" customWidth="1"/>
    <col min="9989" max="9989" width="8.140625" style="953" customWidth="1"/>
    <col min="9990" max="9990" width="7.5703125" style="953" customWidth="1"/>
    <col min="9991" max="9991" width="7.42578125" style="953" customWidth="1"/>
    <col min="9992" max="9992" width="7.5703125" style="953" customWidth="1"/>
    <col min="9993" max="9993" width="7" style="953" customWidth="1"/>
    <col min="9994" max="9998" width="8.140625" style="953" customWidth="1"/>
    <col min="9999" max="9999" width="10.85546875" style="953" customWidth="1"/>
    <col min="10000" max="10240" width="9.140625" style="953"/>
    <col min="10241" max="10241" width="4.140625" style="953" customWidth="1"/>
    <col min="10242" max="10242" width="25.5703125" style="953" customWidth="1"/>
    <col min="10243" max="10244" width="7.7109375" style="953" customWidth="1"/>
    <col min="10245" max="10245" width="8.140625" style="953" customWidth="1"/>
    <col min="10246" max="10246" width="7.5703125" style="953" customWidth="1"/>
    <col min="10247" max="10247" width="7.42578125" style="953" customWidth="1"/>
    <col min="10248" max="10248" width="7.5703125" style="953" customWidth="1"/>
    <col min="10249" max="10249" width="7" style="953" customWidth="1"/>
    <col min="10250" max="10254" width="8.140625" style="953" customWidth="1"/>
    <col min="10255" max="10255" width="10.85546875" style="953" customWidth="1"/>
    <col min="10256" max="10496" width="9.140625" style="953"/>
    <col min="10497" max="10497" width="4.140625" style="953" customWidth="1"/>
    <col min="10498" max="10498" width="25.5703125" style="953" customWidth="1"/>
    <col min="10499" max="10500" width="7.7109375" style="953" customWidth="1"/>
    <col min="10501" max="10501" width="8.140625" style="953" customWidth="1"/>
    <col min="10502" max="10502" width="7.5703125" style="953" customWidth="1"/>
    <col min="10503" max="10503" width="7.42578125" style="953" customWidth="1"/>
    <col min="10504" max="10504" width="7.5703125" style="953" customWidth="1"/>
    <col min="10505" max="10505" width="7" style="953" customWidth="1"/>
    <col min="10506" max="10510" width="8.140625" style="953" customWidth="1"/>
    <col min="10511" max="10511" width="10.85546875" style="953" customWidth="1"/>
    <col min="10512" max="10752" width="9.140625" style="953"/>
    <col min="10753" max="10753" width="4.140625" style="953" customWidth="1"/>
    <col min="10754" max="10754" width="25.5703125" style="953" customWidth="1"/>
    <col min="10755" max="10756" width="7.7109375" style="953" customWidth="1"/>
    <col min="10757" max="10757" width="8.140625" style="953" customWidth="1"/>
    <col min="10758" max="10758" width="7.5703125" style="953" customWidth="1"/>
    <col min="10759" max="10759" width="7.42578125" style="953" customWidth="1"/>
    <col min="10760" max="10760" width="7.5703125" style="953" customWidth="1"/>
    <col min="10761" max="10761" width="7" style="953" customWidth="1"/>
    <col min="10762" max="10766" width="8.140625" style="953" customWidth="1"/>
    <col min="10767" max="10767" width="10.85546875" style="953" customWidth="1"/>
    <col min="10768" max="11008" width="9.140625" style="953"/>
    <col min="11009" max="11009" width="4.140625" style="953" customWidth="1"/>
    <col min="11010" max="11010" width="25.5703125" style="953" customWidth="1"/>
    <col min="11011" max="11012" width="7.7109375" style="953" customWidth="1"/>
    <col min="11013" max="11013" width="8.140625" style="953" customWidth="1"/>
    <col min="11014" max="11014" width="7.5703125" style="953" customWidth="1"/>
    <col min="11015" max="11015" width="7.42578125" style="953" customWidth="1"/>
    <col min="11016" max="11016" width="7.5703125" style="953" customWidth="1"/>
    <col min="11017" max="11017" width="7" style="953" customWidth="1"/>
    <col min="11018" max="11022" width="8.140625" style="953" customWidth="1"/>
    <col min="11023" max="11023" width="10.85546875" style="953" customWidth="1"/>
    <col min="11024" max="11264" width="9.140625" style="953"/>
    <col min="11265" max="11265" width="4.140625" style="953" customWidth="1"/>
    <col min="11266" max="11266" width="25.5703125" style="953" customWidth="1"/>
    <col min="11267" max="11268" width="7.7109375" style="953" customWidth="1"/>
    <col min="11269" max="11269" width="8.140625" style="953" customWidth="1"/>
    <col min="11270" max="11270" width="7.5703125" style="953" customWidth="1"/>
    <col min="11271" max="11271" width="7.42578125" style="953" customWidth="1"/>
    <col min="11272" max="11272" width="7.5703125" style="953" customWidth="1"/>
    <col min="11273" max="11273" width="7" style="953" customWidth="1"/>
    <col min="11274" max="11278" width="8.140625" style="953" customWidth="1"/>
    <col min="11279" max="11279" width="10.85546875" style="953" customWidth="1"/>
    <col min="11280" max="11520" width="9.140625" style="953"/>
    <col min="11521" max="11521" width="4.140625" style="953" customWidth="1"/>
    <col min="11522" max="11522" width="25.5703125" style="953" customWidth="1"/>
    <col min="11523" max="11524" width="7.7109375" style="953" customWidth="1"/>
    <col min="11525" max="11525" width="8.140625" style="953" customWidth="1"/>
    <col min="11526" max="11526" width="7.5703125" style="953" customWidth="1"/>
    <col min="11527" max="11527" width="7.42578125" style="953" customWidth="1"/>
    <col min="11528" max="11528" width="7.5703125" style="953" customWidth="1"/>
    <col min="11529" max="11529" width="7" style="953" customWidth="1"/>
    <col min="11530" max="11534" width="8.140625" style="953" customWidth="1"/>
    <col min="11535" max="11535" width="10.85546875" style="953" customWidth="1"/>
    <col min="11536" max="11776" width="9.140625" style="953"/>
    <col min="11777" max="11777" width="4.140625" style="953" customWidth="1"/>
    <col min="11778" max="11778" width="25.5703125" style="953" customWidth="1"/>
    <col min="11779" max="11780" width="7.7109375" style="953" customWidth="1"/>
    <col min="11781" max="11781" width="8.140625" style="953" customWidth="1"/>
    <col min="11782" max="11782" width="7.5703125" style="953" customWidth="1"/>
    <col min="11783" max="11783" width="7.42578125" style="953" customWidth="1"/>
    <col min="11784" max="11784" width="7.5703125" style="953" customWidth="1"/>
    <col min="11785" max="11785" width="7" style="953" customWidth="1"/>
    <col min="11786" max="11790" width="8.140625" style="953" customWidth="1"/>
    <col min="11791" max="11791" width="10.85546875" style="953" customWidth="1"/>
    <col min="11792" max="12032" width="9.140625" style="953"/>
    <col min="12033" max="12033" width="4.140625" style="953" customWidth="1"/>
    <col min="12034" max="12034" width="25.5703125" style="953" customWidth="1"/>
    <col min="12035" max="12036" width="7.7109375" style="953" customWidth="1"/>
    <col min="12037" max="12037" width="8.140625" style="953" customWidth="1"/>
    <col min="12038" max="12038" width="7.5703125" style="953" customWidth="1"/>
    <col min="12039" max="12039" width="7.42578125" style="953" customWidth="1"/>
    <col min="12040" max="12040" width="7.5703125" style="953" customWidth="1"/>
    <col min="12041" max="12041" width="7" style="953" customWidth="1"/>
    <col min="12042" max="12046" width="8.140625" style="953" customWidth="1"/>
    <col min="12047" max="12047" width="10.85546875" style="953" customWidth="1"/>
    <col min="12048" max="12288" width="9.140625" style="953"/>
    <col min="12289" max="12289" width="4.140625" style="953" customWidth="1"/>
    <col min="12290" max="12290" width="25.5703125" style="953" customWidth="1"/>
    <col min="12291" max="12292" width="7.7109375" style="953" customWidth="1"/>
    <col min="12293" max="12293" width="8.140625" style="953" customWidth="1"/>
    <col min="12294" max="12294" width="7.5703125" style="953" customWidth="1"/>
    <col min="12295" max="12295" width="7.42578125" style="953" customWidth="1"/>
    <col min="12296" max="12296" width="7.5703125" style="953" customWidth="1"/>
    <col min="12297" max="12297" width="7" style="953" customWidth="1"/>
    <col min="12298" max="12302" width="8.140625" style="953" customWidth="1"/>
    <col min="12303" max="12303" width="10.85546875" style="953" customWidth="1"/>
    <col min="12304" max="12544" width="9.140625" style="953"/>
    <col min="12545" max="12545" width="4.140625" style="953" customWidth="1"/>
    <col min="12546" max="12546" width="25.5703125" style="953" customWidth="1"/>
    <col min="12547" max="12548" width="7.7109375" style="953" customWidth="1"/>
    <col min="12549" max="12549" width="8.140625" style="953" customWidth="1"/>
    <col min="12550" max="12550" width="7.5703125" style="953" customWidth="1"/>
    <col min="12551" max="12551" width="7.42578125" style="953" customWidth="1"/>
    <col min="12552" max="12552" width="7.5703125" style="953" customWidth="1"/>
    <col min="12553" max="12553" width="7" style="953" customWidth="1"/>
    <col min="12554" max="12558" width="8.140625" style="953" customWidth="1"/>
    <col min="12559" max="12559" width="10.85546875" style="953" customWidth="1"/>
    <col min="12560" max="12800" width="9.140625" style="953"/>
    <col min="12801" max="12801" width="4.140625" style="953" customWidth="1"/>
    <col min="12802" max="12802" width="25.5703125" style="953" customWidth="1"/>
    <col min="12803" max="12804" width="7.7109375" style="953" customWidth="1"/>
    <col min="12805" max="12805" width="8.140625" style="953" customWidth="1"/>
    <col min="12806" max="12806" width="7.5703125" style="953" customWidth="1"/>
    <col min="12807" max="12807" width="7.42578125" style="953" customWidth="1"/>
    <col min="12808" max="12808" width="7.5703125" style="953" customWidth="1"/>
    <col min="12809" max="12809" width="7" style="953" customWidth="1"/>
    <col min="12810" max="12814" width="8.140625" style="953" customWidth="1"/>
    <col min="12815" max="12815" width="10.85546875" style="953" customWidth="1"/>
    <col min="12816" max="13056" width="9.140625" style="953"/>
    <col min="13057" max="13057" width="4.140625" style="953" customWidth="1"/>
    <col min="13058" max="13058" width="25.5703125" style="953" customWidth="1"/>
    <col min="13059" max="13060" width="7.7109375" style="953" customWidth="1"/>
    <col min="13061" max="13061" width="8.140625" style="953" customWidth="1"/>
    <col min="13062" max="13062" width="7.5703125" style="953" customWidth="1"/>
    <col min="13063" max="13063" width="7.42578125" style="953" customWidth="1"/>
    <col min="13064" max="13064" width="7.5703125" style="953" customWidth="1"/>
    <col min="13065" max="13065" width="7" style="953" customWidth="1"/>
    <col min="13066" max="13070" width="8.140625" style="953" customWidth="1"/>
    <col min="13071" max="13071" width="10.85546875" style="953" customWidth="1"/>
    <col min="13072" max="13312" width="9.140625" style="953"/>
    <col min="13313" max="13313" width="4.140625" style="953" customWidth="1"/>
    <col min="13314" max="13314" width="25.5703125" style="953" customWidth="1"/>
    <col min="13315" max="13316" width="7.7109375" style="953" customWidth="1"/>
    <col min="13317" max="13317" width="8.140625" style="953" customWidth="1"/>
    <col min="13318" max="13318" width="7.5703125" style="953" customWidth="1"/>
    <col min="13319" max="13319" width="7.42578125" style="953" customWidth="1"/>
    <col min="13320" max="13320" width="7.5703125" style="953" customWidth="1"/>
    <col min="13321" max="13321" width="7" style="953" customWidth="1"/>
    <col min="13322" max="13326" width="8.140625" style="953" customWidth="1"/>
    <col min="13327" max="13327" width="10.85546875" style="953" customWidth="1"/>
    <col min="13328" max="13568" width="9.140625" style="953"/>
    <col min="13569" max="13569" width="4.140625" style="953" customWidth="1"/>
    <col min="13570" max="13570" width="25.5703125" style="953" customWidth="1"/>
    <col min="13571" max="13572" width="7.7109375" style="953" customWidth="1"/>
    <col min="13573" max="13573" width="8.140625" style="953" customWidth="1"/>
    <col min="13574" max="13574" width="7.5703125" style="953" customWidth="1"/>
    <col min="13575" max="13575" width="7.42578125" style="953" customWidth="1"/>
    <col min="13576" max="13576" width="7.5703125" style="953" customWidth="1"/>
    <col min="13577" max="13577" width="7" style="953" customWidth="1"/>
    <col min="13578" max="13582" width="8.140625" style="953" customWidth="1"/>
    <col min="13583" max="13583" width="10.85546875" style="953" customWidth="1"/>
    <col min="13584" max="13824" width="9.140625" style="953"/>
    <col min="13825" max="13825" width="4.140625" style="953" customWidth="1"/>
    <col min="13826" max="13826" width="25.5703125" style="953" customWidth="1"/>
    <col min="13827" max="13828" width="7.7109375" style="953" customWidth="1"/>
    <col min="13829" max="13829" width="8.140625" style="953" customWidth="1"/>
    <col min="13830" max="13830" width="7.5703125" style="953" customWidth="1"/>
    <col min="13831" max="13831" width="7.42578125" style="953" customWidth="1"/>
    <col min="13832" max="13832" width="7.5703125" style="953" customWidth="1"/>
    <col min="13833" max="13833" width="7" style="953" customWidth="1"/>
    <col min="13834" max="13838" width="8.140625" style="953" customWidth="1"/>
    <col min="13839" max="13839" width="10.85546875" style="953" customWidth="1"/>
    <col min="13840" max="14080" width="9.140625" style="953"/>
    <col min="14081" max="14081" width="4.140625" style="953" customWidth="1"/>
    <col min="14082" max="14082" width="25.5703125" style="953" customWidth="1"/>
    <col min="14083" max="14084" width="7.7109375" style="953" customWidth="1"/>
    <col min="14085" max="14085" width="8.140625" style="953" customWidth="1"/>
    <col min="14086" max="14086" width="7.5703125" style="953" customWidth="1"/>
    <col min="14087" max="14087" width="7.42578125" style="953" customWidth="1"/>
    <col min="14088" max="14088" width="7.5703125" style="953" customWidth="1"/>
    <col min="14089" max="14089" width="7" style="953" customWidth="1"/>
    <col min="14090" max="14094" width="8.140625" style="953" customWidth="1"/>
    <col min="14095" max="14095" width="10.85546875" style="953" customWidth="1"/>
    <col min="14096" max="14336" width="9.140625" style="953"/>
    <col min="14337" max="14337" width="4.140625" style="953" customWidth="1"/>
    <col min="14338" max="14338" width="25.5703125" style="953" customWidth="1"/>
    <col min="14339" max="14340" width="7.7109375" style="953" customWidth="1"/>
    <col min="14341" max="14341" width="8.140625" style="953" customWidth="1"/>
    <col min="14342" max="14342" width="7.5703125" style="953" customWidth="1"/>
    <col min="14343" max="14343" width="7.42578125" style="953" customWidth="1"/>
    <col min="14344" max="14344" width="7.5703125" style="953" customWidth="1"/>
    <col min="14345" max="14345" width="7" style="953" customWidth="1"/>
    <col min="14346" max="14350" width="8.140625" style="953" customWidth="1"/>
    <col min="14351" max="14351" width="10.85546875" style="953" customWidth="1"/>
    <col min="14352" max="14592" width="9.140625" style="953"/>
    <col min="14593" max="14593" width="4.140625" style="953" customWidth="1"/>
    <col min="14594" max="14594" width="25.5703125" style="953" customWidth="1"/>
    <col min="14595" max="14596" width="7.7109375" style="953" customWidth="1"/>
    <col min="14597" max="14597" width="8.140625" style="953" customWidth="1"/>
    <col min="14598" max="14598" width="7.5703125" style="953" customWidth="1"/>
    <col min="14599" max="14599" width="7.42578125" style="953" customWidth="1"/>
    <col min="14600" max="14600" width="7.5703125" style="953" customWidth="1"/>
    <col min="14601" max="14601" width="7" style="953" customWidth="1"/>
    <col min="14602" max="14606" width="8.140625" style="953" customWidth="1"/>
    <col min="14607" max="14607" width="10.85546875" style="953" customWidth="1"/>
    <col min="14608" max="14848" width="9.140625" style="953"/>
    <col min="14849" max="14849" width="4.140625" style="953" customWidth="1"/>
    <col min="14850" max="14850" width="25.5703125" style="953" customWidth="1"/>
    <col min="14851" max="14852" width="7.7109375" style="953" customWidth="1"/>
    <col min="14853" max="14853" width="8.140625" style="953" customWidth="1"/>
    <col min="14854" max="14854" width="7.5703125" style="953" customWidth="1"/>
    <col min="14855" max="14855" width="7.42578125" style="953" customWidth="1"/>
    <col min="14856" max="14856" width="7.5703125" style="953" customWidth="1"/>
    <col min="14857" max="14857" width="7" style="953" customWidth="1"/>
    <col min="14858" max="14862" width="8.140625" style="953" customWidth="1"/>
    <col min="14863" max="14863" width="10.85546875" style="953" customWidth="1"/>
    <col min="14864" max="15104" width="9.140625" style="953"/>
    <col min="15105" max="15105" width="4.140625" style="953" customWidth="1"/>
    <col min="15106" max="15106" width="25.5703125" style="953" customWidth="1"/>
    <col min="15107" max="15108" width="7.7109375" style="953" customWidth="1"/>
    <col min="15109" max="15109" width="8.140625" style="953" customWidth="1"/>
    <col min="15110" max="15110" width="7.5703125" style="953" customWidth="1"/>
    <col min="15111" max="15111" width="7.42578125" style="953" customWidth="1"/>
    <col min="15112" max="15112" width="7.5703125" style="953" customWidth="1"/>
    <col min="15113" max="15113" width="7" style="953" customWidth="1"/>
    <col min="15114" max="15118" width="8.140625" style="953" customWidth="1"/>
    <col min="15119" max="15119" width="10.85546875" style="953" customWidth="1"/>
    <col min="15120" max="15360" width="9.140625" style="953"/>
    <col min="15361" max="15361" width="4.140625" style="953" customWidth="1"/>
    <col min="15362" max="15362" width="25.5703125" style="953" customWidth="1"/>
    <col min="15363" max="15364" width="7.7109375" style="953" customWidth="1"/>
    <col min="15365" max="15365" width="8.140625" style="953" customWidth="1"/>
    <col min="15366" max="15366" width="7.5703125" style="953" customWidth="1"/>
    <col min="15367" max="15367" width="7.42578125" style="953" customWidth="1"/>
    <col min="15368" max="15368" width="7.5703125" style="953" customWidth="1"/>
    <col min="15369" max="15369" width="7" style="953" customWidth="1"/>
    <col min="15370" max="15374" width="8.140625" style="953" customWidth="1"/>
    <col min="15375" max="15375" width="10.85546875" style="953" customWidth="1"/>
    <col min="15376" max="15616" width="9.140625" style="953"/>
    <col min="15617" max="15617" width="4.140625" style="953" customWidth="1"/>
    <col min="15618" max="15618" width="25.5703125" style="953" customWidth="1"/>
    <col min="15619" max="15620" width="7.7109375" style="953" customWidth="1"/>
    <col min="15621" max="15621" width="8.140625" style="953" customWidth="1"/>
    <col min="15622" max="15622" width="7.5703125" style="953" customWidth="1"/>
    <col min="15623" max="15623" width="7.42578125" style="953" customWidth="1"/>
    <col min="15624" max="15624" width="7.5703125" style="953" customWidth="1"/>
    <col min="15625" max="15625" width="7" style="953" customWidth="1"/>
    <col min="15626" max="15630" width="8.140625" style="953" customWidth="1"/>
    <col min="15631" max="15631" width="10.85546875" style="953" customWidth="1"/>
    <col min="15632" max="15872" width="9.140625" style="953"/>
    <col min="15873" max="15873" width="4.140625" style="953" customWidth="1"/>
    <col min="15874" max="15874" width="25.5703125" style="953" customWidth="1"/>
    <col min="15875" max="15876" width="7.7109375" style="953" customWidth="1"/>
    <col min="15877" max="15877" width="8.140625" style="953" customWidth="1"/>
    <col min="15878" max="15878" width="7.5703125" style="953" customWidth="1"/>
    <col min="15879" max="15879" width="7.42578125" style="953" customWidth="1"/>
    <col min="15880" max="15880" width="7.5703125" style="953" customWidth="1"/>
    <col min="15881" max="15881" width="7" style="953" customWidth="1"/>
    <col min="15882" max="15886" width="8.140625" style="953" customWidth="1"/>
    <col min="15887" max="15887" width="10.85546875" style="953" customWidth="1"/>
    <col min="15888" max="16128" width="9.140625" style="953"/>
    <col min="16129" max="16129" width="4.140625" style="953" customWidth="1"/>
    <col min="16130" max="16130" width="25.5703125" style="953" customWidth="1"/>
    <col min="16131" max="16132" width="7.7109375" style="953" customWidth="1"/>
    <col min="16133" max="16133" width="8.140625" style="953" customWidth="1"/>
    <col min="16134" max="16134" width="7.5703125" style="953" customWidth="1"/>
    <col min="16135" max="16135" width="7.42578125" style="953" customWidth="1"/>
    <col min="16136" max="16136" width="7.5703125" style="953" customWidth="1"/>
    <col min="16137" max="16137" width="7" style="953" customWidth="1"/>
    <col min="16138" max="16142" width="8.140625" style="953" customWidth="1"/>
    <col min="16143" max="16143" width="10.85546875" style="953" customWidth="1"/>
    <col min="16144" max="16384" width="9.140625" style="953"/>
  </cols>
  <sheetData>
    <row r="1" spans="1:15" ht="31.5" customHeight="1">
      <c r="A1" s="1217" t="s">
        <v>2176</v>
      </c>
      <c r="B1" s="1218"/>
      <c r="C1" s="1218"/>
      <c r="D1" s="1218"/>
      <c r="E1" s="1218"/>
      <c r="F1" s="1218"/>
      <c r="G1" s="1218"/>
      <c r="H1" s="1218"/>
      <c r="I1" s="1218"/>
      <c r="J1" s="1218"/>
      <c r="K1" s="1218"/>
      <c r="L1" s="1218"/>
      <c r="M1" s="1218"/>
      <c r="N1" s="1218"/>
      <c r="O1" s="1218"/>
    </row>
    <row r="2" spans="1:15" ht="16.5" thickBot="1">
      <c r="O2" s="619" t="s">
        <v>680</v>
      </c>
    </row>
    <row r="3" spans="1:15" s="954" customFormat="1" ht="26.1" customHeight="1" thickBot="1">
      <c r="A3" s="955" t="s">
        <v>1704</v>
      </c>
      <c r="B3" s="956" t="s">
        <v>155</v>
      </c>
      <c r="C3" s="956" t="s">
        <v>2133</v>
      </c>
      <c r="D3" s="956" t="s">
        <v>2134</v>
      </c>
      <c r="E3" s="956" t="s">
        <v>2135</v>
      </c>
      <c r="F3" s="956" t="s">
        <v>2136</v>
      </c>
      <c r="G3" s="956" t="s">
        <v>2137</v>
      </c>
      <c r="H3" s="956" t="s">
        <v>2138</v>
      </c>
      <c r="I3" s="956" t="s">
        <v>2139</v>
      </c>
      <c r="J3" s="956" t="s">
        <v>2140</v>
      </c>
      <c r="K3" s="956" t="s">
        <v>2141</v>
      </c>
      <c r="L3" s="956" t="s">
        <v>2142</v>
      </c>
      <c r="M3" s="956" t="s">
        <v>2143</v>
      </c>
      <c r="N3" s="956" t="s">
        <v>2144</v>
      </c>
      <c r="O3" s="957" t="s">
        <v>1681</v>
      </c>
    </row>
    <row r="4" spans="1:15" s="959" customFormat="1" ht="15" customHeight="1" thickBot="1">
      <c r="A4" s="958"/>
      <c r="B4" s="1184" t="s">
        <v>153</v>
      </c>
      <c r="C4" s="1185"/>
      <c r="D4" s="1185"/>
      <c r="E4" s="1185"/>
      <c r="F4" s="1185"/>
      <c r="G4" s="1185"/>
      <c r="H4" s="1185"/>
      <c r="I4" s="1185"/>
      <c r="J4" s="1185"/>
      <c r="K4" s="1185"/>
      <c r="L4" s="1185"/>
      <c r="M4" s="1185"/>
      <c r="N4" s="1185"/>
      <c r="O4" s="1186"/>
    </row>
    <row r="5" spans="1:15" s="959" customFormat="1">
      <c r="A5" s="960" t="s">
        <v>4</v>
      </c>
      <c r="B5" s="961" t="s">
        <v>2177</v>
      </c>
      <c r="C5" s="962">
        <v>644660006</v>
      </c>
      <c r="D5" s="1024">
        <f>+C27</f>
        <v>664940544</v>
      </c>
      <c r="E5" s="1024">
        <f t="shared" ref="E5:N5" si="0">+D27</f>
        <v>715188485</v>
      </c>
      <c r="F5" s="1024">
        <f t="shared" si="0"/>
        <v>760114026</v>
      </c>
      <c r="G5" s="1024">
        <f t="shared" si="0"/>
        <v>633891239</v>
      </c>
      <c r="H5" s="1024">
        <f t="shared" si="0"/>
        <v>2541642745</v>
      </c>
      <c r="I5" s="1024">
        <f t="shared" si="0"/>
        <v>2239546002</v>
      </c>
      <c r="J5" s="1024">
        <f t="shared" si="0"/>
        <v>2144426584</v>
      </c>
      <c r="K5" s="1024">
        <f t="shared" si="0"/>
        <v>1868818622</v>
      </c>
      <c r="L5" s="1024">
        <f t="shared" si="0"/>
        <v>1590549460</v>
      </c>
      <c r="M5" s="1024">
        <f t="shared" si="0"/>
        <v>1183007952</v>
      </c>
      <c r="N5" s="1024">
        <f t="shared" si="0"/>
        <v>909171090</v>
      </c>
      <c r="O5" s="1025" t="s">
        <v>2178</v>
      </c>
    </row>
    <row r="6" spans="1:15" s="959" customFormat="1" ht="22.5">
      <c r="A6" s="965" t="s">
        <v>15</v>
      </c>
      <c r="B6" s="966" t="s">
        <v>156</v>
      </c>
      <c r="C6" s="967">
        <v>93168668</v>
      </c>
      <c r="D6" s="967">
        <v>93168668</v>
      </c>
      <c r="E6" s="967">
        <v>93168668</v>
      </c>
      <c r="F6" s="967">
        <v>70951373</v>
      </c>
      <c r="G6" s="967">
        <v>72239183</v>
      </c>
      <c r="H6" s="967">
        <v>70966612</v>
      </c>
      <c r="I6" s="967">
        <v>108883913</v>
      </c>
      <c r="J6" s="967">
        <v>67293725</v>
      </c>
      <c r="K6" s="967">
        <v>67293725</v>
      </c>
      <c r="L6" s="967">
        <v>67293725</v>
      </c>
      <c r="M6" s="967">
        <v>67293725</v>
      </c>
      <c r="N6" s="967">
        <v>79958603</v>
      </c>
      <c r="O6" s="968">
        <f t="shared" ref="O6:O26" si="1">SUM(C6:N6)</f>
        <v>951680588</v>
      </c>
    </row>
    <row r="7" spans="1:15" s="969" customFormat="1" ht="22.5">
      <c r="A7" s="965" t="s">
        <v>27</v>
      </c>
      <c r="B7" s="966" t="s">
        <v>2179</v>
      </c>
      <c r="C7" s="967">
        <v>12811092</v>
      </c>
      <c r="D7" s="967">
        <v>12811092</v>
      </c>
      <c r="E7" s="967">
        <v>12811092</v>
      </c>
      <c r="F7" s="967">
        <v>8237987</v>
      </c>
      <c r="G7" s="967">
        <v>19981064</v>
      </c>
      <c r="H7" s="967">
        <v>9130997</v>
      </c>
      <c r="I7" s="967">
        <v>15595263</v>
      </c>
      <c r="J7" s="967">
        <v>4125928</v>
      </c>
      <c r="K7" s="967">
        <v>4125928</v>
      </c>
      <c r="L7" s="967">
        <v>4125928</v>
      </c>
      <c r="M7" s="967">
        <v>4125928</v>
      </c>
      <c r="N7" s="967">
        <v>63457738</v>
      </c>
      <c r="O7" s="968">
        <f t="shared" si="1"/>
        <v>171340037</v>
      </c>
    </row>
    <row r="8" spans="1:15" s="969" customFormat="1" ht="27" customHeight="1">
      <c r="A8" s="965" t="s">
        <v>135</v>
      </c>
      <c r="B8" s="970" t="s">
        <v>2147</v>
      </c>
      <c r="C8" s="971">
        <v>43197099</v>
      </c>
      <c r="D8" s="971">
        <v>43197099</v>
      </c>
      <c r="E8" s="971">
        <v>43197099</v>
      </c>
      <c r="F8" s="971">
        <v>0</v>
      </c>
      <c r="G8" s="971">
        <v>609108631</v>
      </c>
      <c r="H8" s="971">
        <v>0</v>
      </c>
      <c r="I8" s="971">
        <v>0</v>
      </c>
      <c r="J8" s="971">
        <v>99349953</v>
      </c>
      <c r="K8" s="971">
        <v>99349953</v>
      </c>
      <c r="L8" s="971">
        <v>1643829953</v>
      </c>
      <c r="M8" s="971">
        <v>99349953</v>
      </c>
      <c r="N8" s="971">
        <v>99349953</v>
      </c>
      <c r="O8" s="972">
        <f t="shared" si="1"/>
        <v>2779929693</v>
      </c>
    </row>
    <row r="9" spans="1:15" s="969" customFormat="1" ht="14.1" customHeight="1">
      <c r="A9" s="965" t="s">
        <v>41</v>
      </c>
      <c r="B9" s="973" t="s">
        <v>160</v>
      </c>
      <c r="C9" s="967">
        <v>85250302</v>
      </c>
      <c r="D9" s="967">
        <v>85250302</v>
      </c>
      <c r="E9" s="967">
        <v>85250302</v>
      </c>
      <c r="F9" s="967">
        <v>25903156</v>
      </c>
      <c r="G9" s="967">
        <v>37896106</v>
      </c>
      <c r="H9" s="967">
        <v>-46403059</v>
      </c>
      <c r="I9" s="967">
        <v>1714858</v>
      </c>
      <c r="J9" s="967">
        <v>82797607</v>
      </c>
      <c r="K9" s="967">
        <v>82797607</v>
      </c>
      <c r="L9" s="967">
        <v>82797607</v>
      </c>
      <c r="M9" s="967">
        <v>82797607</v>
      </c>
      <c r="N9" s="967">
        <v>82797605</v>
      </c>
      <c r="O9" s="968">
        <f t="shared" si="1"/>
        <v>688850000</v>
      </c>
    </row>
    <row r="10" spans="1:15" s="969" customFormat="1" ht="14.1" customHeight="1">
      <c r="A10" s="965" t="s">
        <v>63</v>
      </c>
      <c r="B10" s="973" t="s">
        <v>248</v>
      </c>
      <c r="C10" s="967">
        <v>18196438</v>
      </c>
      <c r="D10" s="967">
        <v>18196438</v>
      </c>
      <c r="E10" s="967">
        <v>18196438</v>
      </c>
      <c r="F10" s="967">
        <v>16324074</v>
      </c>
      <c r="G10" s="967">
        <v>18833992</v>
      </c>
      <c r="H10" s="967">
        <v>12158821</v>
      </c>
      <c r="I10" s="967">
        <v>23469173</v>
      </c>
      <c r="J10" s="967">
        <v>22153485</v>
      </c>
      <c r="K10" s="967">
        <v>22153485</v>
      </c>
      <c r="L10" s="967">
        <v>25698485</v>
      </c>
      <c r="M10" s="967">
        <v>23153485</v>
      </c>
      <c r="N10" s="967">
        <v>22153486</v>
      </c>
      <c r="O10" s="968">
        <f t="shared" si="1"/>
        <v>240687800</v>
      </c>
    </row>
    <row r="11" spans="1:15" s="969" customFormat="1" ht="14.1" customHeight="1">
      <c r="A11" s="965" t="s">
        <v>142</v>
      </c>
      <c r="B11" s="973" t="s">
        <v>208</v>
      </c>
      <c r="C11" s="967">
        <v>4191258</v>
      </c>
      <c r="D11" s="967">
        <v>4191258</v>
      </c>
      <c r="E11" s="967">
        <v>4191258</v>
      </c>
      <c r="F11" s="967">
        <v>15345440</v>
      </c>
      <c r="G11" s="967">
        <v>0</v>
      </c>
      <c r="H11" s="967">
        <v>0</v>
      </c>
      <c r="I11" s="967">
        <v>2558799</v>
      </c>
      <c r="J11" s="967">
        <v>1588197</v>
      </c>
      <c r="K11" s="967">
        <v>1588197</v>
      </c>
      <c r="L11" s="967">
        <v>21377197</v>
      </c>
      <c r="M11" s="967">
        <v>1588197</v>
      </c>
      <c r="N11" s="967">
        <v>1588199</v>
      </c>
      <c r="O11" s="968">
        <f t="shared" si="1"/>
        <v>58208000</v>
      </c>
    </row>
    <row r="12" spans="1:15" s="969" customFormat="1">
      <c r="A12" s="965" t="s">
        <v>81</v>
      </c>
      <c r="B12" s="973" t="s">
        <v>161</v>
      </c>
      <c r="C12" s="967">
        <v>0</v>
      </c>
      <c r="D12" s="967">
        <v>0</v>
      </c>
      <c r="E12" s="967">
        <v>0</v>
      </c>
      <c r="F12" s="967">
        <v>0</v>
      </c>
      <c r="G12" s="967"/>
      <c r="H12" s="967">
        <v>100000</v>
      </c>
      <c r="I12" s="967">
        <v>0</v>
      </c>
      <c r="J12" s="967"/>
      <c r="K12" s="967"/>
      <c r="L12" s="967"/>
      <c r="M12" s="967"/>
      <c r="N12" s="967"/>
      <c r="O12" s="968">
        <f t="shared" si="1"/>
        <v>100000</v>
      </c>
    </row>
    <row r="13" spans="1:15" s="969" customFormat="1" ht="27" customHeight="1">
      <c r="A13" s="965" t="s">
        <v>83</v>
      </c>
      <c r="B13" s="966" t="s">
        <v>243</v>
      </c>
      <c r="C13" s="967">
        <v>9918</v>
      </c>
      <c r="D13" s="967">
        <v>9918</v>
      </c>
      <c r="E13" s="967">
        <v>9918</v>
      </c>
      <c r="F13" s="967">
        <v>28417</v>
      </c>
      <c r="G13" s="967">
        <v>0</v>
      </c>
      <c r="H13" s="967">
        <v>0</v>
      </c>
      <c r="I13" s="967">
        <v>29901</v>
      </c>
      <c r="J13" s="967">
        <v>-17614</v>
      </c>
      <c r="K13" s="967">
        <v>-17614</v>
      </c>
      <c r="L13" s="967">
        <v>-17614</v>
      </c>
      <c r="M13" s="967">
        <v>-17614</v>
      </c>
      <c r="N13" s="967">
        <v>-17616</v>
      </c>
      <c r="O13" s="968">
        <f t="shared" si="1"/>
        <v>0</v>
      </c>
    </row>
    <row r="14" spans="1:15" s="969" customFormat="1" ht="14.1" customHeight="1" thickBot="1">
      <c r="A14" s="965" t="s">
        <v>147</v>
      </c>
      <c r="B14" s="973" t="s">
        <v>249</v>
      </c>
      <c r="C14" s="967">
        <v>0</v>
      </c>
      <c r="D14" s="967">
        <v>0</v>
      </c>
      <c r="E14" s="967">
        <v>0</v>
      </c>
      <c r="F14" s="967">
        <v>0</v>
      </c>
      <c r="G14" s="967">
        <v>1486795216</v>
      </c>
      <c r="H14" s="967">
        <v>0</v>
      </c>
      <c r="I14" s="967">
        <v>0</v>
      </c>
      <c r="J14" s="967">
        <v>9603658</v>
      </c>
      <c r="K14" s="967">
        <v>9603658</v>
      </c>
      <c r="L14" s="967">
        <v>10071309</v>
      </c>
      <c r="M14" s="967">
        <v>9603658</v>
      </c>
      <c r="N14" s="967">
        <v>9603657</v>
      </c>
      <c r="O14" s="968">
        <f t="shared" si="1"/>
        <v>1535281156</v>
      </c>
    </row>
    <row r="15" spans="1:15" s="959" customFormat="1" ht="15.95" customHeight="1" thickBot="1">
      <c r="A15" s="958" t="s">
        <v>164</v>
      </c>
      <c r="B15" s="1026" t="s">
        <v>2148</v>
      </c>
      <c r="C15" s="977">
        <f t="shared" ref="C15:M15" si="2">SUM(C5:C14)</f>
        <v>901484781</v>
      </c>
      <c r="D15" s="977">
        <f t="shared" si="2"/>
        <v>921765319</v>
      </c>
      <c r="E15" s="977">
        <f t="shared" si="2"/>
        <v>972013260</v>
      </c>
      <c r="F15" s="977">
        <f t="shared" si="2"/>
        <v>896904473</v>
      </c>
      <c r="G15" s="977">
        <f t="shared" si="2"/>
        <v>2878745431</v>
      </c>
      <c r="H15" s="977">
        <f t="shared" si="2"/>
        <v>2587596116</v>
      </c>
      <c r="I15" s="977">
        <f t="shared" si="2"/>
        <v>2391797909</v>
      </c>
      <c r="J15" s="977">
        <f t="shared" si="2"/>
        <v>2431321523</v>
      </c>
      <c r="K15" s="977">
        <f t="shared" si="2"/>
        <v>2155713561</v>
      </c>
      <c r="L15" s="977">
        <f t="shared" si="2"/>
        <v>3445726050</v>
      </c>
      <c r="M15" s="977">
        <f t="shared" si="2"/>
        <v>1470902891</v>
      </c>
      <c r="N15" s="977">
        <f>SUM(N5:N14)</f>
        <v>1268062715</v>
      </c>
      <c r="O15" s="978">
        <f>SUM(O6:O14)</f>
        <v>6426077274</v>
      </c>
    </row>
    <row r="16" spans="1:15" s="959" customFormat="1" ht="15" customHeight="1" thickBot="1">
      <c r="A16" s="958"/>
      <c r="B16" s="1184" t="s">
        <v>154</v>
      </c>
      <c r="C16" s="1185"/>
      <c r="D16" s="1185"/>
      <c r="E16" s="1185"/>
      <c r="F16" s="1185"/>
      <c r="G16" s="1185"/>
      <c r="H16" s="1185"/>
      <c r="I16" s="1185"/>
      <c r="J16" s="1185"/>
      <c r="K16" s="1185"/>
      <c r="L16" s="1185"/>
      <c r="M16" s="1185"/>
      <c r="N16" s="1185"/>
      <c r="O16" s="1186"/>
    </row>
    <row r="17" spans="1:15" s="969" customFormat="1" ht="14.1" customHeight="1">
      <c r="A17" s="979" t="s">
        <v>165</v>
      </c>
      <c r="B17" s="980" t="s">
        <v>157</v>
      </c>
      <c r="C17" s="971">
        <v>54231784</v>
      </c>
      <c r="D17" s="971">
        <v>54231784</v>
      </c>
      <c r="E17" s="971">
        <v>54231784</v>
      </c>
      <c r="F17" s="971">
        <v>70884068</v>
      </c>
      <c r="G17" s="971">
        <v>59751878</v>
      </c>
      <c r="H17" s="971">
        <v>61221292</v>
      </c>
      <c r="I17" s="971">
        <v>57286991</v>
      </c>
      <c r="J17" s="971">
        <v>68109240</v>
      </c>
      <c r="K17" s="971">
        <v>68109240</v>
      </c>
      <c r="L17" s="971">
        <v>83774438</v>
      </c>
      <c r="M17" s="971">
        <v>68109240</v>
      </c>
      <c r="N17" s="971">
        <v>68109239</v>
      </c>
      <c r="O17" s="972">
        <f t="shared" si="1"/>
        <v>768050978</v>
      </c>
    </row>
    <row r="18" spans="1:15" s="969" customFormat="1" ht="27" customHeight="1">
      <c r="A18" s="965" t="s">
        <v>166</v>
      </c>
      <c r="B18" s="966" t="s">
        <v>124</v>
      </c>
      <c r="C18" s="967">
        <v>10413703</v>
      </c>
      <c r="D18" s="967">
        <v>10413703</v>
      </c>
      <c r="E18" s="967">
        <v>10413703</v>
      </c>
      <c r="F18" s="967">
        <v>15123681</v>
      </c>
      <c r="G18" s="967">
        <v>12153826</v>
      </c>
      <c r="H18" s="967">
        <v>11660740</v>
      </c>
      <c r="I18" s="967">
        <v>11876043</v>
      </c>
      <c r="J18" s="967">
        <v>12493175</v>
      </c>
      <c r="K18" s="967">
        <v>12493175</v>
      </c>
      <c r="L18" s="967">
        <v>15360335</v>
      </c>
      <c r="M18" s="967">
        <v>12493175</v>
      </c>
      <c r="N18" s="967">
        <v>12493173</v>
      </c>
      <c r="O18" s="968">
        <f t="shared" si="1"/>
        <v>147388432</v>
      </c>
    </row>
    <row r="19" spans="1:15" s="969" customFormat="1" ht="14.1" customHeight="1">
      <c r="A19" s="965" t="s">
        <v>169</v>
      </c>
      <c r="B19" s="973" t="s">
        <v>372</v>
      </c>
      <c r="C19" s="967">
        <v>38125285</v>
      </c>
      <c r="D19" s="967">
        <v>38125285</v>
      </c>
      <c r="E19" s="967">
        <v>38125285</v>
      </c>
      <c r="F19" s="967">
        <v>43522731</v>
      </c>
      <c r="G19" s="967">
        <v>52972678</v>
      </c>
      <c r="H19" s="967">
        <v>65912395</v>
      </c>
      <c r="I19" s="967">
        <v>58042801</v>
      </c>
      <c r="J19" s="967">
        <v>67303818</v>
      </c>
      <c r="K19" s="967">
        <v>67303818</v>
      </c>
      <c r="L19" s="967">
        <v>90222366</v>
      </c>
      <c r="M19" s="967">
        <v>67303818</v>
      </c>
      <c r="N19" s="967">
        <v>71160819</v>
      </c>
      <c r="O19" s="968">
        <f t="shared" si="1"/>
        <v>698121099</v>
      </c>
    </row>
    <row r="20" spans="1:15" s="969" customFormat="1" ht="14.1" customHeight="1">
      <c r="A20" s="965" t="s">
        <v>172</v>
      </c>
      <c r="B20" s="973" t="s">
        <v>2180</v>
      </c>
      <c r="C20" s="967">
        <v>690810</v>
      </c>
      <c r="D20" s="967">
        <v>690810</v>
      </c>
      <c r="E20" s="967">
        <v>690810</v>
      </c>
      <c r="F20" s="967">
        <v>467980</v>
      </c>
      <c r="G20" s="967">
        <v>446695</v>
      </c>
      <c r="H20" s="967">
        <v>4135210</v>
      </c>
      <c r="I20" s="967">
        <v>449210</v>
      </c>
      <c r="J20" s="967">
        <v>1890495</v>
      </c>
      <c r="K20" s="967">
        <v>1890495</v>
      </c>
      <c r="L20" s="967">
        <v>1890495</v>
      </c>
      <c r="M20" s="967">
        <v>1119395</v>
      </c>
      <c r="N20" s="967">
        <v>1890495</v>
      </c>
      <c r="O20" s="968">
        <f t="shared" si="1"/>
        <v>16252900</v>
      </c>
    </row>
    <row r="21" spans="1:15" s="969" customFormat="1" ht="14.1" customHeight="1">
      <c r="A21" s="965" t="s">
        <v>175</v>
      </c>
      <c r="B21" s="973" t="s">
        <v>128</v>
      </c>
      <c r="C21" s="967">
        <v>43725299</v>
      </c>
      <c r="D21" s="967">
        <v>43725299</v>
      </c>
      <c r="E21" s="967">
        <v>43725299</v>
      </c>
      <c r="F21" s="967">
        <v>79244016</v>
      </c>
      <c r="G21" s="967">
        <v>30087371</v>
      </c>
      <c r="H21" s="967">
        <v>31178559</v>
      </c>
      <c r="I21" s="967">
        <v>19283493</v>
      </c>
      <c r="J21" s="967">
        <v>31815836</v>
      </c>
      <c r="K21" s="967">
        <v>31815836</v>
      </c>
      <c r="L21" s="967">
        <v>60820133</v>
      </c>
      <c r="M21" s="967">
        <v>31815836</v>
      </c>
      <c r="N21" s="967">
        <v>31815835</v>
      </c>
      <c r="O21" s="968">
        <f t="shared" si="1"/>
        <v>479052812</v>
      </c>
    </row>
    <row r="22" spans="1:15" s="969" customFormat="1" ht="14.1" customHeight="1">
      <c r="A22" s="965" t="s">
        <v>178</v>
      </c>
      <c r="B22" s="973" t="s">
        <v>129</v>
      </c>
      <c r="C22" s="967">
        <v>59062928</v>
      </c>
      <c r="D22" s="967">
        <v>59062928</v>
      </c>
      <c r="E22" s="967">
        <v>59062928</v>
      </c>
      <c r="F22" s="967">
        <v>53518345</v>
      </c>
      <c r="G22" s="967">
        <v>169903301</v>
      </c>
      <c r="H22" s="967">
        <v>106454350</v>
      </c>
      <c r="I22" s="967">
        <v>37390496</v>
      </c>
      <c r="J22" s="967">
        <v>354978894</v>
      </c>
      <c r="K22" s="967">
        <v>354978894</v>
      </c>
      <c r="L22" s="967">
        <v>462595217</v>
      </c>
      <c r="M22" s="967">
        <v>354978894</v>
      </c>
      <c r="N22" s="967">
        <v>354978893</v>
      </c>
      <c r="O22" s="968">
        <f t="shared" si="1"/>
        <v>2426966068</v>
      </c>
    </row>
    <row r="23" spans="1:15" s="969" customFormat="1" ht="27" customHeight="1">
      <c r="A23" s="965" t="s">
        <v>181</v>
      </c>
      <c r="B23" s="966" t="s">
        <v>131</v>
      </c>
      <c r="C23" s="967">
        <v>327025</v>
      </c>
      <c r="D23" s="967">
        <v>327025</v>
      </c>
      <c r="E23" s="967">
        <v>327025</v>
      </c>
      <c r="F23" s="967">
        <v>252413</v>
      </c>
      <c r="G23" s="967">
        <v>11786937</v>
      </c>
      <c r="H23" s="967">
        <v>64826368</v>
      </c>
      <c r="I23" s="967">
        <v>56042291</v>
      </c>
      <c r="J23" s="967">
        <v>25911443</v>
      </c>
      <c r="K23" s="967">
        <v>25911443</v>
      </c>
      <c r="L23" s="967">
        <v>1546987463</v>
      </c>
      <c r="M23" s="967">
        <v>25911443</v>
      </c>
      <c r="N23" s="967">
        <v>25911444</v>
      </c>
      <c r="O23" s="968">
        <f t="shared" si="1"/>
        <v>1784522320</v>
      </c>
    </row>
    <row r="24" spans="1:15" s="969" customFormat="1" ht="14.1" customHeight="1">
      <c r="A24" s="965" t="s">
        <v>184</v>
      </c>
      <c r="B24" s="973" t="s">
        <v>133</v>
      </c>
      <c r="C24" s="967">
        <v>0</v>
      </c>
      <c r="D24" s="967">
        <v>0</v>
      </c>
      <c r="E24" s="967">
        <v>0</v>
      </c>
      <c r="F24" s="967">
        <v>0</v>
      </c>
      <c r="G24" s="967">
        <v>0</v>
      </c>
      <c r="H24" s="967">
        <v>0</v>
      </c>
      <c r="I24" s="967">
        <v>7000000</v>
      </c>
      <c r="J24" s="967"/>
      <c r="K24" s="967"/>
      <c r="L24" s="967">
        <v>600000</v>
      </c>
      <c r="M24" s="967"/>
      <c r="N24" s="967"/>
      <c r="O24" s="968">
        <f t="shared" si="1"/>
        <v>7600000</v>
      </c>
    </row>
    <row r="25" spans="1:15" s="969" customFormat="1" ht="14.1" customHeight="1" thickBot="1">
      <c r="A25" s="965" t="s">
        <v>187</v>
      </c>
      <c r="B25" s="973" t="s">
        <v>250</v>
      </c>
      <c r="C25" s="967">
        <v>29967403</v>
      </c>
      <c r="D25" s="967"/>
      <c r="E25" s="967">
        <v>5322400</v>
      </c>
      <c r="F25" s="967">
        <v>0</v>
      </c>
      <c r="G25" s="967">
        <v>0</v>
      </c>
      <c r="H25" s="967">
        <v>2661200</v>
      </c>
      <c r="I25" s="967">
        <v>0</v>
      </c>
      <c r="J25" s="967"/>
      <c r="K25" s="967">
        <v>2661200</v>
      </c>
      <c r="L25" s="967">
        <v>467651</v>
      </c>
      <c r="M25" s="967"/>
      <c r="N25" s="967">
        <v>5084200</v>
      </c>
      <c r="O25" s="968">
        <f t="shared" si="1"/>
        <v>46164054</v>
      </c>
    </row>
    <row r="26" spans="1:15" s="959" customFormat="1" ht="15.95" customHeight="1" thickBot="1">
      <c r="A26" s="1027" t="s">
        <v>190</v>
      </c>
      <c r="B26" s="1026" t="s">
        <v>2150</v>
      </c>
      <c r="C26" s="977">
        <f t="shared" ref="C26:N26" si="3">SUM(C17:C25)</f>
        <v>236544237</v>
      </c>
      <c r="D26" s="977">
        <f t="shared" si="3"/>
        <v>206576834</v>
      </c>
      <c r="E26" s="977">
        <f t="shared" si="3"/>
        <v>211899234</v>
      </c>
      <c r="F26" s="977">
        <f t="shared" si="3"/>
        <v>263013234</v>
      </c>
      <c r="G26" s="977">
        <f t="shared" si="3"/>
        <v>337102686</v>
      </c>
      <c r="H26" s="977">
        <f t="shared" si="3"/>
        <v>348050114</v>
      </c>
      <c r="I26" s="977">
        <f t="shared" si="3"/>
        <v>247371325</v>
      </c>
      <c r="J26" s="977">
        <f t="shared" si="3"/>
        <v>562502901</v>
      </c>
      <c r="K26" s="977">
        <f t="shared" si="3"/>
        <v>565164101</v>
      </c>
      <c r="L26" s="977">
        <f t="shared" si="3"/>
        <v>2262718098</v>
      </c>
      <c r="M26" s="977">
        <f t="shared" si="3"/>
        <v>561731801</v>
      </c>
      <c r="N26" s="977">
        <f t="shared" si="3"/>
        <v>571444098</v>
      </c>
      <c r="O26" s="978">
        <f t="shared" si="1"/>
        <v>6374118663</v>
      </c>
    </row>
    <row r="27" spans="1:15" ht="16.5" thickBot="1">
      <c r="A27" s="1027" t="s">
        <v>192</v>
      </c>
      <c r="B27" s="1028" t="s">
        <v>2181</v>
      </c>
      <c r="C27" s="984">
        <f t="shared" ref="C27:M27" si="4">C15-C26</f>
        <v>664940544</v>
      </c>
      <c r="D27" s="984">
        <f t="shared" si="4"/>
        <v>715188485</v>
      </c>
      <c r="E27" s="984">
        <f t="shared" si="4"/>
        <v>760114026</v>
      </c>
      <c r="F27" s="984">
        <f t="shared" si="4"/>
        <v>633891239</v>
      </c>
      <c r="G27" s="984">
        <f t="shared" si="4"/>
        <v>2541642745</v>
      </c>
      <c r="H27" s="984">
        <f t="shared" si="4"/>
        <v>2239546002</v>
      </c>
      <c r="I27" s="984">
        <f t="shared" si="4"/>
        <v>2144426584</v>
      </c>
      <c r="J27" s="984">
        <f t="shared" si="4"/>
        <v>1868818622</v>
      </c>
      <c r="K27" s="984">
        <f t="shared" si="4"/>
        <v>1590549460</v>
      </c>
      <c r="L27" s="984">
        <f t="shared" si="4"/>
        <v>1183007952</v>
      </c>
      <c r="M27" s="984">
        <f t="shared" si="4"/>
        <v>909171090</v>
      </c>
      <c r="N27" s="984">
        <f>N15-N26</f>
        <v>696618617</v>
      </c>
      <c r="O27" s="1029" t="s">
        <v>2178</v>
      </c>
    </row>
    <row r="28" spans="1:15">
      <c r="A28" s="986"/>
    </row>
    <row r="29" spans="1:15">
      <c r="B29" s="987"/>
      <c r="C29" s="988"/>
      <c r="D29" s="988"/>
    </row>
  </sheetData>
  <mergeCells count="3">
    <mergeCell ref="A1:O1"/>
    <mergeCell ref="B4:O4"/>
    <mergeCell ref="B16:O16"/>
  </mergeCells>
  <printOptions horizontalCentered="1"/>
  <pageMargins left="0.27559055118110237" right="0.27559055118110237" top="1.0629921259842521" bottom="0.98425196850393704" header="0.78740157480314965" footer="0.78740157480314965"/>
  <pageSetup paperSize="9" scale="82" orientation="landscape" r:id="rId1"/>
  <headerFooter alignWithMargins="0">
    <oddHeader>&amp;R&amp;"Times New Roman CE,Félkövér dőlt" 18. melléklet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E269"/>
  <sheetViews>
    <sheetView workbookViewId="0">
      <pane ySplit="3" topLeftCell="A253" activePane="bottomLeft" state="frozen"/>
      <selection activeCell="G127" sqref="G127"/>
      <selection pane="bottomLeft" activeCell="G127" sqref="G127"/>
    </sheetView>
  </sheetViews>
  <sheetFormatPr defaultRowHeight="12.75"/>
  <cols>
    <col min="1" max="1" width="8.140625" style="317" customWidth="1"/>
    <col min="2" max="2" width="41" style="317" customWidth="1"/>
    <col min="3" max="5" width="32.85546875" style="317" customWidth="1"/>
    <col min="6" max="252" width="9.140625" style="317"/>
    <col min="253" max="253" width="8.140625" style="317" customWidth="1"/>
    <col min="254" max="254" width="41" style="317" customWidth="1"/>
    <col min="255" max="261" width="32.85546875" style="317" customWidth="1"/>
    <col min="262" max="508" width="9.140625" style="317"/>
    <col min="509" max="509" width="8.140625" style="317" customWidth="1"/>
    <col min="510" max="510" width="41" style="317" customWidth="1"/>
    <col min="511" max="517" width="32.85546875" style="317" customWidth="1"/>
    <col min="518" max="764" width="9.140625" style="317"/>
    <col min="765" max="765" width="8.140625" style="317" customWidth="1"/>
    <col min="766" max="766" width="41" style="317" customWidth="1"/>
    <col min="767" max="773" width="32.85546875" style="317" customWidth="1"/>
    <col min="774" max="1020" width="9.140625" style="317"/>
    <col min="1021" max="1021" width="8.140625" style="317" customWidth="1"/>
    <col min="1022" max="1022" width="41" style="317" customWidth="1"/>
    <col min="1023" max="1029" width="32.85546875" style="317" customWidth="1"/>
    <col min="1030" max="1276" width="9.140625" style="317"/>
    <col min="1277" max="1277" width="8.140625" style="317" customWidth="1"/>
    <col min="1278" max="1278" width="41" style="317" customWidth="1"/>
    <col min="1279" max="1285" width="32.85546875" style="317" customWidth="1"/>
    <col min="1286" max="1532" width="9.140625" style="317"/>
    <col min="1533" max="1533" width="8.140625" style="317" customWidth="1"/>
    <col min="1534" max="1534" width="41" style="317" customWidth="1"/>
    <col min="1535" max="1541" width="32.85546875" style="317" customWidth="1"/>
    <col min="1542" max="1788" width="9.140625" style="317"/>
    <col min="1789" max="1789" width="8.140625" style="317" customWidth="1"/>
    <col min="1790" max="1790" width="41" style="317" customWidth="1"/>
    <col min="1791" max="1797" width="32.85546875" style="317" customWidth="1"/>
    <col min="1798" max="2044" width="9.140625" style="317"/>
    <col min="2045" max="2045" width="8.140625" style="317" customWidth="1"/>
    <col min="2046" max="2046" width="41" style="317" customWidth="1"/>
    <col min="2047" max="2053" width="32.85546875" style="317" customWidth="1"/>
    <col min="2054" max="2300" width="9.140625" style="317"/>
    <col min="2301" max="2301" width="8.140625" style="317" customWidth="1"/>
    <col min="2302" max="2302" width="41" style="317" customWidth="1"/>
    <col min="2303" max="2309" width="32.85546875" style="317" customWidth="1"/>
    <col min="2310" max="2556" width="9.140625" style="317"/>
    <col min="2557" max="2557" width="8.140625" style="317" customWidth="1"/>
    <col min="2558" max="2558" width="41" style="317" customWidth="1"/>
    <col min="2559" max="2565" width="32.85546875" style="317" customWidth="1"/>
    <col min="2566" max="2812" width="9.140625" style="317"/>
    <col min="2813" max="2813" width="8.140625" style="317" customWidth="1"/>
    <col min="2814" max="2814" width="41" style="317" customWidth="1"/>
    <col min="2815" max="2821" width="32.85546875" style="317" customWidth="1"/>
    <col min="2822" max="3068" width="9.140625" style="317"/>
    <col min="3069" max="3069" width="8.140625" style="317" customWidth="1"/>
    <col min="3070" max="3070" width="41" style="317" customWidth="1"/>
    <col min="3071" max="3077" width="32.85546875" style="317" customWidth="1"/>
    <col min="3078" max="3324" width="9.140625" style="317"/>
    <col min="3325" max="3325" width="8.140625" style="317" customWidth="1"/>
    <col min="3326" max="3326" width="41" style="317" customWidth="1"/>
    <col min="3327" max="3333" width="32.85546875" style="317" customWidth="1"/>
    <col min="3334" max="3580" width="9.140625" style="317"/>
    <col min="3581" max="3581" width="8.140625" style="317" customWidth="1"/>
    <col min="3582" max="3582" width="41" style="317" customWidth="1"/>
    <col min="3583" max="3589" width="32.85546875" style="317" customWidth="1"/>
    <col min="3590" max="3836" width="9.140625" style="317"/>
    <col min="3837" max="3837" width="8.140625" style="317" customWidth="1"/>
    <col min="3838" max="3838" width="41" style="317" customWidth="1"/>
    <col min="3839" max="3845" width="32.85546875" style="317" customWidth="1"/>
    <col min="3846" max="4092" width="9.140625" style="317"/>
    <col min="4093" max="4093" width="8.140625" style="317" customWidth="1"/>
    <col min="4094" max="4094" width="41" style="317" customWidth="1"/>
    <col min="4095" max="4101" width="32.85546875" style="317" customWidth="1"/>
    <col min="4102" max="4348" width="9.140625" style="317"/>
    <col min="4349" max="4349" width="8.140625" style="317" customWidth="1"/>
    <col min="4350" max="4350" width="41" style="317" customWidth="1"/>
    <col min="4351" max="4357" width="32.85546875" style="317" customWidth="1"/>
    <col min="4358" max="4604" width="9.140625" style="317"/>
    <col min="4605" max="4605" width="8.140625" style="317" customWidth="1"/>
    <col min="4606" max="4606" width="41" style="317" customWidth="1"/>
    <col min="4607" max="4613" width="32.85546875" style="317" customWidth="1"/>
    <col min="4614" max="4860" width="9.140625" style="317"/>
    <col min="4861" max="4861" width="8.140625" style="317" customWidth="1"/>
    <col min="4862" max="4862" width="41" style="317" customWidth="1"/>
    <col min="4863" max="4869" width="32.85546875" style="317" customWidth="1"/>
    <col min="4870" max="5116" width="9.140625" style="317"/>
    <col min="5117" max="5117" width="8.140625" style="317" customWidth="1"/>
    <col min="5118" max="5118" width="41" style="317" customWidth="1"/>
    <col min="5119" max="5125" width="32.85546875" style="317" customWidth="1"/>
    <col min="5126" max="5372" width="9.140625" style="317"/>
    <col min="5373" max="5373" width="8.140625" style="317" customWidth="1"/>
    <col min="5374" max="5374" width="41" style="317" customWidth="1"/>
    <col min="5375" max="5381" width="32.85546875" style="317" customWidth="1"/>
    <col min="5382" max="5628" width="9.140625" style="317"/>
    <col min="5629" max="5629" width="8.140625" style="317" customWidth="1"/>
    <col min="5630" max="5630" width="41" style="317" customWidth="1"/>
    <col min="5631" max="5637" width="32.85546875" style="317" customWidth="1"/>
    <col min="5638" max="5884" width="9.140625" style="317"/>
    <col min="5885" max="5885" width="8.140625" style="317" customWidth="1"/>
    <col min="5886" max="5886" width="41" style="317" customWidth="1"/>
    <col min="5887" max="5893" width="32.85546875" style="317" customWidth="1"/>
    <col min="5894" max="6140" width="9.140625" style="317"/>
    <col min="6141" max="6141" width="8.140625" style="317" customWidth="1"/>
    <col min="6142" max="6142" width="41" style="317" customWidth="1"/>
    <col min="6143" max="6149" width="32.85546875" style="317" customWidth="1"/>
    <col min="6150" max="6396" width="9.140625" style="317"/>
    <col min="6397" max="6397" width="8.140625" style="317" customWidth="1"/>
    <col min="6398" max="6398" width="41" style="317" customWidth="1"/>
    <col min="6399" max="6405" width="32.85546875" style="317" customWidth="1"/>
    <col min="6406" max="6652" width="9.140625" style="317"/>
    <col min="6653" max="6653" width="8.140625" style="317" customWidth="1"/>
    <col min="6654" max="6654" width="41" style="317" customWidth="1"/>
    <col min="6655" max="6661" width="32.85546875" style="317" customWidth="1"/>
    <col min="6662" max="6908" width="9.140625" style="317"/>
    <col min="6909" max="6909" width="8.140625" style="317" customWidth="1"/>
    <col min="6910" max="6910" width="41" style="317" customWidth="1"/>
    <col min="6911" max="6917" width="32.85546875" style="317" customWidth="1"/>
    <col min="6918" max="7164" width="9.140625" style="317"/>
    <col min="7165" max="7165" width="8.140625" style="317" customWidth="1"/>
    <col min="7166" max="7166" width="41" style="317" customWidth="1"/>
    <col min="7167" max="7173" width="32.85546875" style="317" customWidth="1"/>
    <col min="7174" max="7420" width="9.140625" style="317"/>
    <col min="7421" max="7421" width="8.140625" style="317" customWidth="1"/>
    <col min="7422" max="7422" width="41" style="317" customWidth="1"/>
    <col min="7423" max="7429" width="32.85546875" style="317" customWidth="1"/>
    <col min="7430" max="7676" width="9.140625" style="317"/>
    <col min="7677" max="7677" width="8.140625" style="317" customWidth="1"/>
    <col min="7678" max="7678" width="41" style="317" customWidth="1"/>
    <col min="7679" max="7685" width="32.85546875" style="317" customWidth="1"/>
    <col min="7686" max="7932" width="9.140625" style="317"/>
    <col min="7933" max="7933" width="8.140625" style="317" customWidth="1"/>
    <col min="7934" max="7934" width="41" style="317" customWidth="1"/>
    <col min="7935" max="7941" width="32.85546875" style="317" customWidth="1"/>
    <col min="7942" max="8188" width="9.140625" style="317"/>
    <col min="8189" max="8189" width="8.140625" style="317" customWidth="1"/>
    <col min="8190" max="8190" width="41" style="317" customWidth="1"/>
    <col min="8191" max="8197" width="32.85546875" style="317" customWidth="1"/>
    <col min="8198" max="8444" width="9.140625" style="317"/>
    <col min="8445" max="8445" width="8.140625" style="317" customWidth="1"/>
    <col min="8446" max="8446" width="41" style="317" customWidth="1"/>
    <col min="8447" max="8453" width="32.85546875" style="317" customWidth="1"/>
    <col min="8454" max="8700" width="9.140625" style="317"/>
    <col min="8701" max="8701" width="8.140625" style="317" customWidth="1"/>
    <col min="8702" max="8702" width="41" style="317" customWidth="1"/>
    <col min="8703" max="8709" width="32.85546875" style="317" customWidth="1"/>
    <col min="8710" max="8956" width="9.140625" style="317"/>
    <col min="8957" max="8957" width="8.140625" style="317" customWidth="1"/>
    <col min="8958" max="8958" width="41" style="317" customWidth="1"/>
    <col min="8959" max="8965" width="32.85546875" style="317" customWidth="1"/>
    <col min="8966" max="9212" width="9.140625" style="317"/>
    <col min="9213" max="9213" width="8.140625" style="317" customWidth="1"/>
    <col min="9214" max="9214" width="41" style="317" customWidth="1"/>
    <col min="9215" max="9221" width="32.85546875" style="317" customWidth="1"/>
    <col min="9222" max="9468" width="9.140625" style="317"/>
    <col min="9469" max="9469" width="8.140625" style="317" customWidth="1"/>
    <col min="9470" max="9470" width="41" style="317" customWidth="1"/>
    <col min="9471" max="9477" width="32.85546875" style="317" customWidth="1"/>
    <col min="9478" max="9724" width="9.140625" style="317"/>
    <col min="9725" max="9725" width="8.140625" style="317" customWidth="1"/>
    <col min="9726" max="9726" width="41" style="317" customWidth="1"/>
    <col min="9727" max="9733" width="32.85546875" style="317" customWidth="1"/>
    <col min="9734" max="9980" width="9.140625" style="317"/>
    <col min="9981" max="9981" width="8.140625" style="317" customWidth="1"/>
    <col min="9982" max="9982" width="41" style="317" customWidth="1"/>
    <col min="9983" max="9989" width="32.85546875" style="317" customWidth="1"/>
    <col min="9990" max="10236" width="9.140625" style="317"/>
    <col min="10237" max="10237" width="8.140625" style="317" customWidth="1"/>
    <col min="10238" max="10238" width="41" style="317" customWidth="1"/>
    <col min="10239" max="10245" width="32.85546875" style="317" customWidth="1"/>
    <col min="10246" max="10492" width="9.140625" style="317"/>
    <col min="10493" max="10493" width="8.140625" style="317" customWidth="1"/>
    <col min="10494" max="10494" width="41" style="317" customWidth="1"/>
    <col min="10495" max="10501" width="32.85546875" style="317" customWidth="1"/>
    <col min="10502" max="10748" width="9.140625" style="317"/>
    <col min="10749" max="10749" width="8.140625" style="317" customWidth="1"/>
    <col min="10750" max="10750" width="41" style="317" customWidth="1"/>
    <col min="10751" max="10757" width="32.85546875" style="317" customWidth="1"/>
    <col min="10758" max="11004" width="9.140625" style="317"/>
    <col min="11005" max="11005" width="8.140625" style="317" customWidth="1"/>
    <col min="11006" max="11006" width="41" style="317" customWidth="1"/>
    <col min="11007" max="11013" width="32.85546875" style="317" customWidth="1"/>
    <col min="11014" max="11260" width="9.140625" style="317"/>
    <col min="11261" max="11261" width="8.140625" style="317" customWidth="1"/>
    <col min="11262" max="11262" width="41" style="317" customWidth="1"/>
    <col min="11263" max="11269" width="32.85546875" style="317" customWidth="1"/>
    <col min="11270" max="11516" width="9.140625" style="317"/>
    <col min="11517" max="11517" width="8.140625" style="317" customWidth="1"/>
    <col min="11518" max="11518" width="41" style="317" customWidth="1"/>
    <col min="11519" max="11525" width="32.85546875" style="317" customWidth="1"/>
    <col min="11526" max="11772" width="9.140625" style="317"/>
    <col min="11773" max="11773" width="8.140625" style="317" customWidth="1"/>
    <col min="11774" max="11774" width="41" style="317" customWidth="1"/>
    <col min="11775" max="11781" width="32.85546875" style="317" customWidth="1"/>
    <col min="11782" max="12028" width="9.140625" style="317"/>
    <col min="12029" max="12029" width="8.140625" style="317" customWidth="1"/>
    <col min="12030" max="12030" width="41" style="317" customWidth="1"/>
    <col min="12031" max="12037" width="32.85546875" style="317" customWidth="1"/>
    <col min="12038" max="12284" width="9.140625" style="317"/>
    <col min="12285" max="12285" width="8.140625" style="317" customWidth="1"/>
    <col min="12286" max="12286" width="41" style="317" customWidth="1"/>
    <col min="12287" max="12293" width="32.85546875" style="317" customWidth="1"/>
    <col min="12294" max="12540" width="9.140625" style="317"/>
    <col min="12541" max="12541" width="8.140625" style="317" customWidth="1"/>
    <col min="12542" max="12542" width="41" style="317" customWidth="1"/>
    <col min="12543" max="12549" width="32.85546875" style="317" customWidth="1"/>
    <col min="12550" max="12796" width="9.140625" style="317"/>
    <col min="12797" max="12797" width="8.140625" style="317" customWidth="1"/>
    <col min="12798" max="12798" width="41" style="317" customWidth="1"/>
    <col min="12799" max="12805" width="32.85546875" style="317" customWidth="1"/>
    <col min="12806" max="13052" width="9.140625" style="317"/>
    <col min="13053" max="13053" width="8.140625" style="317" customWidth="1"/>
    <col min="13054" max="13054" width="41" style="317" customWidth="1"/>
    <col min="13055" max="13061" width="32.85546875" style="317" customWidth="1"/>
    <col min="13062" max="13308" width="9.140625" style="317"/>
    <col min="13309" max="13309" width="8.140625" style="317" customWidth="1"/>
    <col min="13310" max="13310" width="41" style="317" customWidth="1"/>
    <col min="13311" max="13317" width="32.85546875" style="317" customWidth="1"/>
    <col min="13318" max="13564" width="9.140625" style="317"/>
    <col min="13565" max="13565" width="8.140625" style="317" customWidth="1"/>
    <col min="13566" max="13566" width="41" style="317" customWidth="1"/>
    <col min="13567" max="13573" width="32.85546875" style="317" customWidth="1"/>
    <col min="13574" max="13820" width="9.140625" style="317"/>
    <col min="13821" max="13821" width="8.140625" style="317" customWidth="1"/>
    <col min="13822" max="13822" width="41" style="317" customWidth="1"/>
    <col min="13823" max="13829" width="32.85546875" style="317" customWidth="1"/>
    <col min="13830" max="14076" width="9.140625" style="317"/>
    <col min="14077" max="14077" width="8.140625" style="317" customWidth="1"/>
    <col min="14078" max="14078" width="41" style="317" customWidth="1"/>
    <col min="14079" max="14085" width="32.85546875" style="317" customWidth="1"/>
    <col min="14086" max="14332" width="9.140625" style="317"/>
    <col min="14333" max="14333" width="8.140625" style="317" customWidth="1"/>
    <col min="14334" max="14334" width="41" style="317" customWidth="1"/>
    <col min="14335" max="14341" width="32.85546875" style="317" customWidth="1"/>
    <col min="14342" max="14588" width="9.140625" style="317"/>
    <col min="14589" max="14589" width="8.140625" style="317" customWidth="1"/>
    <col min="14590" max="14590" width="41" style="317" customWidth="1"/>
    <col min="14591" max="14597" width="32.85546875" style="317" customWidth="1"/>
    <col min="14598" max="14844" width="9.140625" style="317"/>
    <col min="14845" max="14845" width="8.140625" style="317" customWidth="1"/>
    <col min="14846" max="14846" width="41" style="317" customWidth="1"/>
    <col min="14847" max="14853" width="32.85546875" style="317" customWidth="1"/>
    <col min="14854" max="15100" width="9.140625" style="317"/>
    <col min="15101" max="15101" width="8.140625" style="317" customWidth="1"/>
    <col min="15102" max="15102" width="41" style="317" customWidth="1"/>
    <col min="15103" max="15109" width="32.85546875" style="317" customWidth="1"/>
    <col min="15110" max="15356" width="9.140625" style="317"/>
    <col min="15357" max="15357" width="8.140625" style="317" customWidth="1"/>
    <col min="15358" max="15358" width="41" style="317" customWidth="1"/>
    <col min="15359" max="15365" width="32.85546875" style="317" customWidth="1"/>
    <col min="15366" max="15612" width="9.140625" style="317"/>
    <col min="15613" max="15613" width="8.140625" style="317" customWidth="1"/>
    <col min="15614" max="15614" width="41" style="317" customWidth="1"/>
    <col min="15615" max="15621" width="32.85546875" style="317" customWidth="1"/>
    <col min="15622" max="15868" width="9.140625" style="317"/>
    <col min="15869" max="15869" width="8.140625" style="317" customWidth="1"/>
    <col min="15870" max="15870" width="41" style="317" customWidth="1"/>
    <col min="15871" max="15877" width="32.85546875" style="317" customWidth="1"/>
    <col min="15878" max="16124" width="9.140625" style="317"/>
    <col min="16125" max="16125" width="8.140625" style="317" customWidth="1"/>
    <col min="16126" max="16126" width="41" style="317" customWidth="1"/>
    <col min="16127" max="16133" width="32.85546875" style="317" customWidth="1"/>
    <col min="16134" max="16384" width="9.140625" style="317"/>
  </cols>
  <sheetData>
    <row r="1" spans="1:5">
      <c r="A1" s="1106" t="s">
        <v>707</v>
      </c>
      <c r="B1" s="1107"/>
      <c r="C1" s="1107"/>
      <c r="D1" s="1107"/>
      <c r="E1" s="1107"/>
    </row>
    <row r="2" spans="1:5" ht="15">
      <c r="A2" s="318" t="s">
        <v>708</v>
      </c>
      <c r="B2" s="318" t="s">
        <v>155</v>
      </c>
      <c r="C2" s="318" t="s">
        <v>709</v>
      </c>
      <c r="D2" s="318" t="s">
        <v>710</v>
      </c>
      <c r="E2" s="318" t="s">
        <v>711</v>
      </c>
    </row>
    <row r="3" spans="1:5" ht="15">
      <c r="A3" s="318">
        <v>2</v>
      </c>
      <c r="B3" s="318">
        <v>3</v>
      </c>
      <c r="C3" s="318">
        <v>4</v>
      </c>
      <c r="D3" s="318">
        <v>5</v>
      </c>
      <c r="E3" s="318">
        <v>10</v>
      </c>
    </row>
    <row r="4" spans="1:5" ht="25.5">
      <c r="A4" s="319" t="s">
        <v>712</v>
      </c>
      <c r="B4" s="320" t="s">
        <v>713</v>
      </c>
      <c r="C4" s="321">
        <v>579692000</v>
      </c>
      <c r="D4" s="321">
        <v>633080899</v>
      </c>
      <c r="E4" s="321">
        <v>506996990</v>
      </c>
    </row>
    <row r="5" spans="1:5">
      <c r="A5" s="319" t="s">
        <v>714</v>
      </c>
      <c r="B5" s="320" t="s">
        <v>715</v>
      </c>
      <c r="C5" s="321">
        <v>417000</v>
      </c>
      <c r="D5" s="321">
        <v>417000</v>
      </c>
      <c r="E5" s="321">
        <v>417000</v>
      </c>
    </row>
    <row r="6" spans="1:5">
      <c r="A6" s="319" t="s">
        <v>716</v>
      </c>
      <c r="B6" s="320" t="s">
        <v>717</v>
      </c>
      <c r="C6" s="321">
        <v>0</v>
      </c>
      <c r="D6" s="321">
        <v>300000</v>
      </c>
      <c r="E6" s="321">
        <v>300000</v>
      </c>
    </row>
    <row r="7" spans="1:5" ht="25.5">
      <c r="A7" s="319" t="s">
        <v>718</v>
      </c>
      <c r="B7" s="320" t="s">
        <v>719</v>
      </c>
      <c r="C7" s="321">
        <v>5966000</v>
      </c>
      <c r="D7" s="321">
        <v>6101623</v>
      </c>
      <c r="E7" s="321">
        <v>1363083</v>
      </c>
    </row>
    <row r="8" spans="1:5">
      <c r="A8" s="319" t="s">
        <v>720</v>
      </c>
      <c r="B8" s="320" t="s">
        <v>721</v>
      </c>
      <c r="C8" s="321">
        <v>0</v>
      </c>
      <c r="D8" s="321">
        <v>0</v>
      </c>
      <c r="E8" s="321">
        <v>0</v>
      </c>
    </row>
    <row r="9" spans="1:5">
      <c r="A9" s="319" t="s">
        <v>722</v>
      </c>
      <c r="B9" s="320" t="s">
        <v>723</v>
      </c>
      <c r="C9" s="321">
        <v>9825000</v>
      </c>
      <c r="D9" s="321">
        <v>9831700</v>
      </c>
      <c r="E9" s="321">
        <v>4916150</v>
      </c>
    </row>
    <row r="10" spans="1:5">
      <c r="A10" s="319" t="s">
        <v>724</v>
      </c>
      <c r="B10" s="320" t="s">
        <v>725</v>
      </c>
      <c r="C10" s="321">
        <v>16651000</v>
      </c>
      <c r="D10" s="321">
        <v>17123710</v>
      </c>
      <c r="E10" s="321">
        <v>16252936</v>
      </c>
    </row>
    <row r="11" spans="1:5">
      <c r="A11" s="319" t="s">
        <v>726</v>
      </c>
      <c r="B11" s="320" t="s">
        <v>727</v>
      </c>
      <c r="C11" s="321">
        <v>0</v>
      </c>
      <c r="D11" s="321">
        <v>0</v>
      </c>
      <c r="E11" s="321">
        <v>0</v>
      </c>
    </row>
    <row r="12" spans="1:5">
      <c r="A12" s="319" t="s">
        <v>728</v>
      </c>
      <c r="B12" s="320" t="s">
        <v>729</v>
      </c>
      <c r="C12" s="321">
        <v>6218000</v>
      </c>
      <c r="D12" s="321">
        <v>6418000</v>
      </c>
      <c r="E12" s="321">
        <v>4453785</v>
      </c>
    </row>
    <row r="13" spans="1:5">
      <c r="A13" s="319" t="s">
        <v>499</v>
      </c>
      <c r="B13" s="320" t="s">
        <v>730</v>
      </c>
      <c r="C13" s="321">
        <v>1356000</v>
      </c>
      <c r="D13" s="321">
        <v>745000</v>
      </c>
      <c r="E13" s="321">
        <v>155000</v>
      </c>
    </row>
    <row r="14" spans="1:5">
      <c r="A14" s="319" t="s">
        <v>500</v>
      </c>
      <c r="B14" s="320" t="s">
        <v>731</v>
      </c>
      <c r="C14" s="321">
        <v>0</v>
      </c>
      <c r="D14" s="321">
        <v>0</v>
      </c>
      <c r="E14" s="321">
        <v>0</v>
      </c>
    </row>
    <row r="15" spans="1:5">
      <c r="A15" s="319" t="s">
        <v>501</v>
      </c>
      <c r="B15" s="320" t="s">
        <v>732</v>
      </c>
      <c r="C15" s="321">
        <v>260000</v>
      </c>
      <c r="D15" s="321">
        <v>260000</v>
      </c>
      <c r="E15" s="321">
        <v>140000</v>
      </c>
    </row>
    <row r="16" spans="1:5" ht="25.5">
      <c r="A16" s="319" t="s">
        <v>502</v>
      </c>
      <c r="B16" s="320" t="s">
        <v>733</v>
      </c>
      <c r="C16" s="321">
        <v>3258000</v>
      </c>
      <c r="D16" s="321">
        <v>9816585</v>
      </c>
      <c r="E16" s="321">
        <v>7010247</v>
      </c>
    </row>
    <row r="17" spans="1:5">
      <c r="A17" s="319" t="s">
        <v>503</v>
      </c>
      <c r="B17" s="320" t="s">
        <v>734</v>
      </c>
      <c r="C17" s="321">
        <v>0</v>
      </c>
      <c r="D17" s="321">
        <v>0</v>
      </c>
      <c r="E17" s="321">
        <v>0</v>
      </c>
    </row>
    <row r="18" spans="1:5" ht="25.5">
      <c r="A18" s="319" t="s">
        <v>504</v>
      </c>
      <c r="B18" s="320" t="s">
        <v>735</v>
      </c>
      <c r="C18" s="321">
        <v>623643000</v>
      </c>
      <c r="D18" s="321">
        <v>684094517</v>
      </c>
      <c r="E18" s="321">
        <v>542005191</v>
      </c>
    </row>
    <row r="19" spans="1:5">
      <c r="A19" s="319" t="s">
        <v>505</v>
      </c>
      <c r="B19" s="320" t="s">
        <v>736</v>
      </c>
      <c r="C19" s="321">
        <v>35656000</v>
      </c>
      <c r="D19" s="321">
        <v>35656000</v>
      </c>
      <c r="E19" s="321">
        <v>23269570</v>
      </c>
    </row>
    <row r="20" spans="1:5" ht="38.25">
      <c r="A20" s="319" t="s">
        <v>506</v>
      </c>
      <c r="B20" s="320" t="s">
        <v>737</v>
      </c>
      <c r="C20" s="321">
        <v>30860000</v>
      </c>
      <c r="D20" s="321">
        <v>31162370</v>
      </c>
      <c r="E20" s="321">
        <v>18770085</v>
      </c>
    </row>
    <row r="21" spans="1:5">
      <c r="A21" s="319" t="s">
        <v>507</v>
      </c>
      <c r="B21" s="320" t="s">
        <v>738</v>
      </c>
      <c r="C21" s="321">
        <v>6924000</v>
      </c>
      <c r="D21" s="321">
        <v>16388091</v>
      </c>
      <c r="E21" s="321">
        <v>13415133</v>
      </c>
    </row>
    <row r="22" spans="1:5">
      <c r="A22" s="319" t="s">
        <v>508</v>
      </c>
      <c r="B22" s="320" t="s">
        <v>739</v>
      </c>
      <c r="C22" s="321">
        <v>73440000</v>
      </c>
      <c r="D22" s="321">
        <v>83206461</v>
      </c>
      <c r="E22" s="321">
        <v>55454788</v>
      </c>
    </row>
    <row r="23" spans="1:5">
      <c r="A23" s="322" t="s">
        <v>509</v>
      </c>
      <c r="B23" s="323" t="s">
        <v>740</v>
      </c>
      <c r="C23" s="324">
        <v>697083000</v>
      </c>
      <c r="D23" s="324">
        <v>767300978</v>
      </c>
      <c r="E23" s="324">
        <v>597459979</v>
      </c>
    </row>
    <row r="24" spans="1:5" ht="25.5">
      <c r="A24" s="322" t="s">
        <v>510</v>
      </c>
      <c r="B24" s="323" t="s">
        <v>1397</v>
      </c>
      <c r="C24" s="324">
        <v>140350000</v>
      </c>
      <c r="D24" s="324">
        <v>147038432</v>
      </c>
      <c r="E24" s="324">
        <v>112635222</v>
      </c>
    </row>
    <row r="25" spans="1:5">
      <c r="A25" s="319" t="s">
        <v>511</v>
      </c>
      <c r="B25" s="320" t="s">
        <v>741</v>
      </c>
      <c r="C25" s="321">
        <v>0</v>
      </c>
      <c r="D25" s="321">
        <v>0</v>
      </c>
      <c r="E25" s="321">
        <v>107332460</v>
      </c>
    </row>
    <row r="26" spans="1:5">
      <c r="A26" s="319" t="s">
        <v>512</v>
      </c>
      <c r="B26" s="320" t="s">
        <v>742</v>
      </c>
      <c r="C26" s="321">
        <v>0</v>
      </c>
      <c r="D26" s="321">
        <v>0</v>
      </c>
      <c r="E26" s="321">
        <v>1507000</v>
      </c>
    </row>
    <row r="27" spans="1:5">
      <c r="A27" s="319" t="s">
        <v>513</v>
      </c>
      <c r="B27" s="320" t="s">
        <v>743</v>
      </c>
      <c r="C27" s="321">
        <v>0</v>
      </c>
      <c r="D27" s="321">
        <v>0</v>
      </c>
      <c r="E27" s="321">
        <v>365956</v>
      </c>
    </row>
    <row r="28" spans="1:5">
      <c r="A28" s="319" t="s">
        <v>514</v>
      </c>
      <c r="B28" s="320" t="s">
        <v>744</v>
      </c>
      <c r="C28" s="321">
        <v>0</v>
      </c>
      <c r="D28" s="321">
        <v>0</v>
      </c>
      <c r="E28" s="321">
        <v>820034</v>
      </c>
    </row>
    <row r="29" spans="1:5" ht="38.25">
      <c r="A29" s="319" t="s">
        <v>515</v>
      </c>
      <c r="B29" s="320" t="s">
        <v>745</v>
      </c>
      <c r="C29" s="321">
        <v>0</v>
      </c>
      <c r="D29" s="321">
        <v>0</v>
      </c>
      <c r="E29" s="321">
        <v>0</v>
      </c>
    </row>
    <row r="30" spans="1:5" ht="25.5">
      <c r="A30" s="319" t="s">
        <v>516</v>
      </c>
      <c r="B30" s="320" t="s">
        <v>746</v>
      </c>
      <c r="C30" s="321">
        <v>0</v>
      </c>
      <c r="D30" s="321">
        <v>0</v>
      </c>
      <c r="E30" s="321">
        <v>2609772</v>
      </c>
    </row>
    <row r="31" spans="1:5">
      <c r="A31" s="319" t="s">
        <v>517</v>
      </c>
      <c r="B31" s="320" t="s">
        <v>747</v>
      </c>
      <c r="C31" s="321">
        <v>4658000</v>
      </c>
      <c r="D31" s="321">
        <v>6819148</v>
      </c>
      <c r="E31" s="321">
        <v>4520064</v>
      </c>
    </row>
    <row r="32" spans="1:5">
      <c r="A32" s="319" t="s">
        <v>518</v>
      </c>
      <c r="B32" s="320" t="s">
        <v>748</v>
      </c>
      <c r="C32" s="321">
        <v>17724000</v>
      </c>
      <c r="D32" s="321">
        <v>20630808</v>
      </c>
      <c r="E32" s="321">
        <v>13828875</v>
      </c>
    </row>
    <row r="33" spans="1:5">
      <c r="A33" s="319" t="s">
        <v>519</v>
      </c>
      <c r="B33" s="320" t="s">
        <v>749</v>
      </c>
      <c r="C33" s="321">
        <v>0</v>
      </c>
      <c r="D33" s="321">
        <v>36504</v>
      </c>
      <c r="E33" s="321">
        <v>36504</v>
      </c>
    </row>
    <row r="34" spans="1:5">
      <c r="A34" s="319" t="s">
        <v>520</v>
      </c>
      <c r="B34" s="320" t="s">
        <v>1398</v>
      </c>
      <c r="C34" s="321">
        <v>22382000</v>
      </c>
      <c r="D34" s="321">
        <v>27486460</v>
      </c>
      <c r="E34" s="321">
        <v>18385443</v>
      </c>
    </row>
    <row r="35" spans="1:5" ht="25.5">
      <c r="A35" s="319" t="s">
        <v>521</v>
      </c>
      <c r="B35" s="320" t="s">
        <v>750</v>
      </c>
      <c r="C35" s="321">
        <v>6007000</v>
      </c>
      <c r="D35" s="321">
        <v>7491199</v>
      </c>
      <c r="E35" s="321">
        <v>6121561</v>
      </c>
    </row>
    <row r="36" spans="1:5">
      <c r="A36" s="319" t="s">
        <v>522</v>
      </c>
      <c r="B36" s="320" t="s">
        <v>751</v>
      </c>
      <c r="C36" s="321">
        <v>5656000</v>
      </c>
      <c r="D36" s="321">
        <v>5209273</v>
      </c>
      <c r="E36" s="321">
        <v>3601192</v>
      </c>
    </row>
    <row r="37" spans="1:5">
      <c r="A37" s="319" t="s">
        <v>523</v>
      </c>
      <c r="B37" s="320" t="s">
        <v>1399</v>
      </c>
      <c r="C37" s="321">
        <v>11663000</v>
      </c>
      <c r="D37" s="321">
        <v>12700472</v>
      </c>
      <c r="E37" s="321">
        <v>9722753</v>
      </c>
    </row>
    <row r="38" spans="1:5">
      <c r="A38" s="319" t="s">
        <v>524</v>
      </c>
      <c r="B38" s="320" t="s">
        <v>752</v>
      </c>
      <c r="C38" s="321">
        <v>74746950</v>
      </c>
      <c r="D38" s="321">
        <v>78798446</v>
      </c>
      <c r="E38" s="321">
        <v>61679907</v>
      </c>
    </row>
    <row r="39" spans="1:5">
      <c r="A39" s="319" t="s">
        <v>525</v>
      </c>
      <c r="B39" s="320" t="s">
        <v>753</v>
      </c>
      <c r="C39" s="321">
        <v>115975000</v>
      </c>
      <c r="D39" s="321">
        <v>115975000</v>
      </c>
      <c r="E39" s="321">
        <v>80185086</v>
      </c>
    </row>
    <row r="40" spans="1:5">
      <c r="A40" s="319" t="s">
        <v>526</v>
      </c>
      <c r="B40" s="320" t="s">
        <v>1400</v>
      </c>
      <c r="C40" s="321">
        <v>3383000</v>
      </c>
      <c r="D40" s="321">
        <v>4536703</v>
      </c>
      <c r="E40" s="321">
        <v>2971701</v>
      </c>
    </row>
    <row r="41" spans="1:5" ht="38.25">
      <c r="A41" s="319" t="s">
        <v>527</v>
      </c>
      <c r="B41" s="320" t="s">
        <v>754</v>
      </c>
      <c r="C41" s="321">
        <v>0</v>
      </c>
      <c r="D41" s="321">
        <v>0</v>
      </c>
      <c r="E41" s="321">
        <v>0</v>
      </c>
    </row>
    <row r="42" spans="1:5">
      <c r="A42" s="319" t="s">
        <v>528</v>
      </c>
      <c r="B42" s="320" t="s">
        <v>755</v>
      </c>
      <c r="C42" s="321">
        <v>45164950</v>
      </c>
      <c r="D42" s="321">
        <v>49973189</v>
      </c>
      <c r="E42" s="321">
        <v>39739010</v>
      </c>
    </row>
    <row r="43" spans="1:5">
      <c r="A43" s="319" t="s">
        <v>529</v>
      </c>
      <c r="B43" s="320" t="s">
        <v>1401</v>
      </c>
      <c r="C43" s="321">
        <v>2437000</v>
      </c>
      <c r="D43" s="321">
        <v>2441600</v>
      </c>
      <c r="E43" s="321">
        <v>1649034</v>
      </c>
    </row>
    <row r="44" spans="1:5">
      <c r="A44" s="319" t="s">
        <v>530</v>
      </c>
      <c r="B44" s="320" t="s">
        <v>756</v>
      </c>
      <c r="C44" s="321">
        <v>0</v>
      </c>
      <c r="D44" s="321">
        <v>0</v>
      </c>
      <c r="E44" s="321">
        <v>156966</v>
      </c>
    </row>
    <row r="45" spans="1:5" ht="25.5">
      <c r="A45" s="319" t="s">
        <v>531</v>
      </c>
      <c r="B45" s="320" t="s">
        <v>757</v>
      </c>
      <c r="C45" s="321">
        <v>64953000</v>
      </c>
      <c r="D45" s="321">
        <v>109548254</v>
      </c>
      <c r="E45" s="321">
        <v>68466502</v>
      </c>
    </row>
    <row r="46" spans="1:5">
      <c r="A46" s="319" t="s">
        <v>532</v>
      </c>
      <c r="B46" s="320" t="s">
        <v>758</v>
      </c>
      <c r="C46" s="321">
        <v>43940000</v>
      </c>
      <c r="D46" s="321">
        <v>45699333</v>
      </c>
      <c r="E46" s="321">
        <v>34433104</v>
      </c>
    </row>
    <row r="47" spans="1:5">
      <c r="A47" s="319" t="s">
        <v>533</v>
      </c>
      <c r="B47" s="320" t="s">
        <v>759</v>
      </c>
      <c r="C47" s="321">
        <v>0</v>
      </c>
      <c r="D47" s="321">
        <v>0</v>
      </c>
      <c r="E47" s="321">
        <v>2673319</v>
      </c>
    </row>
    <row r="48" spans="1:5" ht="25.5">
      <c r="A48" s="319" t="s">
        <v>534</v>
      </c>
      <c r="B48" s="320" t="s">
        <v>1402</v>
      </c>
      <c r="C48" s="321">
        <v>350599900</v>
      </c>
      <c r="D48" s="321">
        <v>406972525</v>
      </c>
      <c r="E48" s="321">
        <v>289124344</v>
      </c>
    </row>
    <row r="49" spans="1:5">
      <c r="A49" s="319" t="s">
        <v>535</v>
      </c>
      <c r="B49" s="320" t="s">
        <v>760</v>
      </c>
      <c r="C49" s="321">
        <v>1853000</v>
      </c>
      <c r="D49" s="321">
        <v>1941910</v>
      </c>
      <c r="E49" s="321">
        <v>986640</v>
      </c>
    </row>
    <row r="50" spans="1:5">
      <c r="A50" s="319" t="s">
        <v>536</v>
      </c>
      <c r="B50" s="320" t="s">
        <v>761</v>
      </c>
      <c r="C50" s="321">
        <v>804000</v>
      </c>
      <c r="D50" s="321">
        <v>1867892</v>
      </c>
      <c r="E50" s="321">
        <v>1288459</v>
      </c>
    </row>
    <row r="51" spans="1:5" ht="25.5">
      <c r="A51" s="319" t="s">
        <v>537</v>
      </c>
      <c r="B51" s="320" t="s">
        <v>1403</v>
      </c>
      <c r="C51" s="321">
        <v>2657000</v>
      </c>
      <c r="D51" s="321">
        <v>3809802</v>
      </c>
      <c r="E51" s="321">
        <v>2275099</v>
      </c>
    </row>
    <row r="52" spans="1:5" ht="25.5">
      <c r="A52" s="319" t="s">
        <v>538</v>
      </c>
      <c r="B52" s="320" t="s">
        <v>762</v>
      </c>
      <c r="C52" s="321">
        <v>106544577</v>
      </c>
      <c r="D52" s="321">
        <v>113725707</v>
      </c>
      <c r="E52" s="321">
        <v>68949646</v>
      </c>
    </row>
    <row r="53" spans="1:5">
      <c r="A53" s="319" t="s">
        <v>539</v>
      </c>
      <c r="B53" s="320" t="s">
        <v>763</v>
      </c>
      <c r="C53" s="321">
        <v>13258000</v>
      </c>
      <c r="D53" s="321">
        <v>49682163</v>
      </c>
      <c r="E53" s="321">
        <v>49341815</v>
      </c>
    </row>
    <row r="54" spans="1:5">
      <c r="A54" s="319" t="s">
        <v>540</v>
      </c>
      <c r="B54" s="320" t="s">
        <v>1404</v>
      </c>
      <c r="C54" s="321">
        <v>5840000</v>
      </c>
      <c r="D54" s="321">
        <v>5840000</v>
      </c>
      <c r="E54" s="321">
        <v>3595061</v>
      </c>
    </row>
    <row r="55" spans="1:5">
      <c r="A55" s="319" t="s">
        <v>541</v>
      </c>
      <c r="B55" s="320" t="s">
        <v>764</v>
      </c>
      <c r="C55" s="321">
        <v>0</v>
      </c>
      <c r="D55" s="321">
        <v>0</v>
      </c>
      <c r="E55" s="321">
        <v>1126</v>
      </c>
    </row>
    <row r="56" spans="1:5">
      <c r="A56" s="319" t="s">
        <v>542</v>
      </c>
      <c r="B56" s="320" t="s">
        <v>765</v>
      </c>
      <c r="C56" s="321">
        <v>0</v>
      </c>
      <c r="D56" s="321">
        <v>0</v>
      </c>
      <c r="E56" s="321">
        <v>0</v>
      </c>
    </row>
    <row r="57" spans="1:5" ht="25.5">
      <c r="A57" s="319" t="s">
        <v>543</v>
      </c>
      <c r="B57" s="320" t="s">
        <v>1405</v>
      </c>
      <c r="C57" s="321">
        <v>0</v>
      </c>
      <c r="D57" s="321">
        <v>0</v>
      </c>
      <c r="E57" s="321">
        <v>0</v>
      </c>
    </row>
    <row r="58" spans="1:5" ht="25.5">
      <c r="A58" s="319" t="s">
        <v>544</v>
      </c>
      <c r="B58" s="320" t="s">
        <v>766</v>
      </c>
      <c r="C58" s="321">
        <v>0</v>
      </c>
      <c r="D58" s="321">
        <v>0</v>
      </c>
      <c r="E58" s="321">
        <v>0</v>
      </c>
    </row>
    <row r="59" spans="1:5" ht="25.5">
      <c r="A59" s="319" t="s">
        <v>545</v>
      </c>
      <c r="B59" s="320" t="s">
        <v>767</v>
      </c>
      <c r="C59" s="321">
        <v>0</v>
      </c>
      <c r="D59" s="321">
        <v>0</v>
      </c>
      <c r="E59" s="321">
        <v>0</v>
      </c>
    </row>
    <row r="60" spans="1:5" ht="25.5">
      <c r="A60" s="319" t="s">
        <v>546</v>
      </c>
      <c r="B60" s="320" t="s">
        <v>768</v>
      </c>
      <c r="C60" s="321">
        <v>0</v>
      </c>
      <c r="D60" s="321">
        <v>0</v>
      </c>
      <c r="E60" s="321">
        <v>0</v>
      </c>
    </row>
    <row r="61" spans="1:5">
      <c r="A61" s="319" t="s">
        <v>547</v>
      </c>
      <c r="B61" s="320" t="s">
        <v>769</v>
      </c>
      <c r="C61" s="321">
        <v>138663600</v>
      </c>
      <c r="D61" s="321">
        <v>87005970</v>
      </c>
      <c r="E61" s="321">
        <v>74906541</v>
      </c>
    </row>
    <row r="62" spans="1:5" ht="25.5">
      <c r="A62" s="319" t="s">
        <v>548</v>
      </c>
      <c r="B62" s="320" t="s">
        <v>1406</v>
      </c>
      <c r="C62" s="321">
        <v>264306177</v>
      </c>
      <c r="D62" s="321">
        <v>256253840</v>
      </c>
      <c r="E62" s="321">
        <v>196793063</v>
      </c>
    </row>
    <row r="63" spans="1:5">
      <c r="A63" s="322" t="s">
        <v>549</v>
      </c>
      <c r="B63" s="323" t="s">
        <v>1407</v>
      </c>
      <c r="C63" s="324">
        <v>651608077</v>
      </c>
      <c r="D63" s="324">
        <v>707223099</v>
      </c>
      <c r="E63" s="324">
        <v>516300702</v>
      </c>
    </row>
    <row r="64" spans="1:5">
      <c r="A64" s="319" t="s">
        <v>550</v>
      </c>
      <c r="B64" s="320" t="s">
        <v>770</v>
      </c>
      <c r="C64" s="321">
        <v>0</v>
      </c>
      <c r="D64" s="321">
        <v>0</v>
      </c>
      <c r="E64" s="321">
        <v>0</v>
      </c>
    </row>
    <row r="65" spans="1:5">
      <c r="A65" s="319" t="s">
        <v>551</v>
      </c>
      <c r="B65" s="320" t="s">
        <v>1408</v>
      </c>
      <c r="C65" s="321">
        <v>368000</v>
      </c>
      <c r="D65" s="321">
        <v>368000</v>
      </c>
      <c r="E65" s="321">
        <v>244530</v>
      </c>
    </row>
    <row r="66" spans="1:5">
      <c r="A66" s="319" t="s">
        <v>552</v>
      </c>
      <c r="B66" s="320" t="s">
        <v>771</v>
      </c>
      <c r="C66" s="321">
        <v>0</v>
      </c>
      <c r="D66" s="321">
        <v>0</v>
      </c>
      <c r="E66" s="321">
        <v>0</v>
      </c>
    </row>
    <row r="67" spans="1:5">
      <c r="A67" s="319" t="s">
        <v>553</v>
      </c>
      <c r="B67" s="320" t="s">
        <v>772</v>
      </c>
      <c r="C67" s="321">
        <v>0</v>
      </c>
      <c r="D67" s="321">
        <v>0</v>
      </c>
      <c r="E67" s="321">
        <v>0</v>
      </c>
    </row>
    <row r="68" spans="1:5">
      <c r="A68" s="319" t="s">
        <v>554</v>
      </c>
      <c r="B68" s="320" t="s">
        <v>773</v>
      </c>
      <c r="C68" s="321">
        <v>0</v>
      </c>
      <c r="D68" s="321">
        <v>0</v>
      </c>
      <c r="E68" s="321">
        <v>0</v>
      </c>
    </row>
    <row r="69" spans="1:5">
      <c r="A69" s="319" t="s">
        <v>555</v>
      </c>
      <c r="B69" s="320" t="s">
        <v>774</v>
      </c>
      <c r="C69" s="321">
        <v>0</v>
      </c>
      <c r="D69" s="321">
        <v>0</v>
      </c>
      <c r="E69" s="321">
        <v>0</v>
      </c>
    </row>
    <row r="70" spans="1:5" ht="25.5">
      <c r="A70" s="319" t="s">
        <v>556</v>
      </c>
      <c r="B70" s="320" t="s">
        <v>775</v>
      </c>
      <c r="C70" s="321">
        <v>0</v>
      </c>
      <c r="D70" s="321">
        <v>0</v>
      </c>
      <c r="E70" s="321">
        <v>0</v>
      </c>
    </row>
    <row r="71" spans="1:5">
      <c r="A71" s="319" t="s">
        <v>557</v>
      </c>
      <c r="B71" s="320" t="s">
        <v>776</v>
      </c>
      <c r="C71" s="321">
        <v>0</v>
      </c>
      <c r="D71" s="321">
        <v>0</v>
      </c>
      <c r="E71" s="321">
        <v>0</v>
      </c>
    </row>
    <row r="72" spans="1:5">
      <c r="A72" s="319" t="s">
        <v>558</v>
      </c>
      <c r="B72" s="320" t="s">
        <v>777</v>
      </c>
      <c r="C72" s="321">
        <v>0</v>
      </c>
      <c r="D72" s="321">
        <v>0</v>
      </c>
      <c r="E72" s="321">
        <v>0</v>
      </c>
    </row>
    <row r="73" spans="1:5">
      <c r="A73" s="319" t="s">
        <v>559</v>
      </c>
      <c r="B73" s="320" t="s">
        <v>778</v>
      </c>
      <c r="C73" s="321">
        <v>0</v>
      </c>
      <c r="D73" s="321">
        <v>0</v>
      </c>
      <c r="E73" s="321">
        <v>0</v>
      </c>
    </row>
    <row r="74" spans="1:5" ht="25.5">
      <c r="A74" s="319" t="s">
        <v>560</v>
      </c>
      <c r="B74" s="320" t="s">
        <v>1409</v>
      </c>
      <c r="C74" s="321">
        <v>0</v>
      </c>
      <c r="D74" s="321">
        <v>0</v>
      </c>
      <c r="E74" s="321">
        <v>0</v>
      </c>
    </row>
    <row r="75" spans="1:5" ht="25.5">
      <c r="A75" s="319" t="s">
        <v>561</v>
      </c>
      <c r="B75" s="320" t="s">
        <v>779</v>
      </c>
      <c r="C75" s="321">
        <v>0</v>
      </c>
      <c r="D75" s="321">
        <v>0</v>
      </c>
      <c r="E75" s="321">
        <v>244530</v>
      </c>
    </row>
    <row r="76" spans="1:5">
      <c r="A76" s="319" t="s">
        <v>562</v>
      </c>
      <c r="B76" s="320" t="s">
        <v>780</v>
      </c>
      <c r="C76" s="321">
        <v>0</v>
      </c>
      <c r="D76" s="321">
        <v>0</v>
      </c>
      <c r="E76" s="321">
        <v>0</v>
      </c>
    </row>
    <row r="77" spans="1:5" ht="38.25">
      <c r="A77" s="319" t="s">
        <v>563</v>
      </c>
      <c r="B77" s="320" t="s">
        <v>1410</v>
      </c>
      <c r="C77" s="321">
        <v>0</v>
      </c>
      <c r="D77" s="321">
        <v>0</v>
      </c>
      <c r="E77" s="321">
        <v>0</v>
      </c>
    </row>
    <row r="78" spans="1:5">
      <c r="A78" s="319" t="s">
        <v>564</v>
      </c>
      <c r="B78" s="320" t="s">
        <v>781</v>
      </c>
      <c r="C78" s="321">
        <v>0</v>
      </c>
      <c r="D78" s="321">
        <v>0</v>
      </c>
      <c r="E78" s="321">
        <v>0</v>
      </c>
    </row>
    <row r="79" spans="1:5" ht="25.5">
      <c r="A79" s="319" t="s">
        <v>565</v>
      </c>
      <c r="B79" s="320" t="s">
        <v>782</v>
      </c>
      <c r="C79" s="321">
        <v>0</v>
      </c>
      <c r="D79" s="321">
        <v>0</v>
      </c>
      <c r="E79" s="321">
        <v>0</v>
      </c>
    </row>
    <row r="80" spans="1:5" s="353" customFormat="1">
      <c r="A80" s="319" t="s">
        <v>566</v>
      </c>
      <c r="B80" s="320" t="s">
        <v>1411</v>
      </c>
      <c r="C80" s="321">
        <v>0</v>
      </c>
      <c r="D80" s="321">
        <v>0</v>
      </c>
      <c r="E80" s="321">
        <v>0</v>
      </c>
    </row>
    <row r="81" spans="1:5" ht="25.5">
      <c r="A81" s="319" t="s">
        <v>567</v>
      </c>
      <c r="B81" s="320" t="s">
        <v>783</v>
      </c>
      <c r="C81" s="321">
        <v>0</v>
      </c>
      <c r="D81" s="321">
        <v>0</v>
      </c>
      <c r="E81" s="321">
        <v>0</v>
      </c>
    </row>
    <row r="82" spans="1:5" ht="38.25">
      <c r="A82" s="319" t="s">
        <v>568</v>
      </c>
      <c r="B82" s="320" t="s">
        <v>784</v>
      </c>
      <c r="C82" s="321">
        <v>0</v>
      </c>
      <c r="D82" s="321">
        <v>0</v>
      </c>
      <c r="E82" s="321">
        <v>0</v>
      </c>
    </row>
    <row r="83" spans="1:5" ht="25.5">
      <c r="A83" s="319" t="s">
        <v>569</v>
      </c>
      <c r="B83" s="320" t="s">
        <v>785</v>
      </c>
      <c r="C83" s="321">
        <v>0</v>
      </c>
      <c r="D83" s="321">
        <v>0</v>
      </c>
      <c r="E83" s="321">
        <v>0</v>
      </c>
    </row>
    <row r="84" spans="1:5">
      <c r="A84" s="319" t="s">
        <v>570</v>
      </c>
      <c r="B84" s="320" t="s">
        <v>786</v>
      </c>
      <c r="C84" s="321">
        <v>0</v>
      </c>
      <c r="D84" s="321">
        <v>0</v>
      </c>
      <c r="E84" s="321">
        <v>0</v>
      </c>
    </row>
    <row r="85" spans="1:5" ht="38.25">
      <c r="A85" s="319" t="s">
        <v>571</v>
      </c>
      <c r="B85" s="320" t="s">
        <v>787</v>
      </c>
      <c r="C85" s="321">
        <v>0</v>
      </c>
      <c r="D85" s="321">
        <v>0</v>
      </c>
      <c r="E85" s="321">
        <v>0</v>
      </c>
    </row>
    <row r="86" spans="1:5" ht="25.5">
      <c r="A86" s="319" t="s">
        <v>572</v>
      </c>
      <c r="B86" s="320" t="s">
        <v>1412</v>
      </c>
      <c r="C86" s="321">
        <v>0</v>
      </c>
      <c r="D86" s="321">
        <v>0</v>
      </c>
      <c r="E86" s="321">
        <v>0</v>
      </c>
    </row>
    <row r="87" spans="1:5" ht="76.5">
      <c r="A87" s="319" t="s">
        <v>573</v>
      </c>
      <c r="B87" s="320" t="s">
        <v>788</v>
      </c>
      <c r="C87" s="321">
        <v>0</v>
      </c>
      <c r="D87" s="321">
        <v>0</v>
      </c>
      <c r="E87" s="321">
        <v>0</v>
      </c>
    </row>
    <row r="88" spans="1:5" ht="38.25">
      <c r="A88" s="319" t="s">
        <v>574</v>
      </c>
      <c r="B88" s="320" t="s">
        <v>789</v>
      </c>
      <c r="C88" s="321">
        <v>0</v>
      </c>
      <c r="D88" s="321">
        <v>0</v>
      </c>
      <c r="E88" s="321">
        <v>0</v>
      </c>
    </row>
    <row r="89" spans="1:5">
      <c r="A89" s="319" t="s">
        <v>575</v>
      </c>
      <c r="B89" s="320" t="s">
        <v>790</v>
      </c>
      <c r="C89" s="321">
        <v>0</v>
      </c>
      <c r="D89" s="321">
        <v>0</v>
      </c>
      <c r="E89" s="321">
        <v>0</v>
      </c>
    </row>
    <row r="90" spans="1:5" ht="25.5">
      <c r="A90" s="319" t="s">
        <v>576</v>
      </c>
      <c r="B90" s="320" t="s">
        <v>791</v>
      </c>
      <c r="C90" s="321">
        <v>0</v>
      </c>
      <c r="D90" s="321">
        <v>0</v>
      </c>
      <c r="E90" s="321">
        <v>0</v>
      </c>
    </row>
    <row r="91" spans="1:5" ht="25.5">
      <c r="A91" s="319" t="s">
        <v>577</v>
      </c>
      <c r="B91" s="320" t="s">
        <v>792</v>
      </c>
      <c r="C91" s="321">
        <v>0</v>
      </c>
      <c r="D91" s="321">
        <v>0</v>
      </c>
      <c r="E91" s="321">
        <v>0</v>
      </c>
    </row>
    <row r="92" spans="1:5">
      <c r="A92" s="319" t="s">
        <v>578</v>
      </c>
      <c r="B92" s="320" t="s">
        <v>793</v>
      </c>
      <c r="C92" s="321">
        <v>0</v>
      </c>
      <c r="D92" s="321">
        <v>0</v>
      </c>
      <c r="E92" s="321">
        <v>0</v>
      </c>
    </row>
    <row r="93" spans="1:5" ht="25.5">
      <c r="A93" s="319" t="s">
        <v>579</v>
      </c>
      <c r="B93" s="320" t="s">
        <v>794</v>
      </c>
      <c r="C93" s="321">
        <v>0</v>
      </c>
      <c r="D93" s="321">
        <v>0</v>
      </c>
      <c r="E93" s="321">
        <v>0</v>
      </c>
    </row>
    <row r="94" spans="1:5" ht="25.5">
      <c r="A94" s="319" t="s">
        <v>580</v>
      </c>
      <c r="B94" s="320" t="s">
        <v>795</v>
      </c>
      <c r="C94" s="321">
        <v>0</v>
      </c>
      <c r="D94" s="321">
        <v>0</v>
      </c>
      <c r="E94" s="321">
        <v>0</v>
      </c>
    </row>
    <row r="95" spans="1:5" ht="25.5">
      <c r="A95" s="319" t="s">
        <v>581</v>
      </c>
      <c r="B95" s="320" t="s">
        <v>1413</v>
      </c>
      <c r="C95" s="321">
        <v>0</v>
      </c>
      <c r="D95" s="321">
        <v>0</v>
      </c>
      <c r="E95" s="321">
        <v>0</v>
      </c>
    </row>
    <row r="96" spans="1:5" ht="25.5">
      <c r="A96" s="319" t="s">
        <v>582</v>
      </c>
      <c r="B96" s="320" t="s">
        <v>796</v>
      </c>
      <c r="C96" s="321">
        <v>0</v>
      </c>
      <c r="D96" s="321">
        <v>0</v>
      </c>
      <c r="E96" s="321">
        <v>0</v>
      </c>
    </row>
    <row r="97" spans="1:5">
      <c r="A97" s="319" t="s">
        <v>583</v>
      </c>
      <c r="B97" s="320" t="s">
        <v>797</v>
      </c>
      <c r="C97" s="321">
        <v>0</v>
      </c>
      <c r="D97" s="321">
        <v>0</v>
      </c>
      <c r="E97" s="321">
        <v>0</v>
      </c>
    </row>
    <row r="98" spans="1:5" ht="25.5">
      <c r="A98" s="319" t="s">
        <v>584</v>
      </c>
      <c r="B98" s="320" t="s">
        <v>1414</v>
      </c>
      <c r="C98" s="321">
        <v>0</v>
      </c>
      <c r="D98" s="321">
        <v>0</v>
      </c>
      <c r="E98" s="321">
        <v>0</v>
      </c>
    </row>
    <row r="99" spans="1:5" ht="25.5">
      <c r="A99" s="319" t="s">
        <v>585</v>
      </c>
      <c r="B99" s="320" t="s">
        <v>798</v>
      </c>
      <c r="C99" s="321">
        <v>0</v>
      </c>
      <c r="D99" s="321">
        <v>0</v>
      </c>
      <c r="E99" s="321">
        <v>0</v>
      </c>
    </row>
    <row r="100" spans="1:5" ht="25.5">
      <c r="A100" s="319" t="s">
        <v>586</v>
      </c>
      <c r="B100" s="320" t="s">
        <v>799</v>
      </c>
      <c r="C100" s="321">
        <v>0</v>
      </c>
      <c r="D100" s="321">
        <v>0</v>
      </c>
      <c r="E100" s="321">
        <v>0</v>
      </c>
    </row>
    <row r="101" spans="1:5" ht="25.5">
      <c r="A101" s="319" t="s">
        <v>587</v>
      </c>
      <c r="B101" s="320" t="s">
        <v>1415</v>
      </c>
      <c r="C101" s="321">
        <v>0</v>
      </c>
      <c r="D101" s="321">
        <v>0</v>
      </c>
      <c r="E101" s="321">
        <v>0</v>
      </c>
    </row>
    <row r="102" spans="1:5">
      <c r="A102" s="319" t="s">
        <v>588</v>
      </c>
      <c r="B102" s="320" t="s">
        <v>801</v>
      </c>
      <c r="C102" s="321">
        <v>19044000</v>
      </c>
      <c r="D102" s="321">
        <v>15884900</v>
      </c>
      <c r="E102" s="321">
        <v>9044135</v>
      </c>
    </row>
    <row r="103" spans="1:5" ht="25.5">
      <c r="A103" s="319" t="s">
        <v>589</v>
      </c>
      <c r="B103" s="320" t="s">
        <v>802</v>
      </c>
      <c r="C103" s="321">
        <v>0</v>
      </c>
      <c r="D103" s="321">
        <v>0</v>
      </c>
      <c r="E103" s="321">
        <v>0</v>
      </c>
    </row>
    <row r="104" spans="1:5" ht="25.5">
      <c r="A104" s="319" t="s">
        <v>590</v>
      </c>
      <c r="B104" s="320" t="s">
        <v>803</v>
      </c>
      <c r="C104" s="321">
        <v>0</v>
      </c>
      <c r="D104" s="321">
        <v>0</v>
      </c>
      <c r="E104" s="321">
        <v>0</v>
      </c>
    </row>
    <row r="105" spans="1:5">
      <c r="A105" s="319" t="s">
        <v>800</v>
      </c>
      <c r="B105" s="320" t="s">
        <v>804</v>
      </c>
      <c r="C105" s="321">
        <v>0</v>
      </c>
      <c r="D105" s="321">
        <v>0</v>
      </c>
      <c r="E105" s="321">
        <v>0</v>
      </c>
    </row>
    <row r="106" spans="1:5">
      <c r="A106" s="319" t="s">
        <v>591</v>
      </c>
      <c r="B106" s="320" t="s">
        <v>805</v>
      </c>
      <c r="C106" s="321">
        <v>0</v>
      </c>
      <c r="D106" s="321">
        <v>0</v>
      </c>
      <c r="E106" s="321">
        <v>0</v>
      </c>
    </row>
    <row r="107" spans="1:5" ht="38.25">
      <c r="A107" s="319" t="s">
        <v>592</v>
      </c>
      <c r="B107" s="320" t="s">
        <v>806</v>
      </c>
      <c r="C107" s="321">
        <v>0</v>
      </c>
      <c r="D107" s="321">
        <v>0</v>
      </c>
      <c r="E107" s="321">
        <v>0</v>
      </c>
    </row>
    <row r="108" spans="1:5" ht="38.25">
      <c r="A108" s="319" t="s">
        <v>593</v>
      </c>
      <c r="B108" s="320" t="s">
        <v>807</v>
      </c>
      <c r="C108" s="321">
        <v>0</v>
      </c>
      <c r="D108" s="321">
        <v>0</v>
      </c>
      <c r="E108" s="321">
        <v>0</v>
      </c>
    </row>
    <row r="109" spans="1:5" ht="51">
      <c r="A109" s="319" t="s">
        <v>594</v>
      </c>
      <c r="B109" s="320" t="s">
        <v>1416</v>
      </c>
      <c r="C109" s="321">
        <v>0</v>
      </c>
      <c r="D109" s="321">
        <v>0</v>
      </c>
      <c r="E109" s="321">
        <v>0</v>
      </c>
    </row>
    <row r="110" spans="1:5" ht="38.25">
      <c r="A110" s="319" t="s">
        <v>595</v>
      </c>
      <c r="B110" s="320" t="s">
        <v>808</v>
      </c>
      <c r="C110" s="321">
        <v>0</v>
      </c>
      <c r="D110" s="321">
        <v>0</v>
      </c>
      <c r="E110" s="321">
        <v>0</v>
      </c>
    </row>
    <row r="111" spans="1:5" ht="38.25">
      <c r="A111" s="319" t="s">
        <v>596</v>
      </c>
      <c r="B111" s="320" t="s">
        <v>809</v>
      </c>
      <c r="C111" s="321">
        <v>0</v>
      </c>
      <c r="D111" s="321">
        <v>0</v>
      </c>
      <c r="E111" s="321">
        <v>0</v>
      </c>
    </row>
    <row r="112" spans="1:5">
      <c r="A112" s="319" t="s">
        <v>597</v>
      </c>
      <c r="B112" s="320" t="s">
        <v>810</v>
      </c>
      <c r="C112" s="321">
        <v>0</v>
      </c>
      <c r="D112" s="321">
        <v>0</v>
      </c>
      <c r="E112" s="321">
        <v>0</v>
      </c>
    </row>
    <row r="113" spans="1:5" ht="25.5">
      <c r="A113" s="319" t="s">
        <v>598</v>
      </c>
      <c r="B113" s="320" t="s">
        <v>811</v>
      </c>
      <c r="C113" s="321">
        <v>0</v>
      </c>
      <c r="D113" s="321">
        <v>0</v>
      </c>
      <c r="E113" s="321">
        <v>0</v>
      </c>
    </row>
    <row r="114" spans="1:5">
      <c r="A114" s="319" t="s">
        <v>599</v>
      </c>
      <c r="B114" s="320" t="s">
        <v>812</v>
      </c>
      <c r="C114" s="321">
        <v>0</v>
      </c>
      <c r="D114" s="321">
        <v>0</v>
      </c>
      <c r="E114" s="321">
        <v>0</v>
      </c>
    </row>
    <row r="115" spans="1:5" ht="25.5">
      <c r="A115" s="319" t="s">
        <v>600</v>
      </c>
      <c r="B115" s="320" t="s">
        <v>813</v>
      </c>
      <c r="C115" s="321">
        <v>0</v>
      </c>
      <c r="D115" s="321">
        <v>0</v>
      </c>
      <c r="E115" s="321">
        <v>0</v>
      </c>
    </row>
    <row r="116" spans="1:5" ht="25.5">
      <c r="A116" s="319" t="s">
        <v>601</v>
      </c>
      <c r="B116" s="320" t="s">
        <v>814</v>
      </c>
      <c r="C116" s="321">
        <v>0</v>
      </c>
      <c r="D116" s="321">
        <v>0</v>
      </c>
      <c r="E116" s="321">
        <v>0</v>
      </c>
    </row>
    <row r="117" spans="1:5">
      <c r="A117" s="319" t="s">
        <v>602</v>
      </c>
      <c r="B117" s="320" t="s">
        <v>815</v>
      </c>
      <c r="C117" s="321">
        <v>0</v>
      </c>
      <c r="D117" s="321">
        <v>0</v>
      </c>
      <c r="E117" s="321">
        <v>0</v>
      </c>
    </row>
    <row r="118" spans="1:5" ht="25.5">
      <c r="A118" s="319" t="s">
        <v>603</v>
      </c>
      <c r="B118" s="320" t="s">
        <v>816</v>
      </c>
      <c r="C118" s="321">
        <v>0</v>
      </c>
      <c r="D118" s="321">
        <v>0</v>
      </c>
      <c r="E118" s="321">
        <v>280000</v>
      </c>
    </row>
    <row r="119" spans="1:5" ht="38.25">
      <c r="A119" s="319" t="s">
        <v>604</v>
      </c>
      <c r="B119" s="320" t="s">
        <v>817</v>
      </c>
      <c r="C119" s="321">
        <v>0</v>
      </c>
      <c r="D119" s="321">
        <v>0</v>
      </c>
      <c r="E119" s="321">
        <v>8736935</v>
      </c>
    </row>
    <row r="120" spans="1:5" ht="38.25">
      <c r="A120" s="319" t="s">
        <v>605</v>
      </c>
      <c r="B120" s="320" t="s">
        <v>818</v>
      </c>
      <c r="C120" s="321">
        <v>0</v>
      </c>
      <c r="D120" s="321">
        <v>0</v>
      </c>
      <c r="E120" s="321">
        <v>0</v>
      </c>
    </row>
    <row r="121" spans="1:5" s="358" customFormat="1">
      <c r="A121" s="319"/>
      <c r="B121" s="320"/>
      <c r="C121" s="321">
        <v>0</v>
      </c>
      <c r="D121" s="321">
        <v>0</v>
      </c>
      <c r="E121" s="321">
        <v>27200</v>
      </c>
    </row>
    <row r="122" spans="1:5" ht="25.5">
      <c r="A122" s="322" t="s">
        <v>606</v>
      </c>
      <c r="B122" s="323" t="s">
        <v>1417</v>
      </c>
      <c r="C122" s="324">
        <v>19412000</v>
      </c>
      <c r="D122" s="324">
        <v>16252900</v>
      </c>
      <c r="E122" s="324">
        <v>9288665</v>
      </c>
    </row>
    <row r="123" spans="1:5">
      <c r="A123" s="319" t="s">
        <v>607</v>
      </c>
      <c r="B123" s="320" t="s">
        <v>1418</v>
      </c>
      <c r="C123" s="321">
        <v>0</v>
      </c>
      <c r="D123" s="321">
        <v>0</v>
      </c>
      <c r="E123" s="321">
        <v>0</v>
      </c>
    </row>
    <row r="124" spans="1:5">
      <c r="A124" s="319" t="s">
        <v>608</v>
      </c>
      <c r="B124" s="320" t="s">
        <v>819</v>
      </c>
      <c r="C124" s="321">
        <v>0</v>
      </c>
      <c r="D124" s="321">
        <v>0</v>
      </c>
      <c r="E124" s="321">
        <v>0</v>
      </c>
    </row>
    <row r="125" spans="1:5" ht="25.5">
      <c r="A125" s="319" t="s">
        <v>609</v>
      </c>
      <c r="B125" s="320" t="s">
        <v>820</v>
      </c>
      <c r="C125" s="321">
        <v>6100000</v>
      </c>
      <c r="D125" s="321">
        <v>6100000</v>
      </c>
      <c r="E125" s="321">
        <v>6047702</v>
      </c>
    </row>
    <row r="126" spans="1:5" ht="25.5">
      <c r="A126" s="319" t="s">
        <v>610</v>
      </c>
      <c r="B126" s="320" t="s">
        <v>821</v>
      </c>
      <c r="C126" s="321">
        <v>0</v>
      </c>
      <c r="D126" s="321">
        <v>0</v>
      </c>
      <c r="E126" s="321">
        <v>0</v>
      </c>
    </row>
    <row r="127" spans="1:5">
      <c r="A127" s="319" t="s">
        <v>611</v>
      </c>
      <c r="B127" s="320" t="s">
        <v>822</v>
      </c>
      <c r="C127" s="321">
        <v>0</v>
      </c>
      <c r="D127" s="321">
        <v>0</v>
      </c>
      <c r="E127" s="321">
        <v>0</v>
      </c>
    </row>
    <row r="128" spans="1:5" ht="25.5">
      <c r="A128" s="319" t="s">
        <v>612</v>
      </c>
      <c r="B128" s="320" t="s">
        <v>1419</v>
      </c>
      <c r="C128" s="321">
        <v>6100000</v>
      </c>
      <c r="D128" s="321">
        <v>6100000</v>
      </c>
      <c r="E128" s="321">
        <v>6047702</v>
      </c>
    </row>
    <row r="129" spans="1:5" ht="38.25">
      <c r="A129" s="319" t="s">
        <v>613</v>
      </c>
      <c r="B129" s="320" t="s">
        <v>823</v>
      </c>
      <c r="C129" s="321">
        <v>0</v>
      </c>
      <c r="D129" s="321">
        <v>0</v>
      </c>
      <c r="E129" s="321">
        <v>0</v>
      </c>
    </row>
    <row r="130" spans="1:5" ht="38.25">
      <c r="A130" s="319" t="s">
        <v>614</v>
      </c>
      <c r="B130" s="320" t="s">
        <v>1420</v>
      </c>
      <c r="C130" s="321">
        <v>0</v>
      </c>
      <c r="D130" s="321">
        <v>0</v>
      </c>
      <c r="E130" s="321">
        <v>0</v>
      </c>
    </row>
    <row r="131" spans="1:5">
      <c r="A131" s="319" t="s">
        <v>615</v>
      </c>
      <c r="B131" s="320" t="s">
        <v>824</v>
      </c>
      <c r="C131" s="321">
        <v>0</v>
      </c>
      <c r="D131" s="321">
        <v>0</v>
      </c>
      <c r="E131" s="321">
        <v>0</v>
      </c>
    </row>
    <row r="132" spans="1:5">
      <c r="A132" s="319" t="s">
        <v>616</v>
      </c>
      <c r="B132" s="320" t="s">
        <v>825</v>
      </c>
      <c r="C132" s="321">
        <v>0</v>
      </c>
      <c r="D132" s="321">
        <v>0</v>
      </c>
      <c r="E132" s="321">
        <v>0</v>
      </c>
    </row>
    <row r="133" spans="1:5" ht="38.25">
      <c r="A133" s="319" t="s">
        <v>617</v>
      </c>
      <c r="B133" s="320" t="s">
        <v>826</v>
      </c>
      <c r="C133" s="321">
        <v>0</v>
      </c>
      <c r="D133" s="321">
        <v>0</v>
      </c>
      <c r="E133" s="321">
        <v>0</v>
      </c>
    </row>
    <row r="134" spans="1:5" ht="25.5">
      <c r="A134" s="319" t="s">
        <v>618</v>
      </c>
      <c r="B134" s="320" t="s">
        <v>827</v>
      </c>
      <c r="C134" s="321">
        <v>0</v>
      </c>
      <c r="D134" s="321">
        <v>0</v>
      </c>
      <c r="E134" s="321">
        <v>0</v>
      </c>
    </row>
    <row r="135" spans="1:5" ht="25.5">
      <c r="A135" s="319" t="s">
        <v>689</v>
      </c>
      <c r="B135" s="320" t="s">
        <v>828</v>
      </c>
      <c r="C135" s="321">
        <v>0</v>
      </c>
      <c r="D135" s="321">
        <v>0</v>
      </c>
      <c r="E135" s="321">
        <v>0</v>
      </c>
    </row>
    <row r="136" spans="1:5">
      <c r="A136" s="319" t="s">
        <v>619</v>
      </c>
      <c r="B136" s="320" t="s">
        <v>829</v>
      </c>
      <c r="C136" s="321">
        <v>0</v>
      </c>
      <c r="D136" s="321">
        <v>0</v>
      </c>
      <c r="E136" s="321">
        <v>0</v>
      </c>
    </row>
    <row r="137" spans="1:5" ht="25.5">
      <c r="A137" s="319" t="s">
        <v>620</v>
      </c>
      <c r="B137" s="320" t="s">
        <v>830</v>
      </c>
      <c r="C137" s="321">
        <v>0</v>
      </c>
      <c r="D137" s="321">
        <v>0</v>
      </c>
      <c r="E137" s="321">
        <v>0</v>
      </c>
    </row>
    <row r="138" spans="1:5" ht="25.5">
      <c r="A138" s="319" t="s">
        <v>621</v>
      </c>
      <c r="B138" s="320" t="s">
        <v>831</v>
      </c>
      <c r="C138" s="321">
        <v>0</v>
      </c>
      <c r="D138" s="321">
        <v>0</v>
      </c>
      <c r="E138" s="321">
        <v>0</v>
      </c>
    </row>
    <row r="139" spans="1:5" ht="25.5">
      <c r="A139" s="319" t="s">
        <v>622</v>
      </c>
      <c r="B139" s="320" t="s">
        <v>832</v>
      </c>
      <c r="C139" s="321">
        <v>0</v>
      </c>
      <c r="D139" s="321">
        <v>0</v>
      </c>
      <c r="E139" s="321">
        <v>0</v>
      </c>
    </row>
    <row r="140" spans="1:5" ht="25.5">
      <c r="A140" s="319" t="s">
        <v>690</v>
      </c>
      <c r="B140" s="320" t="s">
        <v>833</v>
      </c>
      <c r="C140" s="321">
        <v>0</v>
      </c>
      <c r="D140" s="321">
        <v>0</v>
      </c>
      <c r="E140" s="321">
        <v>0</v>
      </c>
    </row>
    <row r="141" spans="1:5" ht="38.25">
      <c r="A141" s="319" t="s">
        <v>691</v>
      </c>
      <c r="B141" s="320" t="s">
        <v>1421</v>
      </c>
      <c r="C141" s="321">
        <v>0</v>
      </c>
      <c r="D141" s="321">
        <v>0</v>
      </c>
      <c r="E141" s="321">
        <v>0</v>
      </c>
    </row>
    <row r="142" spans="1:5">
      <c r="A142" s="319" t="s">
        <v>692</v>
      </c>
      <c r="B142" s="320" t="s">
        <v>834</v>
      </c>
      <c r="C142" s="321">
        <v>0</v>
      </c>
      <c r="D142" s="321">
        <v>0</v>
      </c>
      <c r="E142" s="321">
        <v>0</v>
      </c>
    </row>
    <row r="143" spans="1:5">
      <c r="A143" s="319" t="s">
        <v>693</v>
      </c>
      <c r="B143" s="320" t="s">
        <v>835</v>
      </c>
      <c r="C143" s="321">
        <v>0</v>
      </c>
      <c r="D143" s="321">
        <v>0</v>
      </c>
      <c r="E143" s="321">
        <v>0</v>
      </c>
    </row>
    <row r="144" spans="1:5" ht="38.25">
      <c r="A144" s="319" t="s">
        <v>694</v>
      </c>
      <c r="B144" s="320" t="s">
        <v>836</v>
      </c>
      <c r="C144" s="321">
        <v>0</v>
      </c>
      <c r="D144" s="321">
        <v>0</v>
      </c>
      <c r="E144" s="321">
        <v>0</v>
      </c>
    </row>
    <row r="145" spans="1:5" ht="25.5">
      <c r="A145" s="319" t="s">
        <v>695</v>
      </c>
      <c r="B145" s="320" t="s">
        <v>837</v>
      </c>
      <c r="C145" s="321">
        <v>0</v>
      </c>
      <c r="D145" s="321">
        <v>0</v>
      </c>
      <c r="E145" s="321">
        <v>0</v>
      </c>
    </row>
    <row r="146" spans="1:5" ht="25.5">
      <c r="A146" s="319" t="s">
        <v>696</v>
      </c>
      <c r="B146" s="320" t="s">
        <v>838</v>
      </c>
      <c r="C146" s="321">
        <v>0</v>
      </c>
      <c r="D146" s="321">
        <v>0</v>
      </c>
      <c r="E146" s="321">
        <v>0</v>
      </c>
    </row>
    <row r="147" spans="1:5">
      <c r="A147" s="319" t="s">
        <v>697</v>
      </c>
      <c r="B147" s="320" t="s">
        <v>839</v>
      </c>
      <c r="C147" s="321">
        <v>0</v>
      </c>
      <c r="D147" s="321">
        <v>0</v>
      </c>
      <c r="E147" s="321">
        <v>0</v>
      </c>
    </row>
    <row r="148" spans="1:5" ht="25.5">
      <c r="A148" s="319" t="s">
        <v>698</v>
      </c>
      <c r="B148" s="320" t="s">
        <v>840</v>
      </c>
      <c r="C148" s="321">
        <v>0</v>
      </c>
      <c r="D148" s="321">
        <v>0</v>
      </c>
      <c r="E148" s="321">
        <v>0</v>
      </c>
    </row>
    <row r="149" spans="1:5" ht="25.5">
      <c r="A149" s="319" t="s">
        <v>699</v>
      </c>
      <c r="B149" s="320" t="s">
        <v>841</v>
      </c>
      <c r="C149" s="321">
        <v>0</v>
      </c>
      <c r="D149" s="321">
        <v>0</v>
      </c>
      <c r="E149" s="321">
        <v>0</v>
      </c>
    </row>
    <row r="150" spans="1:5" ht="25.5">
      <c r="A150" s="319" t="s">
        <v>700</v>
      </c>
      <c r="B150" s="320" t="s">
        <v>842</v>
      </c>
      <c r="C150" s="321">
        <v>0</v>
      </c>
      <c r="D150" s="321">
        <v>0</v>
      </c>
      <c r="E150" s="321">
        <v>0</v>
      </c>
    </row>
    <row r="151" spans="1:5" ht="25.5">
      <c r="A151" s="319" t="s">
        <v>701</v>
      </c>
      <c r="B151" s="320" t="s">
        <v>843</v>
      </c>
      <c r="C151" s="321">
        <v>0</v>
      </c>
      <c r="D151" s="321">
        <v>0</v>
      </c>
      <c r="E151" s="321">
        <v>0</v>
      </c>
    </row>
    <row r="152" spans="1:5" ht="38.25">
      <c r="A152" s="319" t="s">
        <v>702</v>
      </c>
      <c r="B152" s="320" t="s">
        <v>1422</v>
      </c>
      <c r="C152" s="321">
        <v>161719000</v>
      </c>
      <c r="D152" s="321">
        <v>253287484</v>
      </c>
      <c r="E152" s="321">
        <v>231620963</v>
      </c>
    </row>
    <row r="153" spans="1:5">
      <c r="A153" s="319" t="s">
        <v>703</v>
      </c>
      <c r="B153" s="320" t="s">
        <v>846</v>
      </c>
      <c r="C153" s="321">
        <v>0</v>
      </c>
      <c r="D153" s="321">
        <v>0</v>
      </c>
      <c r="E153" s="321">
        <v>3992666</v>
      </c>
    </row>
    <row r="154" spans="1:5">
      <c r="A154" s="319" t="s">
        <v>704</v>
      </c>
      <c r="B154" s="320" t="s">
        <v>848</v>
      </c>
      <c r="C154" s="321">
        <v>0</v>
      </c>
      <c r="D154" s="321">
        <v>0</v>
      </c>
      <c r="E154" s="321">
        <v>0</v>
      </c>
    </row>
    <row r="155" spans="1:5" ht="38.25">
      <c r="A155" s="319" t="s">
        <v>844</v>
      </c>
      <c r="B155" s="320" t="s">
        <v>850</v>
      </c>
      <c r="C155" s="321">
        <v>0</v>
      </c>
      <c r="D155" s="321">
        <v>0</v>
      </c>
      <c r="E155" s="321">
        <v>0</v>
      </c>
    </row>
    <row r="156" spans="1:5" ht="25.5">
      <c r="A156" s="319" t="s">
        <v>845</v>
      </c>
      <c r="B156" s="320" t="s">
        <v>852</v>
      </c>
      <c r="C156" s="321">
        <v>0</v>
      </c>
      <c r="D156" s="321">
        <v>0</v>
      </c>
      <c r="E156" s="321">
        <v>68782727</v>
      </c>
    </row>
    <row r="157" spans="1:5" ht="25.5">
      <c r="A157" s="319" t="s">
        <v>847</v>
      </c>
      <c r="B157" s="320" t="s">
        <v>854</v>
      </c>
      <c r="C157" s="321">
        <v>0</v>
      </c>
      <c r="D157" s="321">
        <v>0</v>
      </c>
      <c r="E157" s="321">
        <v>0</v>
      </c>
    </row>
    <row r="158" spans="1:5">
      <c r="A158" s="319" t="s">
        <v>849</v>
      </c>
      <c r="B158" s="320" t="s">
        <v>856</v>
      </c>
      <c r="C158" s="321">
        <v>0</v>
      </c>
      <c r="D158" s="321">
        <v>0</v>
      </c>
      <c r="E158" s="321">
        <v>0</v>
      </c>
    </row>
    <row r="159" spans="1:5" ht="25.5">
      <c r="A159" s="319" t="s">
        <v>851</v>
      </c>
      <c r="B159" s="320" t="s">
        <v>858</v>
      </c>
      <c r="C159" s="321">
        <v>0</v>
      </c>
      <c r="D159" s="321">
        <v>0</v>
      </c>
      <c r="E159" s="321">
        <v>4971834</v>
      </c>
    </row>
    <row r="160" spans="1:5" ht="25.5">
      <c r="A160" s="319" t="s">
        <v>853</v>
      </c>
      <c r="B160" s="320" t="s">
        <v>860</v>
      </c>
      <c r="C160" s="321">
        <v>0</v>
      </c>
      <c r="D160" s="321">
        <v>0</v>
      </c>
      <c r="E160" s="321">
        <v>151932736</v>
      </c>
    </row>
    <row r="161" spans="1:5" ht="25.5">
      <c r="A161" s="319" t="s">
        <v>855</v>
      </c>
      <c r="B161" s="320" t="s">
        <v>862</v>
      </c>
      <c r="C161" s="321">
        <v>0</v>
      </c>
      <c r="D161" s="321">
        <v>0</v>
      </c>
      <c r="E161" s="321">
        <v>1941000</v>
      </c>
    </row>
    <row r="162" spans="1:5" ht="25.5">
      <c r="A162" s="319" t="s">
        <v>857</v>
      </c>
      <c r="B162" s="320" t="s">
        <v>864</v>
      </c>
      <c r="C162" s="321">
        <v>0</v>
      </c>
      <c r="D162" s="321">
        <v>0</v>
      </c>
      <c r="E162" s="321">
        <v>0</v>
      </c>
    </row>
    <row r="163" spans="1:5" ht="38.25">
      <c r="A163" s="319" t="s">
        <v>859</v>
      </c>
      <c r="B163" s="320" t="s">
        <v>1423</v>
      </c>
      <c r="C163" s="321">
        <v>0</v>
      </c>
      <c r="D163" s="321">
        <v>0</v>
      </c>
      <c r="E163" s="321">
        <v>0</v>
      </c>
    </row>
    <row r="164" spans="1:5" ht="38.25">
      <c r="A164" s="319" t="s">
        <v>861</v>
      </c>
      <c r="B164" s="320" t="s">
        <v>867</v>
      </c>
      <c r="C164" s="321">
        <v>0</v>
      </c>
      <c r="D164" s="321">
        <v>0</v>
      </c>
      <c r="E164" s="321">
        <v>0</v>
      </c>
    </row>
    <row r="165" spans="1:5" ht="38.25">
      <c r="A165" s="319" t="s">
        <v>863</v>
      </c>
      <c r="B165" s="320" t="s">
        <v>1424</v>
      </c>
      <c r="C165" s="321">
        <v>0</v>
      </c>
      <c r="D165" s="321">
        <v>0</v>
      </c>
      <c r="E165" s="321">
        <v>0</v>
      </c>
    </row>
    <row r="166" spans="1:5">
      <c r="A166" s="319" t="s">
        <v>865</v>
      </c>
      <c r="B166" s="320" t="s">
        <v>870</v>
      </c>
      <c r="C166" s="321">
        <v>0</v>
      </c>
      <c r="D166" s="321">
        <v>0</v>
      </c>
      <c r="E166" s="321">
        <v>0</v>
      </c>
    </row>
    <row r="167" spans="1:5">
      <c r="A167" s="319" t="s">
        <v>866</v>
      </c>
      <c r="B167" s="320" t="s">
        <v>872</v>
      </c>
      <c r="C167" s="321">
        <v>0</v>
      </c>
      <c r="D167" s="321">
        <v>0</v>
      </c>
      <c r="E167" s="321">
        <v>0</v>
      </c>
    </row>
    <row r="168" spans="1:5">
      <c r="A168" s="319" t="s">
        <v>868</v>
      </c>
      <c r="B168" s="320" t="s">
        <v>874</v>
      </c>
      <c r="C168" s="321">
        <v>0</v>
      </c>
      <c r="D168" s="321">
        <v>0</v>
      </c>
      <c r="E168" s="321">
        <v>0</v>
      </c>
    </row>
    <row r="169" spans="1:5">
      <c r="A169" s="319" t="s">
        <v>869</v>
      </c>
      <c r="B169" s="320" t="s">
        <v>876</v>
      </c>
      <c r="C169" s="321">
        <v>0</v>
      </c>
      <c r="D169" s="321">
        <v>0</v>
      </c>
      <c r="E169" s="321">
        <v>0</v>
      </c>
    </row>
    <row r="170" spans="1:5">
      <c r="A170" s="319" t="s">
        <v>871</v>
      </c>
      <c r="B170" s="320" t="s">
        <v>878</v>
      </c>
      <c r="C170" s="321">
        <v>0</v>
      </c>
      <c r="D170" s="321">
        <v>0</v>
      </c>
      <c r="E170" s="321">
        <v>0</v>
      </c>
    </row>
    <row r="171" spans="1:5" ht="25.5">
      <c r="A171" s="319" t="s">
        <v>873</v>
      </c>
      <c r="B171" s="320" t="s">
        <v>880</v>
      </c>
      <c r="C171" s="321">
        <v>0</v>
      </c>
      <c r="D171" s="321">
        <v>0</v>
      </c>
      <c r="E171" s="321">
        <v>0</v>
      </c>
    </row>
    <row r="172" spans="1:5" ht="25.5">
      <c r="A172" s="319" t="s">
        <v>875</v>
      </c>
      <c r="B172" s="320" t="s">
        <v>882</v>
      </c>
      <c r="C172" s="321">
        <v>0</v>
      </c>
      <c r="D172" s="321">
        <v>0</v>
      </c>
      <c r="E172" s="321">
        <v>0</v>
      </c>
    </row>
    <row r="173" spans="1:5">
      <c r="A173" s="319" t="s">
        <v>877</v>
      </c>
      <c r="B173" s="320" t="s">
        <v>884</v>
      </c>
      <c r="C173" s="321">
        <v>0</v>
      </c>
      <c r="D173" s="321">
        <v>0</v>
      </c>
      <c r="E173" s="321">
        <v>0</v>
      </c>
    </row>
    <row r="174" spans="1:5">
      <c r="A174" s="319" t="s">
        <v>879</v>
      </c>
      <c r="B174" s="320" t="s">
        <v>886</v>
      </c>
      <c r="C174" s="321">
        <v>0</v>
      </c>
      <c r="D174" s="321">
        <v>0</v>
      </c>
      <c r="E174" s="321">
        <v>0</v>
      </c>
    </row>
    <row r="175" spans="1:5" ht="25.5">
      <c r="A175" s="319" t="s">
        <v>881</v>
      </c>
      <c r="B175" s="320" t="s">
        <v>888</v>
      </c>
      <c r="C175" s="321">
        <v>0</v>
      </c>
      <c r="D175" s="321">
        <v>0</v>
      </c>
      <c r="E175" s="321">
        <v>0</v>
      </c>
    </row>
    <row r="176" spans="1:5">
      <c r="A176" s="319" t="s">
        <v>883</v>
      </c>
      <c r="B176" s="320" t="s">
        <v>890</v>
      </c>
      <c r="C176" s="321">
        <v>0</v>
      </c>
      <c r="D176" s="321">
        <v>0</v>
      </c>
      <c r="E176" s="321">
        <v>0</v>
      </c>
    </row>
    <row r="177" spans="1:5">
      <c r="A177" s="319" t="s">
        <v>885</v>
      </c>
      <c r="B177" s="320" t="s">
        <v>892</v>
      </c>
      <c r="C177" s="321">
        <v>0</v>
      </c>
      <c r="D177" s="321">
        <v>0</v>
      </c>
      <c r="E177" s="321">
        <v>0</v>
      </c>
    </row>
    <row r="178" spans="1:5">
      <c r="A178" s="319" t="s">
        <v>887</v>
      </c>
      <c r="B178" s="320" t="s">
        <v>894</v>
      </c>
      <c r="C178" s="321">
        <v>0</v>
      </c>
      <c r="D178" s="321">
        <v>0</v>
      </c>
      <c r="E178" s="321">
        <v>0</v>
      </c>
    </row>
    <row r="179" spans="1:5" ht="25.5">
      <c r="A179" s="319" t="s">
        <v>889</v>
      </c>
      <c r="B179" s="320" t="s">
        <v>896</v>
      </c>
      <c r="C179" s="321">
        <v>0</v>
      </c>
      <c r="D179" s="321">
        <v>0</v>
      </c>
      <c r="E179" s="321">
        <v>0</v>
      </c>
    </row>
    <row r="180" spans="1:5" ht="25.5">
      <c r="A180" s="319" t="s">
        <v>891</v>
      </c>
      <c r="B180" s="320" t="s">
        <v>1425</v>
      </c>
      <c r="C180" s="321">
        <v>204218076</v>
      </c>
      <c r="D180" s="321">
        <v>200441196</v>
      </c>
      <c r="E180" s="321">
        <v>183693609</v>
      </c>
    </row>
    <row r="181" spans="1:5">
      <c r="A181" s="319" t="s">
        <v>893</v>
      </c>
      <c r="B181" s="320" t="s">
        <v>899</v>
      </c>
      <c r="C181" s="321">
        <v>0</v>
      </c>
      <c r="D181" s="321">
        <v>0</v>
      </c>
      <c r="E181" s="321">
        <v>0</v>
      </c>
    </row>
    <row r="182" spans="1:5">
      <c r="A182" s="319" t="s">
        <v>895</v>
      </c>
      <c r="B182" s="320" t="s">
        <v>901</v>
      </c>
      <c r="C182" s="321">
        <v>0</v>
      </c>
      <c r="D182" s="321">
        <v>0</v>
      </c>
      <c r="E182" s="321">
        <v>108100738</v>
      </c>
    </row>
    <row r="183" spans="1:5">
      <c r="A183" s="319" t="s">
        <v>897</v>
      </c>
      <c r="B183" s="320" t="s">
        <v>903</v>
      </c>
      <c r="C183" s="321">
        <v>0</v>
      </c>
      <c r="D183" s="321">
        <v>0</v>
      </c>
      <c r="E183" s="321">
        <v>57693525</v>
      </c>
    </row>
    <row r="184" spans="1:5">
      <c r="A184" s="319" t="s">
        <v>898</v>
      </c>
      <c r="B184" s="320" t="s">
        <v>905</v>
      </c>
      <c r="C184" s="321">
        <v>0</v>
      </c>
      <c r="D184" s="321">
        <v>0</v>
      </c>
      <c r="E184" s="321">
        <v>0</v>
      </c>
    </row>
    <row r="185" spans="1:5">
      <c r="A185" s="319" t="s">
        <v>900</v>
      </c>
      <c r="B185" s="320" t="s">
        <v>907</v>
      </c>
      <c r="C185" s="321">
        <v>0</v>
      </c>
      <c r="D185" s="321">
        <v>0</v>
      </c>
      <c r="E185" s="321">
        <v>0</v>
      </c>
    </row>
    <row r="186" spans="1:5" ht="25.5">
      <c r="A186" s="319" t="s">
        <v>902</v>
      </c>
      <c r="B186" s="320" t="s">
        <v>909</v>
      </c>
      <c r="C186" s="321">
        <v>0</v>
      </c>
      <c r="D186" s="321">
        <v>0</v>
      </c>
      <c r="E186" s="321">
        <v>0</v>
      </c>
    </row>
    <row r="187" spans="1:5" ht="25.5">
      <c r="A187" s="319" t="s">
        <v>904</v>
      </c>
      <c r="B187" s="320" t="s">
        <v>911</v>
      </c>
      <c r="C187" s="321">
        <v>0</v>
      </c>
      <c r="D187" s="321">
        <v>0</v>
      </c>
      <c r="E187" s="321">
        <v>0</v>
      </c>
    </row>
    <row r="188" spans="1:5">
      <c r="A188" s="319" t="s">
        <v>906</v>
      </c>
      <c r="B188" s="320" t="s">
        <v>913</v>
      </c>
      <c r="C188" s="321">
        <v>0</v>
      </c>
      <c r="D188" s="321">
        <v>0</v>
      </c>
      <c r="E188" s="321">
        <v>17899346</v>
      </c>
    </row>
    <row r="189" spans="1:5" ht="25.5">
      <c r="A189" s="319" t="s">
        <v>908</v>
      </c>
      <c r="B189" s="320" t="s">
        <v>915</v>
      </c>
      <c r="C189" s="321">
        <v>0</v>
      </c>
      <c r="D189" s="321">
        <v>0</v>
      </c>
      <c r="E189" s="321">
        <v>0</v>
      </c>
    </row>
    <row r="190" spans="1:5">
      <c r="A190" s="319" t="s">
        <v>910</v>
      </c>
      <c r="B190" s="320" t="s">
        <v>917</v>
      </c>
      <c r="C190" s="321">
        <v>0</v>
      </c>
      <c r="D190" s="321">
        <v>0</v>
      </c>
      <c r="E190" s="321">
        <v>0</v>
      </c>
    </row>
    <row r="191" spans="1:5">
      <c r="A191" s="319" t="s">
        <v>912</v>
      </c>
      <c r="B191" s="320" t="s">
        <v>919</v>
      </c>
      <c r="C191" s="321">
        <v>126447928</v>
      </c>
      <c r="D191" s="321">
        <v>1598768776</v>
      </c>
      <c r="E191" s="321">
        <v>0</v>
      </c>
    </row>
    <row r="192" spans="1:5" ht="38.25">
      <c r="A192" s="322" t="s">
        <v>914</v>
      </c>
      <c r="B192" s="323" t="s">
        <v>1426</v>
      </c>
      <c r="C192" s="324">
        <v>498485004</v>
      </c>
      <c r="D192" s="324">
        <v>2058597456</v>
      </c>
      <c r="E192" s="324">
        <v>421362274</v>
      </c>
    </row>
    <row r="193" spans="1:5">
      <c r="A193" s="319" t="s">
        <v>916</v>
      </c>
      <c r="B193" s="320" t="s">
        <v>922</v>
      </c>
      <c r="C193" s="321">
        <v>0</v>
      </c>
      <c r="D193" s="321">
        <v>0</v>
      </c>
      <c r="E193" s="321">
        <v>0</v>
      </c>
    </row>
    <row r="194" spans="1:5" ht="25.5">
      <c r="A194" s="319" t="s">
        <v>918</v>
      </c>
      <c r="B194" s="320" t="s">
        <v>1427</v>
      </c>
      <c r="C194" s="321">
        <v>2187780088</v>
      </c>
      <c r="D194" s="321">
        <v>2218723012</v>
      </c>
      <c r="E194" s="321">
        <v>707865648</v>
      </c>
    </row>
    <row r="195" spans="1:5">
      <c r="A195" s="319" t="s">
        <v>920</v>
      </c>
      <c r="B195" s="320" t="s">
        <v>925</v>
      </c>
      <c r="C195" s="321">
        <v>0</v>
      </c>
      <c r="D195" s="321">
        <v>0</v>
      </c>
      <c r="E195" s="321">
        <v>0</v>
      </c>
    </row>
    <row r="196" spans="1:5" ht="25.5">
      <c r="A196" s="319" t="s">
        <v>921</v>
      </c>
      <c r="B196" s="320" t="s">
        <v>927</v>
      </c>
      <c r="C196" s="321">
        <v>2258000</v>
      </c>
      <c r="D196" s="321">
        <v>3355463</v>
      </c>
      <c r="E196" s="321">
        <v>1857653</v>
      </c>
    </row>
    <row r="197" spans="1:5" ht="25.5">
      <c r="A197" s="319" t="s">
        <v>923</v>
      </c>
      <c r="B197" s="320" t="s">
        <v>929</v>
      </c>
      <c r="C197" s="321">
        <v>25569000</v>
      </c>
      <c r="D197" s="321">
        <v>29208550</v>
      </c>
      <c r="E197" s="321">
        <v>19376494</v>
      </c>
    </row>
    <row r="198" spans="1:5">
      <c r="A198" s="319" t="s">
        <v>924</v>
      </c>
      <c r="B198" s="320" t="s">
        <v>931</v>
      </c>
      <c r="C198" s="321">
        <v>0</v>
      </c>
      <c r="D198" s="321">
        <v>0</v>
      </c>
      <c r="E198" s="321">
        <v>0</v>
      </c>
    </row>
    <row r="199" spans="1:5" ht="25.5">
      <c r="A199" s="319" t="s">
        <v>926</v>
      </c>
      <c r="B199" s="320" t="s">
        <v>933</v>
      </c>
      <c r="C199" s="321">
        <v>0</v>
      </c>
      <c r="D199" s="321">
        <v>1770000</v>
      </c>
      <c r="E199" s="321">
        <v>1430000</v>
      </c>
    </row>
    <row r="200" spans="1:5" ht="25.5">
      <c r="A200" s="319" t="s">
        <v>928</v>
      </c>
      <c r="B200" s="320" t="s">
        <v>935</v>
      </c>
      <c r="C200" s="321">
        <v>96200000</v>
      </c>
      <c r="D200" s="321">
        <v>106542043</v>
      </c>
      <c r="E200" s="321">
        <v>15241340</v>
      </c>
    </row>
    <row r="201" spans="1:5">
      <c r="A201" s="322" t="s">
        <v>930</v>
      </c>
      <c r="B201" s="323" t="s">
        <v>1428</v>
      </c>
      <c r="C201" s="324">
        <v>2311807088</v>
      </c>
      <c r="D201" s="324">
        <v>2359599068</v>
      </c>
      <c r="E201" s="324">
        <v>745771135</v>
      </c>
    </row>
    <row r="202" spans="1:5">
      <c r="A202" s="319" t="s">
        <v>932</v>
      </c>
      <c r="B202" s="320" t="s">
        <v>938</v>
      </c>
      <c r="C202" s="321">
        <v>212331435</v>
      </c>
      <c r="D202" s="321">
        <v>232844879</v>
      </c>
      <c r="E202" s="321">
        <v>165229506</v>
      </c>
    </row>
    <row r="203" spans="1:5">
      <c r="A203" s="319" t="s">
        <v>934</v>
      </c>
      <c r="B203" s="320" t="s">
        <v>940</v>
      </c>
      <c r="C203" s="321">
        <v>0</v>
      </c>
      <c r="D203" s="321">
        <v>0</v>
      </c>
      <c r="E203" s="321">
        <v>0</v>
      </c>
    </row>
    <row r="204" spans="1:5">
      <c r="A204" s="319" t="s">
        <v>936</v>
      </c>
      <c r="B204" s="320" t="s">
        <v>942</v>
      </c>
      <c r="C204" s="321">
        <v>0</v>
      </c>
      <c r="D204" s="321">
        <v>0</v>
      </c>
      <c r="E204" s="321">
        <v>0</v>
      </c>
    </row>
    <row r="205" spans="1:5" ht="25.5">
      <c r="A205" s="319" t="s">
        <v>937</v>
      </c>
      <c r="B205" s="320" t="s">
        <v>944</v>
      </c>
      <c r="C205" s="321">
        <v>51323258</v>
      </c>
      <c r="D205" s="321">
        <v>57276408</v>
      </c>
      <c r="E205" s="321">
        <v>41451154</v>
      </c>
    </row>
    <row r="206" spans="1:5">
      <c r="A206" s="322" t="s">
        <v>939</v>
      </c>
      <c r="B206" s="323" t="s">
        <v>1429</v>
      </c>
      <c r="C206" s="324">
        <v>263654693</v>
      </c>
      <c r="D206" s="324">
        <v>290121287</v>
      </c>
      <c r="E206" s="324">
        <v>206680660</v>
      </c>
    </row>
    <row r="207" spans="1:5" ht="38.25">
      <c r="A207" s="319" t="s">
        <v>941</v>
      </c>
      <c r="B207" s="320" t="s">
        <v>947</v>
      </c>
      <c r="C207" s="321">
        <v>0</v>
      </c>
      <c r="D207" s="321">
        <v>0</v>
      </c>
      <c r="E207" s="321">
        <v>0</v>
      </c>
    </row>
    <row r="208" spans="1:5" ht="38.25">
      <c r="A208" s="319" t="s">
        <v>943</v>
      </c>
      <c r="B208" s="320" t="s">
        <v>1430</v>
      </c>
      <c r="C208" s="321">
        <v>0</v>
      </c>
      <c r="D208" s="321">
        <v>0</v>
      </c>
      <c r="E208" s="321">
        <v>0</v>
      </c>
    </row>
    <row r="209" spans="1:5">
      <c r="A209" s="319" t="s">
        <v>945</v>
      </c>
      <c r="B209" s="320" t="s">
        <v>950</v>
      </c>
      <c r="C209" s="321">
        <v>0</v>
      </c>
      <c r="D209" s="321">
        <v>0</v>
      </c>
      <c r="E209" s="321">
        <v>0</v>
      </c>
    </row>
    <row r="210" spans="1:5">
      <c r="A210" s="319" t="s">
        <v>946</v>
      </c>
      <c r="B210" s="320" t="s">
        <v>952</v>
      </c>
      <c r="C210" s="321">
        <v>0</v>
      </c>
      <c r="D210" s="321">
        <v>0</v>
      </c>
      <c r="E210" s="321">
        <v>0</v>
      </c>
    </row>
    <row r="211" spans="1:5" ht="38.25">
      <c r="A211" s="319" t="s">
        <v>948</v>
      </c>
      <c r="B211" s="320" t="s">
        <v>954</v>
      </c>
      <c r="C211" s="321">
        <v>0</v>
      </c>
      <c r="D211" s="321">
        <v>0</v>
      </c>
      <c r="E211" s="321">
        <v>0</v>
      </c>
    </row>
    <row r="212" spans="1:5" ht="25.5">
      <c r="A212" s="319" t="s">
        <v>949</v>
      </c>
      <c r="B212" s="320" t="s">
        <v>956</v>
      </c>
      <c r="C212" s="321">
        <v>0</v>
      </c>
      <c r="D212" s="321">
        <v>0</v>
      </c>
      <c r="E212" s="321">
        <v>0</v>
      </c>
    </row>
    <row r="213" spans="1:5" ht="25.5">
      <c r="A213" s="319" t="s">
        <v>951</v>
      </c>
      <c r="B213" s="320" t="s">
        <v>958</v>
      </c>
      <c r="C213" s="321">
        <v>0</v>
      </c>
      <c r="D213" s="321">
        <v>0</v>
      </c>
      <c r="E213" s="321">
        <v>0</v>
      </c>
    </row>
    <row r="214" spans="1:5">
      <c r="A214" s="319" t="s">
        <v>953</v>
      </c>
      <c r="B214" s="320" t="s">
        <v>960</v>
      </c>
      <c r="C214" s="321">
        <v>0</v>
      </c>
      <c r="D214" s="321">
        <v>0</v>
      </c>
      <c r="E214" s="321">
        <v>0</v>
      </c>
    </row>
    <row r="215" spans="1:5" ht="25.5">
      <c r="A215" s="319" t="s">
        <v>955</v>
      </c>
      <c r="B215" s="320" t="s">
        <v>962</v>
      </c>
      <c r="C215" s="321">
        <v>0</v>
      </c>
      <c r="D215" s="321">
        <v>0</v>
      </c>
      <c r="E215" s="321">
        <v>0</v>
      </c>
    </row>
    <row r="216" spans="1:5" ht="25.5">
      <c r="A216" s="319" t="s">
        <v>957</v>
      </c>
      <c r="B216" s="320" t="s">
        <v>964</v>
      </c>
      <c r="C216" s="321">
        <v>0</v>
      </c>
      <c r="D216" s="321">
        <v>0</v>
      </c>
      <c r="E216" s="321">
        <v>0</v>
      </c>
    </row>
    <row r="217" spans="1:5" ht="25.5">
      <c r="A217" s="319" t="s">
        <v>959</v>
      </c>
      <c r="B217" s="320" t="s">
        <v>966</v>
      </c>
      <c r="C217" s="321">
        <v>0</v>
      </c>
      <c r="D217" s="321">
        <v>0</v>
      </c>
      <c r="E217" s="321">
        <v>0</v>
      </c>
    </row>
    <row r="218" spans="1:5" ht="25.5">
      <c r="A218" s="319" t="s">
        <v>961</v>
      </c>
      <c r="B218" s="320" t="s">
        <v>968</v>
      </c>
      <c r="C218" s="321">
        <v>0</v>
      </c>
      <c r="D218" s="321">
        <v>0</v>
      </c>
      <c r="E218" s="321">
        <v>0</v>
      </c>
    </row>
    <row r="219" spans="1:5" ht="38.25">
      <c r="A219" s="319" t="s">
        <v>963</v>
      </c>
      <c r="B219" s="320" t="s">
        <v>1431</v>
      </c>
      <c r="C219" s="321">
        <v>0</v>
      </c>
      <c r="D219" s="321">
        <v>0</v>
      </c>
      <c r="E219" s="321">
        <v>0</v>
      </c>
    </row>
    <row r="220" spans="1:5">
      <c r="A220" s="319" t="s">
        <v>965</v>
      </c>
      <c r="B220" s="320" t="s">
        <v>971</v>
      </c>
      <c r="C220" s="321">
        <v>0</v>
      </c>
      <c r="D220" s="321">
        <v>0</v>
      </c>
      <c r="E220" s="321">
        <v>0</v>
      </c>
    </row>
    <row r="221" spans="1:5">
      <c r="A221" s="319" t="s">
        <v>967</v>
      </c>
      <c r="B221" s="320" t="s">
        <v>973</v>
      </c>
      <c r="C221" s="321">
        <v>0</v>
      </c>
      <c r="D221" s="321">
        <v>0</v>
      </c>
      <c r="E221" s="321">
        <v>0</v>
      </c>
    </row>
    <row r="222" spans="1:5" ht="38.25">
      <c r="A222" s="319" t="s">
        <v>969</v>
      </c>
      <c r="B222" s="320" t="s">
        <v>975</v>
      </c>
      <c r="C222" s="321">
        <v>0</v>
      </c>
      <c r="D222" s="321">
        <v>0</v>
      </c>
      <c r="E222" s="321">
        <v>0</v>
      </c>
    </row>
    <row r="223" spans="1:5" ht="25.5">
      <c r="A223" s="319" t="s">
        <v>970</v>
      </c>
      <c r="B223" s="320" t="s">
        <v>977</v>
      </c>
      <c r="C223" s="321">
        <v>0</v>
      </c>
      <c r="D223" s="321">
        <v>0</v>
      </c>
      <c r="E223" s="321">
        <v>0</v>
      </c>
    </row>
    <row r="224" spans="1:5" ht="25.5">
      <c r="A224" s="319" t="s">
        <v>972</v>
      </c>
      <c r="B224" s="320" t="s">
        <v>979</v>
      </c>
      <c r="C224" s="321">
        <v>0</v>
      </c>
      <c r="D224" s="321">
        <v>0</v>
      </c>
      <c r="E224" s="321">
        <v>0</v>
      </c>
    </row>
    <row r="225" spans="1:5">
      <c r="A225" s="319" t="s">
        <v>974</v>
      </c>
      <c r="B225" s="320" t="s">
        <v>981</v>
      </c>
      <c r="C225" s="321">
        <v>0</v>
      </c>
      <c r="D225" s="321">
        <v>0</v>
      </c>
      <c r="E225" s="321">
        <v>0</v>
      </c>
    </row>
    <row r="226" spans="1:5" ht="25.5">
      <c r="A226" s="319" t="s">
        <v>976</v>
      </c>
      <c r="B226" s="320" t="s">
        <v>983</v>
      </c>
      <c r="C226" s="321">
        <v>0</v>
      </c>
      <c r="D226" s="321">
        <v>0</v>
      </c>
      <c r="E226" s="321">
        <v>0</v>
      </c>
    </row>
    <row r="227" spans="1:5" ht="25.5">
      <c r="A227" s="319" t="s">
        <v>978</v>
      </c>
      <c r="B227" s="320" t="s">
        <v>985</v>
      </c>
      <c r="C227" s="321">
        <v>0</v>
      </c>
      <c r="D227" s="321">
        <v>0</v>
      </c>
      <c r="E227" s="321">
        <v>0</v>
      </c>
    </row>
    <row r="228" spans="1:5" ht="25.5">
      <c r="A228" s="319" t="s">
        <v>980</v>
      </c>
      <c r="B228" s="320" t="s">
        <v>987</v>
      </c>
      <c r="C228" s="321">
        <v>0</v>
      </c>
      <c r="D228" s="321">
        <v>0</v>
      </c>
      <c r="E228" s="321">
        <v>0</v>
      </c>
    </row>
    <row r="229" spans="1:5" ht="25.5">
      <c r="A229" s="319" t="s">
        <v>982</v>
      </c>
      <c r="B229" s="320" t="s">
        <v>989</v>
      </c>
      <c r="C229" s="321">
        <v>0</v>
      </c>
      <c r="D229" s="321">
        <v>0</v>
      </c>
      <c r="E229" s="321">
        <v>0</v>
      </c>
    </row>
    <row r="230" spans="1:5" ht="25.5">
      <c r="A230" s="319" t="s">
        <v>984</v>
      </c>
      <c r="B230" s="320" t="s">
        <v>1432</v>
      </c>
      <c r="C230" s="321">
        <v>0</v>
      </c>
      <c r="D230" s="321">
        <v>0</v>
      </c>
      <c r="E230" s="321">
        <v>0</v>
      </c>
    </row>
    <row r="231" spans="1:5">
      <c r="A231" s="319" t="s">
        <v>986</v>
      </c>
      <c r="B231" s="320" t="s">
        <v>992</v>
      </c>
      <c r="C231" s="321">
        <v>0</v>
      </c>
      <c r="D231" s="321">
        <v>0</v>
      </c>
      <c r="E231" s="321">
        <v>0</v>
      </c>
    </row>
    <row r="232" spans="1:5">
      <c r="A232" s="319" t="s">
        <v>988</v>
      </c>
      <c r="B232" s="320" t="s">
        <v>994</v>
      </c>
      <c r="C232" s="321">
        <v>0</v>
      </c>
      <c r="D232" s="321">
        <v>0</v>
      </c>
      <c r="E232" s="321">
        <v>0</v>
      </c>
    </row>
    <row r="233" spans="1:5" ht="38.25">
      <c r="A233" s="319" t="s">
        <v>990</v>
      </c>
      <c r="B233" s="320" t="s">
        <v>996</v>
      </c>
      <c r="C233" s="321">
        <v>0</v>
      </c>
      <c r="D233" s="321">
        <v>0</v>
      </c>
      <c r="E233" s="321">
        <v>0</v>
      </c>
    </row>
    <row r="234" spans="1:5" ht="25.5">
      <c r="A234" s="319" t="s">
        <v>991</v>
      </c>
      <c r="B234" s="320" t="s">
        <v>998</v>
      </c>
      <c r="C234" s="321">
        <v>0</v>
      </c>
      <c r="D234" s="321">
        <v>0</v>
      </c>
      <c r="E234" s="321">
        <v>0</v>
      </c>
    </row>
    <row r="235" spans="1:5" ht="25.5">
      <c r="A235" s="319" t="s">
        <v>993</v>
      </c>
      <c r="B235" s="320" t="s">
        <v>1000</v>
      </c>
      <c r="C235" s="321">
        <v>0</v>
      </c>
      <c r="D235" s="321">
        <v>0</v>
      </c>
      <c r="E235" s="321">
        <v>0</v>
      </c>
    </row>
    <row r="236" spans="1:5">
      <c r="A236" s="319" t="s">
        <v>995</v>
      </c>
      <c r="B236" s="320" t="s">
        <v>1002</v>
      </c>
      <c r="C236" s="321">
        <v>0</v>
      </c>
      <c r="D236" s="321">
        <v>0</v>
      </c>
      <c r="E236" s="321">
        <v>0</v>
      </c>
    </row>
    <row r="237" spans="1:5" ht="25.5">
      <c r="A237" s="319" t="s">
        <v>997</v>
      </c>
      <c r="B237" s="320" t="s">
        <v>1004</v>
      </c>
      <c r="C237" s="321">
        <v>0</v>
      </c>
      <c r="D237" s="321">
        <v>0</v>
      </c>
      <c r="E237" s="321">
        <v>0</v>
      </c>
    </row>
    <row r="238" spans="1:5" ht="25.5">
      <c r="A238" s="319" t="s">
        <v>999</v>
      </c>
      <c r="B238" s="320" t="s">
        <v>1006</v>
      </c>
      <c r="C238" s="321">
        <v>0</v>
      </c>
      <c r="D238" s="321">
        <v>0</v>
      </c>
      <c r="E238" s="321">
        <v>0</v>
      </c>
    </row>
    <row r="239" spans="1:5" ht="25.5">
      <c r="A239" s="319" t="s">
        <v>1001</v>
      </c>
      <c r="B239" s="320" t="s">
        <v>1008</v>
      </c>
      <c r="C239" s="321">
        <v>0</v>
      </c>
      <c r="D239" s="321">
        <v>0</v>
      </c>
      <c r="E239" s="321">
        <v>0</v>
      </c>
    </row>
    <row r="240" spans="1:5" ht="25.5">
      <c r="A240" s="319" t="s">
        <v>1003</v>
      </c>
      <c r="B240" s="320" t="s">
        <v>1010</v>
      </c>
      <c r="C240" s="321">
        <v>0</v>
      </c>
      <c r="D240" s="321">
        <v>0</v>
      </c>
      <c r="E240" s="321">
        <v>0</v>
      </c>
    </row>
    <row r="241" spans="1:5" ht="38.25">
      <c r="A241" s="319" t="s">
        <v>1005</v>
      </c>
      <c r="B241" s="320" t="s">
        <v>1012</v>
      </c>
      <c r="C241" s="321">
        <v>0</v>
      </c>
      <c r="D241" s="321">
        <v>0</v>
      </c>
      <c r="E241" s="321">
        <v>0</v>
      </c>
    </row>
    <row r="242" spans="1:5" ht="38.25">
      <c r="A242" s="319" t="s">
        <v>1007</v>
      </c>
      <c r="B242" s="320" t="s">
        <v>1014</v>
      </c>
      <c r="C242" s="321">
        <v>0</v>
      </c>
      <c r="D242" s="321">
        <v>0</v>
      </c>
      <c r="E242" s="321">
        <v>0</v>
      </c>
    </row>
    <row r="243" spans="1:5" ht="38.25">
      <c r="A243" s="319" t="s">
        <v>1009</v>
      </c>
      <c r="B243" s="320" t="s">
        <v>1433</v>
      </c>
      <c r="C243" s="321">
        <v>0</v>
      </c>
      <c r="D243" s="321">
        <v>0</v>
      </c>
      <c r="E243" s="321">
        <v>0</v>
      </c>
    </row>
    <row r="244" spans="1:5">
      <c r="A244" s="319" t="s">
        <v>1011</v>
      </c>
      <c r="B244" s="320" t="s">
        <v>1017</v>
      </c>
      <c r="C244" s="321">
        <v>0</v>
      </c>
      <c r="D244" s="321">
        <v>0</v>
      </c>
      <c r="E244" s="321">
        <v>0</v>
      </c>
    </row>
    <row r="245" spans="1:5">
      <c r="A245" s="319" t="s">
        <v>1013</v>
      </c>
      <c r="B245" s="320" t="s">
        <v>1019</v>
      </c>
      <c r="C245" s="321">
        <v>0</v>
      </c>
      <c r="D245" s="321">
        <v>0</v>
      </c>
      <c r="E245" s="321">
        <v>0</v>
      </c>
    </row>
    <row r="246" spans="1:5">
      <c r="A246" s="319" t="s">
        <v>1015</v>
      </c>
      <c r="B246" s="320" t="s">
        <v>1021</v>
      </c>
      <c r="C246" s="321">
        <v>0</v>
      </c>
      <c r="D246" s="321">
        <v>0</v>
      </c>
      <c r="E246" s="321">
        <v>0</v>
      </c>
    </row>
    <row r="247" spans="1:5">
      <c r="A247" s="319" t="s">
        <v>1016</v>
      </c>
      <c r="B247" s="320" t="s">
        <v>1023</v>
      </c>
      <c r="C247" s="321">
        <v>0</v>
      </c>
      <c r="D247" s="321">
        <v>0</v>
      </c>
      <c r="E247" s="321">
        <v>0</v>
      </c>
    </row>
    <row r="248" spans="1:5">
      <c r="A248" s="319" t="s">
        <v>1018</v>
      </c>
      <c r="B248" s="320" t="s">
        <v>1025</v>
      </c>
      <c r="C248" s="321">
        <v>0</v>
      </c>
      <c r="D248" s="321">
        <v>0</v>
      </c>
      <c r="E248" s="321">
        <v>0</v>
      </c>
    </row>
    <row r="249" spans="1:5" ht="25.5">
      <c r="A249" s="319" t="s">
        <v>1020</v>
      </c>
      <c r="B249" s="320" t="s">
        <v>1027</v>
      </c>
      <c r="C249" s="321">
        <v>0</v>
      </c>
      <c r="D249" s="321">
        <v>0</v>
      </c>
      <c r="E249" s="321">
        <v>0</v>
      </c>
    </row>
    <row r="250" spans="1:5" ht="25.5">
      <c r="A250" s="319" t="s">
        <v>1022</v>
      </c>
      <c r="B250" s="320" t="s">
        <v>1029</v>
      </c>
      <c r="C250" s="321">
        <v>0</v>
      </c>
      <c r="D250" s="321">
        <v>0</v>
      </c>
      <c r="E250" s="321">
        <v>0</v>
      </c>
    </row>
    <row r="251" spans="1:5">
      <c r="A251" s="319" t="s">
        <v>1024</v>
      </c>
      <c r="B251" s="320" t="s">
        <v>1031</v>
      </c>
      <c r="C251" s="321">
        <v>0</v>
      </c>
      <c r="D251" s="321">
        <v>0</v>
      </c>
      <c r="E251" s="321">
        <v>0</v>
      </c>
    </row>
    <row r="252" spans="1:5">
      <c r="A252" s="319" t="s">
        <v>1026</v>
      </c>
      <c r="B252" s="320" t="s">
        <v>1033</v>
      </c>
      <c r="C252" s="321">
        <v>0</v>
      </c>
      <c r="D252" s="321">
        <v>0</v>
      </c>
      <c r="E252" s="321">
        <v>0</v>
      </c>
    </row>
    <row r="253" spans="1:5" ht="25.5">
      <c r="A253" s="319" t="s">
        <v>1028</v>
      </c>
      <c r="B253" s="320" t="s">
        <v>1035</v>
      </c>
      <c r="C253" s="321">
        <v>0</v>
      </c>
      <c r="D253" s="321">
        <v>0</v>
      </c>
      <c r="E253" s="321">
        <v>0</v>
      </c>
    </row>
    <row r="254" spans="1:5">
      <c r="A254" s="319" t="s">
        <v>1030</v>
      </c>
      <c r="B254" s="320" t="s">
        <v>1037</v>
      </c>
      <c r="C254" s="321">
        <v>0</v>
      </c>
      <c r="D254" s="321">
        <v>0</v>
      </c>
      <c r="E254" s="321">
        <v>0</v>
      </c>
    </row>
    <row r="255" spans="1:5">
      <c r="A255" s="319" t="s">
        <v>1032</v>
      </c>
      <c r="B255" s="320" t="s">
        <v>1039</v>
      </c>
      <c r="C255" s="321">
        <v>0</v>
      </c>
      <c r="D255" s="321">
        <v>0</v>
      </c>
      <c r="E255" s="321">
        <v>0</v>
      </c>
    </row>
    <row r="256" spans="1:5" ht="25.5">
      <c r="A256" s="319" t="s">
        <v>1034</v>
      </c>
      <c r="B256" s="320" t="s">
        <v>1041</v>
      </c>
      <c r="C256" s="321">
        <v>0</v>
      </c>
      <c r="D256" s="321">
        <v>0</v>
      </c>
      <c r="E256" s="321">
        <v>0</v>
      </c>
    </row>
    <row r="257" spans="1:5" ht="25.5">
      <c r="A257" s="319" t="s">
        <v>1036</v>
      </c>
      <c r="B257" s="320" t="s">
        <v>1434</v>
      </c>
      <c r="C257" s="321">
        <v>600000</v>
      </c>
      <c r="D257" s="321">
        <v>7600000</v>
      </c>
      <c r="E257" s="321">
        <v>7600000</v>
      </c>
    </row>
    <row r="258" spans="1:5">
      <c r="A258" s="319" t="s">
        <v>1038</v>
      </c>
      <c r="B258" s="320" t="s">
        <v>1044</v>
      </c>
      <c r="C258" s="321">
        <v>0</v>
      </c>
      <c r="D258" s="321">
        <v>0</v>
      </c>
      <c r="E258" s="321">
        <v>0</v>
      </c>
    </row>
    <row r="259" spans="1:5">
      <c r="A259" s="319" t="s">
        <v>1040</v>
      </c>
      <c r="B259" s="320" t="s">
        <v>1046</v>
      </c>
      <c r="C259" s="321">
        <v>0</v>
      </c>
      <c r="D259" s="321">
        <v>0</v>
      </c>
      <c r="E259" s="321">
        <v>0</v>
      </c>
    </row>
    <row r="260" spans="1:5">
      <c r="A260" s="319" t="s">
        <v>1042</v>
      </c>
      <c r="B260" s="320" t="s">
        <v>1048</v>
      </c>
      <c r="C260" s="321">
        <v>0</v>
      </c>
      <c r="D260" s="321">
        <v>0</v>
      </c>
      <c r="E260" s="321">
        <v>600000</v>
      </c>
    </row>
    <row r="261" spans="1:5">
      <c r="A261" s="319" t="s">
        <v>1043</v>
      </c>
      <c r="B261" s="320" t="s">
        <v>1050</v>
      </c>
      <c r="C261" s="321">
        <v>0</v>
      </c>
      <c r="D261" s="321">
        <v>0</v>
      </c>
      <c r="E261" s="321">
        <v>0</v>
      </c>
    </row>
    <row r="262" spans="1:5">
      <c r="A262" s="319" t="s">
        <v>1045</v>
      </c>
      <c r="B262" s="320" t="s">
        <v>1052</v>
      </c>
      <c r="C262" s="321">
        <v>0</v>
      </c>
      <c r="D262" s="321">
        <v>0</v>
      </c>
      <c r="E262" s="321">
        <v>0</v>
      </c>
    </row>
    <row r="263" spans="1:5" ht="25.5">
      <c r="A263" s="319" t="s">
        <v>1047</v>
      </c>
      <c r="B263" s="320" t="s">
        <v>1054</v>
      </c>
      <c r="C263" s="321">
        <v>0</v>
      </c>
      <c r="D263" s="321">
        <v>0</v>
      </c>
      <c r="E263" s="321">
        <v>0</v>
      </c>
    </row>
    <row r="264" spans="1:5" ht="25.5">
      <c r="A264" s="319" t="s">
        <v>1049</v>
      </c>
      <c r="B264" s="320" t="s">
        <v>1056</v>
      </c>
      <c r="C264" s="321">
        <v>0</v>
      </c>
      <c r="D264" s="321">
        <v>0</v>
      </c>
      <c r="E264" s="321">
        <v>0</v>
      </c>
    </row>
    <row r="265" spans="1:5">
      <c r="A265" s="319" t="s">
        <v>1051</v>
      </c>
      <c r="B265" s="320" t="s">
        <v>1058</v>
      </c>
      <c r="C265" s="321">
        <v>0</v>
      </c>
      <c r="D265" s="321">
        <v>0</v>
      </c>
      <c r="E265" s="321">
        <v>7000000</v>
      </c>
    </row>
    <row r="266" spans="1:5" ht="25.5">
      <c r="A266" s="319" t="s">
        <v>1053</v>
      </c>
      <c r="B266" s="320" t="s">
        <v>1060</v>
      </c>
      <c r="C266" s="321">
        <v>0</v>
      </c>
      <c r="D266" s="321">
        <v>0</v>
      </c>
      <c r="E266" s="321">
        <v>0</v>
      </c>
    </row>
    <row r="267" spans="1:5">
      <c r="A267" s="319" t="s">
        <v>1055</v>
      </c>
      <c r="B267" s="320" t="s">
        <v>1062</v>
      </c>
      <c r="C267" s="321">
        <v>0</v>
      </c>
      <c r="D267" s="321">
        <v>0</v>
      </c>
      <c r="E267" s="321">
        <v>0</v>
      </c>
    </row>
    <row r="268" spans="1:5" ht="38.25">
      <c r="A268" s="322" t="s">
        <v>1057</v>
      </c>
      <c r="B268" s="323" t="s">
        <v>1435</v>
      </c>
      <c r="C268" s="324">
        <v>600000</v>
      </c>
      <c r="D268" s="324">
        <v>7600000</v>
      </c>
      <c r="E268" s="324">
        <v>7600000</v>
      </c>
    </row>
    <row r="269" spans="1:5" ht="25.5">
      <c r="A269" s="322" t="s">
        <v>1059</v>
      </c>
      <c r="B269" s="323" t="s">
        <v>1436</v>
      </c>
      <c r="C269" s="324">
        <v>4582999862</v>
      </c>
      <c r="D269" s="324">
        <v>6353733220</v>
      </c>
      <c r="E269" s="324">
        <v>2617098637</v>
      </c>
    </row>
  </sheetData>
  <mergeCells count="1">
    <mergeCell ref="A1:E1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85"/>
  <sheetViews>
    <sheetView workbookViewId="0">
      <pane ySplit="3" topLeftCell="A166" activePane="bottomLeft" state="frozen"/>
      <selection activeCell="G127" sqref="G127"/>
      <selection pane="bottomLeft" activeCell="G127" sqref="G127"/>
    </sheetView>
  </sheetViews>
  <sheetFormatPr defaultRowHeight="12.75"/>
  <cols>
    <col min="1" max="1" width="8.140625" style="317" customWidth="1"/>
    <col min="2" max="2" width="41" style="317" customWidth="1"/>
    <col min="3" max="5" width="32.85546875" style="317" customWidth="1"/>
    <col min="6" max="254" width="9.140625" style="317"/>
    <col min="255" max="255" width="8.140625" style="317" customWidth="1"/>
    <col min="256" max="256" width="41" style="317" customWidth="1"/>
    <col min="257" max="261" width="32.85546875" style="317" customWidth="1"/>
    <col min="262" max="510" width="9.140625" style="317"/>
    <col min="511" max="511" width="8.140625" style="317" customWidth="1"/>
    <col min="512" max="512" width="41" style="317" customWidth="1"/>
    <col min="513" max="517" width="32.85546875" style="317" customWidth="1"/>
    <col min="518" max="766" width="9.140625" style="317"/>
    <col min="767" max="767" width="8.140625" style="317" customWidth="1"/>
    <col min="768" max="768" width="41" style="317" customWidth="1"/>
    <col min="769" max="773" width="32.85546875" style="317" customWidth="1"/>
    <col min="774" max="1022" width="9.140625" style="317"/>
    <col min="1023" max="1023" width="8.140625" style="317" customWidth="1"/>
    <col min="1024" max="1024" width="41" style="317" customWidth="1"/>
    <col min="1025" max="1029" width="32.85546875" style="317" customWidth="1"/>
    <col min="1030" max="1278" width="9.140625" style="317"/>
    <col min="1279" max="1279" width="8.140625" style="317" customWidth="1"/>
    <col min="1280" max="1280" width="41" style="317" customWidth="1"/>
    <col min="1281" max="1285" width="32.85546875" style="317" customWidth="1"/>
    <col min="1286" max="1534" width="9.140625" style="317"/>
    <col min="1535" max="1535" width="8.140625" style="317" customWidth="1"/>
    <col min="1536" max="1536" width="41" style="317" customWidth="1"/>
    <col min="1537" max="1541" width="32.85546875" style="317" customWidth="1"/>
    <col min="1542" max="1790" width="9.140625" style="317"/>
    <col min="1791" max="1791" width="8.140625" style="317" customWidth="1"/>
    <col min="1792" max="1792" width="41" style="317" customWidth="1"/>
    <col min="1793" max="1797" width="32.85546875" style="317" customWidth="1"/>
    <col min="1798" max="2046" width="9.140625" style="317"/>
    <col min="2047" max="2047" width="8.140625" style="317" customWidth="1"/>
    <col min="2048" max="2048" width="41" style="317" customWidth="1"/>
    <col min="2049" max="2053" width="32.85546875" style="317" customWidth="1"/>
    <col min="2054" max="2302" width="9.140625" style="317"/>
    <col min="2303" max="2303" width="8.140625" style="317" customWidth="1"/>
    <col min="2304" max="2304" width="41" style="317" customWidth="1"/>
    <col min="2305" max="2309" width="32.85546875" style="317" customWidth="1"/>
    <col min="2310" max="2558" width="9.140625" style="317"/>
    <col min="2559" max="2559" width="8.140625" style="317" customWidth="1"/>
    <col min="2560" max="2560" width="41" style="317" customWidth="1"/>
    <col min="2561" max="2565" width="32.85546875" style="317" customWidth="1"/>
    <col min="2566" max="2814" width="9.140625" style="317"/>
    <col min="2815" max="2815" width="8.140625" style="317" customWidth="1"/>
    <col min="2816" max="2816" width="41" style="317" customWidth="1"/>
    <col min="2817" max="2821" width="32.85546875" style="317" customWidth="1"/>
    <col min="2822" max="3070" width="9.140625" style="317"/>
    <col min="3071" max="3071" width="8.140625" style="317" customWidth="1"/>
    <col min="3072" max="3072" width="41" style="317" customWidth="1"/>
    <col min="3073" max="3077" width="32.85546875" style="317" customWidth="1"/>
    <col min="3078" max="3326" width="9.140625" style="317"/>
    <col min="3327" max="3327" width="8.140625" style="317" customWidth="1"/>
    <col min="3328" max="3328" width="41" style="317" customWidth="1"/>
    <col min="3329" max="3333" width="32.85546875" style="317" customWidth="1"/>
    <col min="3334" max="3582" width="9.140625" style="317"/>
    <col min="3583" max="3583" width="8.140625" style="317" customWidth="1"/>
    <col min="3584" max="3584" width="41" style="317" customWidth="1"/>
    <col min="3585" max="3589" width="32.85546875" style="317" customWidth="1"/>
    <col min="3590" max="3838" width="9.140625" style="317"/>
    <col min="3839" max="3839" width="8.140625" style="317" customWidth="1"/>
    <col min="3840" max="3840" width="41" style="317" customWidth="1"/>
    <col min="3841" max="3845" width="32.85546875" style="317" customWidth="1"/>
    <col min="3846" max="4094" width="9.140625" style="317"/>
    <col min="4095" max="4095" width="8.140625" style="317" customWidth="1"/>
    <col min="4096" max="4096" width="41" style="317" customWidth="1"/>
    <col min="4097" max="4101" width="32.85546875" style="317" customWidth="1"/>
    <col min="4102" max="4350" width="9.140625" style="317"/>
    <col min="4351" max="4351" width="8.140625" style="317" customWidth="1"/>
    <col min="4352" max="4352" width="41" style="317" customWidth="1"/>
    <col min="4353" max="4357" width="32.85546875" style="317" customWidth="1"/>
    <col min="4358" max="4606" width="9.140625" style="317"/>
    <col min="4607" max="4607" width="8.140625" style="317" customWidth="1"/>
    <col min="4608" max="4608" width="41" style="317" customWidth="1"/>
    <col min="4609" max="4613" width="32.85546875" style="317" customWidth="1"/>
    <col min="4614" max="4862" width="9.140625" style="317"/>
    <col min="4863" max="4863" width="8.140625" style="317" customWidth="1"/>
    <col min="4864" max="4864" width="41" style="317" customWidth="1"/>
    <col min="4865" max="4869" width="32.85546875" style="317" customWidth="1"/>
    <col min="4870" max="5118" width="9.140625" style="317"/>
    <col min="5119" max="5119" width="8.140625" style="317" customWidth="1"/>
    <col min="5120" max="5120" width="41" style="317" customWidth="1"/>
    <col min="5121" max="5125" width="32.85546875" style="317" customWidth="1"/>
    <col min="5126" max="5374" width="9.140625" style="317"/>
    <col min="5375" max="5375" width="8.140625" style="317" customWidth="1"/>
    <col min="5376" max="5376" width="41" style="317" customWidth="1"/>
    <col min="5377" max="5381" width="32.85546875" style="317" customWidth="1"/>
    <col min="5382" max="5630" width="9.140625" style="317"/>
    <col min="5631" max="5631" width="8.140625" style="317" customWidth="1"/>
    <col min="5632" max="5632" width="41" style="317" customWidth="1"/>
    <col min="5633" max="5637" width="32.85546875" style="317" customWidth="1"/>
    <col min="5638" max="5886" width="9.140625" style="317"/>
    <col min="5887" max="5887" width="8.140625" style="317" customWidth="1"/>
    <col min="5888" max="5888" width="41" style="317" customWidth="1"/>
    <col min="5889" max="5893" width="32.85546875" style="317" customWidth="1"/>
    <col min="5894" max="6142" width="9.140625" style="317"/>
    <col min="6143" max="6143" width="8.140625" style="317" customWidth="1"/>
    <col min="6144" max="6144" width="41" style="317" customWidth="1"/>
    <col min="6145" max="6149" width="32.85546875" style="317" customWidth="1"/>
    <col min="6150" max="6398" width="9.140625" style="317"/>
    <col min="6399" max="6399" width="8.140625" style="317" customWidth="1"/>
    <col min="6400" max="6400" width="41" style="317" customWidth="1"/>
    <col min="6401" max="6405" width="32.85546875" style="317" customWidth="1"/>
    <col min="6406" max="6654" width="9.140625" style="317"/>
    <col min="6655" max="6655" width="8.140625" style="317" customWidth="1"/>
    <col min="6656" max="6656" width="41" style="317" customWidth="1"/>
    <col min="6657" max="6661" width="32.85546875" style="317" customWidth="1"/>
    <col min="6662" max="6910" width="9.140625" style="317"/>
    <col min="6911" max="6911" width="8.140625" style="317" customWidth="1"/>
    <col min="6912" max="6912" width="41" style="317" customWidth="1"/>
    <col min="6913" max="6917" width="32.85546875" style="317" customWidth="1"/>
    <col min="6918" max="7166" width="9.140625" style="317"/>
    <col min="7167" max="7167" width="8.140625" style="317" customWidth="1"/>
    <col min="7168" max="7168" width="41" style="317" customWidth="1"/>
    <col min="7169" max="7173" width="32.85546875" style="317" customWidth="1"/>
    <col min="7174" max="7422" width="9.140625" style="317"/>
    <col min="7423" max="7423" width="8.140625" style="317" customWidth="1"/>
    <col min="7424" max="7424" width="41" style="317" customWidth="1"/>
    <col min="7425" max="7429" width="32.85546875" style="317" customWidth="1"/>
    <col min="7430" max="7678" width="9.140625" style="317"/>
    <col min="7679" max="7679" width="8.140625" style="317" customWidth="1"/>
    <col min="7680" max="7680" width="41" style="317" customWidth="1"/>
    <col min="7681" max="7685" width="32.85546875" style="317" customWidth="1"/>
    <col min="7686" max="7934" width="9.140625" style="317"/>
    <col min="7935" max="7935" width="8.140625" style="317" customWidth="1"/>
    <col min="7936" max="7936" width="41" style="317" customWidth="1"/>
    <col min="7937" max="7941" width="32.85546875" style="317" customWidth="1"/>
    <col min="7942" max="8190" width="9.140625" style="317"/>
    <col min="8191" max="8191" width="8.140625" style="317" customWidth="1"/>
    <col min="8192" max="8192" width="41" style="317" customWidth="1"/>
    <col min="8193" max="8197" width="32.85546875" style="317" customWidth="1"/>
    <col min="8198" max="8446" width="9.140625" style="317"/>
    <col min="8447" max="8447" width="8.140625" style="317" customWidth="1"/>
    <col min="8448" max="8448" width="41" style="317" customWidth="1"/>
    <col min="8449" max="8453" width="32.85546875" style="317" customWidth="1"/>
    <col min="8454" max="8702" width="9.140625" style="317"/>
    <col min="8703" max="8703" width="8.140625" style="317" customWidth="1"/>
    <col min="8704" max="8704" width="41" style="317" customWidth="1"/>
    <col min="8705" max="8709" width="32.85546875" style="317" customWidth="1"/>
    <col min="8710" max="8958" width="9.140625" style="317"/>
    <col min="8959" max="8959" width="8.140625" style="317" customWidth="1"/>
    <col min="8960" max="8960" width="41" style="317" customWidth="1"/>
    <col min="8961" max="8965" width="32.85546875" style="317" customWidth="1"/>
    <col min="8966" max="9214" width="9.140625" style="317"/>
    <col min="9215" max="9215" width="8.140625" style="317" customWidth="1"/>
    <col min="9216" max="9216" width="41" style="317" customWidth="1"/>
    <col min="9217" max="9221" width="32.85546875" style="317" customWidth="1"/>
    <col min="9222" max="9470" width="9.140625" style="317"/>
    <col min="9471" max="9471" width="8.140625" style="317" customWidth="1"/>
    <col min="9472" max="9472" width="41" style="317" customWidth="1"/>
    <col min="9473" max="9477" width="32.85546875" style="317" customWidth="1"/>
    <col min="9478" max="9726" width="9.140625" style="317"/>
    <col min="9727" max="9727" width="8.140625" style="317" customWidth="1"/>
    <col min="9728" max="9728" width="41" style="317" customWidth="1"/>
    <col min="9729" max="9733" width="32.85546875" style="317" customWidth="1"/>
    <col min="9734" max="9982" width="9.140625" style="317"/>
    <col min="9983" max="9983" width="8.140625" style="317" customWidth="1"/>
    <col min="9984" max="9984" width="41" style="317" customWidth="1"/>
    <col min="9985" max="9989" width="32.85546875" style="317" customWidth="1"/>
    <col min="9990" max="10238" width="9.140625" style="317"/>
    <col min="10239" max="10239" width="8.140625" style="317" customWidth="1"/>
    <col min="10240" max="10240" width="41" style="317" customWidth="1"/>
    <col min="10241" max="10245" width="32.85546875" style="317" customWidth="1"/>
    <col min="10246" max="10494" width="9.140625" style="317"/>
    <col min="10495" max="10495" width="8.140625" style="317" customWidth="1"/>
    <col min="10496" max="10496" width="41" style="317" customWidth="1"/>
    <col min="10497" max="10501" width="32.85546875" style="317" customWidth="1"/>
    <col min="10502" max="10750" width="9.140625" style="317"/>
    <col min="10751" max="10751" width="8.140625" style="317" customWidth="1"/>
    <col min="10752" max="10752" width="41" style="317" customWidth="1"/>
    <col min="10753" max="10757" width="32.85546875" style="317" customWidth="1"/>
    <col min="10758" max="11006" width="9.140625" style="317"/>
    <col min="11007" max="11007" width="8.140625" style="317" customWidth="1"/>
    <col min="11008" max="11008" width="41" style="317" customWidth="1"/>
    <col min="11009" max="11013" width="32.85546875" style="317" customWidth="1"/>
    <col min="11014" max="11262" width="9.140625" style="317"/>
    <col min="11263" max="11263" width="8.140625" style="317" customWidth="1"/>
    <col min="11264" max="11264" width="41" style="317" customWidth="1"/>
    <col min="11265" max="11269" width="32.85546875" style="317" customWidth="1"/>
    <col min="11270" max="11518" width="9.140625" style="317"/>
    <col min="11519" max="11519" width="8.140625" style="317" customWidth="1"/>
    <col min="11520" max="11520" width="41" style="317" customWidth="1"/>
    <col min="11521" max="11525" width="32.85546875" style="317" customWidth="1"/>
    <col min="11526" max="11774" width="9.140625" style="317"/>
    <col min="11775" max="11775" width="8.140625" style="317" customWidth="1"/>
    <col min="11776" max="11776" width="41" style="317" customWidth="1"/>
    <col min="11777" max="11781" width="32.85546875" style="317" customWidth="1"/>
    <col min="11782" max="12030" width="9.140625" style="317"/>
    <col min="12031" max="12031" width="8.140625" style="317" customWidth="1"/>
    <col min="12032" max="12032" width="41" style="317" customWidth="1"/>
    <col min="12033" max="12037" width="32.85546875" style="317" customWidth="1"/>
    <col min="12038" max="12286" width="9.140625" style="317"/>
    <col min="12287" max="12287" width="8.140625" style="317" customWidth="1"/>
    <col min="12288" max="12288" width="41" style="317" customWidth="1"/>
    <col min="12289" max="12293" width="32.85546875" style="317" customWidth="1"/>
    <col min="12294" max="12542" width="9.140625" style="317"/>
    <col min="12543" max="12543" width="8.140625" style="317" customWidth="1"/>
    <col min="12544" max="12544" width="41" style="317" customWidth="1"/>
    <col min="12545" max="12549" width="32.85546875" style="317" customWidth="1"/>
    <col min="12550" max="12798" width="9.140625" style="317"/>
    <col min="12799" max="12799" width="8.140625" style="317" customWidth="1"/>
    <col min="12800" max="12800" width="41" style="317" customWidth="1"/>
    <col min="12801" max="12805" width="32.85546875" style="317" customWidth="1"/>
    <col min="12806" max="13054" width="9.140625" style="317"/>
    <col min="13055" max="13055" width="8.140625" style="317" customWidth="1"/>
    <col min="13056" max="13056" width="41" style="317" customWidth="1"/>
    <col min="13057" max="13061" width="32.85546875" style="317" customWidth="1"/>
    <col min="13062" max="13310" width="9.140625" style="317"/>
    <col min="13311" max="13311" width="8.140625" style="317" customWidth="1"/>
    <col min="13312" max="13312" width="41" style="317" customWidth="1"/>
    <col min="13313" max="13317" width="32.85546875" style="317" customWidth="1"/>
    <col min="13318" max="13566" width="9.140625" style="317"/>
    <col min="13567" max="13567" width="8.140625" style="317" customWidth="1"/>
    <col min="13568" max="13568" width="41" style="317" customWidth="1"/>
    <col min="13569" max="13573" width="32.85546875" style="317" customWidth="1"/>
    <col min="13574" max="13822" width="9.140625" style="317"/>
    <col min="13823" max="13823" width="8.140625" style="317" customWidth="1"/>
    <col min="13824" max="13824" width="41" style="317" customWidth="1"/>
    <col min="13825" max="13829" width="32.85546875" style="317" customWidth="1"/>
    <col min="13830" max="14078" width="9.140625" style="317"/>
    <col min="14079" max="14079" width="8.140625" style="317" customWidth="1"/>
    <col min="14080" max="14080" width="41" style="317" customWidth="1"/>
    <col min="14081" max="14085" width="32.85546875" style="317" customWidth="1"/>
    <col min="14086" max="14334" width="9.140625" style="317"/>
    <col min="14335" max="14335" width="8.140625" style="317" customWidth="1"/>
    <col min="14336" max="14336" width="41" style="317" customWidth="1"/>
    <col min="14337" max="14341" width="32.85546875" style="317" customWidth="1"/>
    <col min="14342" max="14590" width="9.140625" style="317"/>
    <col min="14591" max="14591" width="8.140625" style="317" customWidth="1"/>
    <col min="14592" max="14592" width="41" style="317" customWidth="1"/>
    <col min="14593" max="14597" width="32.85546875" style="317" customWidth="1"/>
    <col min="14598" max="14846" width="9.140625" style="317"/>
    <col min="14847" max="14847" width="8.140625" style="317" customWidth="1"/>
    <col min="14848" max="14848" width="41" style="317" customWidth="1"/>
    <col min="14849" max="14853" width="32.85546875" style="317" customWidth="1"/>
    <col min="14854" max="15102" width="9.140625" style="317"/>
    <col min="15103" max="15103" width="8.140625" style="317" customWidth="1"/>
    <col min="15104" max="15104" width="41" style="317" customWidth="1"/>
    <col min="15105" max="15109" width="32.85546875" style="317" customWidth="1"/>
    <col min="15110" max="15358" width="9.140625" style="317"/>
    <col min="15359" max="15359" width="8.140625" style="317" customWidth="1"/>
    <col min="15360" max="15360" width="41" style="317" customWidth="1"/>
    <col min="15361" max="15365" width="32.85546875" style="317" customWidth="1"/>
    <col min="15366" max="15614" width="9.140625" style="317"/>
    <col min="15615" max="15615" width="8.140625" style="317" customWidth="1"/>
    <col min="15616" max="15616" width="41" style="317" customWidth="1"/>
    <col min="15617" max="15621" width="32.85546875" style="317" customWidth="1"/>
    <col min="15622" max="15870" width="9.140625" style="317"/>
    <col min="15871" max="15871" width="8.140625" style="317" customWidth="1"/>
    <col min="15872" max="15872" width="41" style="317" customWidth="1"/>
    <col min="15873" max="15877" width="32.85546875" style="317" customWidth="1"/>
    <col min="15878" max="16126" width="9.140625" style="317"/>
    <col min="16127" max="16127" width="8.140625" style="317" customWidth="1"/>
    <col min="16128" max="16128" width="41" style="317" customWidth="1"/>
    <col min="16129" max="16133" width="32.85546875" style="317" customWidth="1"/>
    <col min="16134" max="16384" width="9.140625" style="317"/>
  </cols>
  <sheetData>
    <row r="1" spans="1:5">
      <c r="A1" s="1106" t="s">
        <v>1065</v>
      </c>
      <c r="B1" s="1107"/>
      <c r="C1" s="1107"/>
      <c r="D1" s="1107"/>
      <c r="E1" s="1107"/>
    </row>
    <row r="2" spans="1:5" ht="15">
      <c r="A2" s="318" t="s">
        <v>708</v>
      </c>
      <c r="B2" s="318" t="s">
        <v>155</v>
      </c>
      <c r="C2" s="318" t="s">
        <v>709</v>
      </c>
      <c r="D2" s="318" t="s">
        <v>710</v>
      </c>
      <c r="E2" s="318" t="s">
        <v>711</v>
      </c>
    </row>
    <row r="3" spans="1:5" ht="15">
      <c r="A3" s="318">
        <v>2</v>
      </c>
      <c r="B3" s="318">
        <v>3</v>
      </c>
      <c r="C3" s="318">
        <v>4</v>
      </c>
      <c r="D3" s="318">
        <v>5</v>
      </c>
      <c r="E3" s="318">
        <v>8</v>
      </c>
    </row>
    <row r="4" spans="1:5" ht="25.5">
      <c r="A4" s="538" t="s">
        <v>712</v>
      </c>
      <c r="B4" s="539" t="s">
        <v>1066</v>
      </c>
      <c r="C4" s="321">
        <v>247082176</v>
      </c>
      <c r="D4" s="321">
        <v>254066255</v>
      </c>
      <c r="E4" s="321">
        <v>216042869</v>
      </c>
    </row>
    <row r="5" spans="1:5" ht="25.5">
      <c r="A5" s="538" t="s">
        <v>714</v>
      </c>
      <c r="B5" s="539" t="s">
        <v>1067</v>
      </c>
      <c r="C5" s="321">
        <v>297972383</v>
      </c>
      <c r="D5" s="321">
        <v>303733491</v>
      </c>
      <c r="E5" s="321">
        <v>254519186</v>
      </c>
    </row>
    <row r="6" spans="1:5" ht="38.25">
      <c r="A6" s="538" t="s">
        <v>716</v>
      </c>
      <c r="B6" s="539" t="s">
        <v>1068</v>
      </c>
      <c r="C6" s="321">
        <v>285609938</v>
      </c>
      <c r="D6" s="321">
        <v>334079025</v>
      </c>
      <c r="E6" s="321">
        <v>288767034</v>
      </c>
    </row>
    <row r="7" spans="1:5" ht="25.5">
      <c r="A7" s="538" t="s">
        <v>718</v>
      </c>
      <c r="B7" s="539" t="s">
        <v>1069</v>
      </c>
      <c r="C7" s="321">
        <v>18992570</v>
      </c>
      <c r="D7" s="321">
        <v>24380054</v>
      </c>
      <c r="E7" s="321">
        <v>23051247</v>
      </c>
    </row>
    <row r="8" spans="1:5" ht="25.5">
      <c r="A8" s="538" t="s">
        <v>720</v>
      </c>
      <c r="B8" s="539" t="s">
        <v>1070</v>
      </c>
      <c r="C8" s="321">
        <v>0</v>
      </c>
      <c r="D8" s="321">
        <v>34690163</v>
      </c>
      <c r="E8" s="321">
        <v>33180400</v>
      </c>
    </row>
    <row r="9" spans="1:5">
      <c r="A9" s="538" t="s">
        <v>722</v>
      </c>
      <c r="B9" s="539" t="s">
        <v>1071</v>
      </c>
      <c r="C9" s="321">
        <v>0</v>
      </c>
      <c r="D9" s="321">
        <v>731600</v>
      </c>
      <c r="E9" s="321">
        <v>731600</v>
      </c>
    </row>
    <row r="10" spans="1:5" ht="25.5">
      <c r="A10" s="538" t="s">
        <v>724</v>
      </c>
      <c r="B10" s="539" t="s">
        <v>1072</v>
      </c>
      <c r="C10" s="321">
        <v>849657067</v>
      </c>
      <c r="D10" s="321">
        <v>951680588</v>
      </c>
      <c r="E10" s="321">
        <v>816292336</v>
      </c>
    </row>
    <row r="11" spans="1:5">
      <c r="A11" s="538" t="s">
        <v>726</v>
      </c>
      <c r="B11" s="539" t="s">
        <v>1073</v>
      </c>
      <c r="C11" s="321">
        <v>0</v>
      </c>
      <c r="D11" s="321">
        <v>0</v>
      </c>
      <c r="E11" s="321">
        <v>0</v>
      </c>
    </row>
    <row r="12" spans="1:5" ht="38.25">
      <c r="A12" s="538" t="s">
        <v>728</v>
      </c>
      <c r="B12" s="539" t="s">
        <v>1074</v>
      </c>
      <c r="C12" s="321">
        <v>0</v>
      </c>
      <c r="D12" s="321">
        <v>0</v>
      </c>
      <c r="E12" s="321">
        <v>0</v>
      </c>
    </row>
    <row r="13" spans="1:5" ht="38.25">
      <c r="A13" s="538" t="s">
        <v>499</v>
      </c>
      <c r="B13" s="539" t="s">
        <v>1075</v>
      </c>
      <c r="C13" s="321">
        <v>0</v>
      </c>
      <c r="D13" s="321">
        <v>0</v>
      </c>
      <c r="E13" s="321">
        <v>0</v>
      </c>
    </row>
    <row r="14" spans="1:5">
      <c r="A14" s="538" t="s">
        <v>500</v>
      </c>
      <c r="B14" s="539" t="s">
        <v>1076</v>
      </c>
      <c r="C14" s="321">
        <v>0</v>
      </c>
      <c r="D14" s="321">
        <v>0</v>
      </c>
      <c r="E14" s="321">
        <v>0</v>
      </c>
    </row>
    <row r="15" spans="1:5">
      <c r="A15" s="538" t="s">
        <v>501</v>
      </c>
      <c r="B15" s="539" t="s">
        <v>1077</v>
      </c>
      <c r="C15" s="321">
        <v>0</v>
      </c>
      <c r="D15" s="321">
        <v>0</v>
      </c>
      <c r="E15" s="321">
        <v>0</v>
      </c>
    </row>
    <row r="16" spans="1:5" ht="38.25">
      <c r="A16" s="538" t="s">
        <v>502</v>
      </c>
      <c r="B16" s="539" t="s">
        <v>1078</v>
      </c>
      <c r="C16" s="321">
        <v>0</v>
      </c>
      <c r="D16" s="321">
        <v>0</v>
      </c>
      <c r="E16" s="321">
        <v>0</v>
      </c>
    </row>
    <row r="17" spans="1:5" ht="25.5">
      <c r="A17" s="538" t="s">
        <v>503</v>
      </c>
      <c r="B17" s="539" t="s">
        <v>1079</v>
      </c>
      <c r="C17" s="321">
        <v>0</v>
      </c>
      <c r="D17" s="321">
        <v>0</v>
      </c>
      <c r="E17" s="321">
        <v>0</v>
      </c>
    </row>
    <row r="18" spans="1:5" ht="25.5">
      <c r="A18" s="538" t="s">
        <v>504</v>
      </c>
      <c r="B18" s="539" t="s">
        <v>1080</v>
      </c>
      <c r="C18" s="321">
        <v>0</v>
      </c>
      <c r="D18" s="321">
        <v>0</v>
      </c>
      <c r="E18" s="321">
        <v>0</v>
      </c>
    </row>
    <row r="19" spans="1:5">
      <c r="A19" s="538" t="s">
        <v>505</v>
      </c>
      <c r="B19" s="539" t="s">
        <v>1081</v>
      </c>
      <c r="C19" s="321">
        <v>0</v>
      </c>
      <c r="D19" s="321">
        <v>0</v>
      </c>
      <c r="E19" s="321">
        <v>0</v>
      </c>
    </row>
    <row r="20" spans="1:5" ht="25.5">
      <c r="A20" s="538" t="s">
        <v>506</v>
      </c>
      <c r="B20" s="539" t="s">
        <v>1082</v>
      </c>
      <c r="C20" s="321">
        <v>0</v>
      </c>
      <c r="D20" s="321">
        <v>0</v>
      </c>
      <c r="E20" s="321">
        <v>0</v>
      </c>
    </row>
    <row r="21" spans="1:5" ht="25.5">
      <c r="A21" s="538" t="s">
        <v>507</v>
      </c>
      <c r="B21" s="539" t="s">
        <v>1083</v>
      </c>
      <c r="C21" s="321">
        <v>0</v>
      </c>
      <c r="D21" s="321">
        <v>0</v>
      </c>
      <c r="E21" s="321">
        <v>0</v>
      </c>
    </row>
    <row r="22" spans="1:5" ht="25.5">
      <c r="A22" s="538" t="s">
        <v>508</v>
      </c>
      <c r="B22" s="539" t="s">
        <v>1084</v>
      </c>
      <c r="C22" s="321">
        <v>0</v>
      </c>
      <c r="D22" s="321">
        <v>0</v>
      </c>
      <c r="E22" s="321">
        <v>0</v>
      </c>
    </row>
    <row r="23" spans="1:5" ht="25.5">
      <c r="A23" s="538" t="s">
        <v>509</v>
      </c>
      <c r="B23" s="539" t="s">
        <v>1085</v>
      </c>
      <c r="C23" s="321">
        <v>0</v>
      </c>
      <c r="D23" s="321">
        <v>0</v>
      </c>
      <c r="E23" s="321">
        <v>0</v>
      </c>
    </row>
    <row r="24" spans="1:5" ht="38.25">
      <c r="A24" s="538" t="s">
        <v>510</v>
      </c>
      <c r="B24" s="539" t="s">
        <v>1086</v>
      </c>
      <c r="C24" s="321">
        <v>0</v>
      </c>
      <c r="D24" s="321">
        <v>0</v>
      </c>
      <c r="E24" s="321">
        <v>0</v>
      </c>
    </row>
    <row r="25" spans="1:5">
      <c r="A25" s="538" t="s">
        <v>511</v>
      </c>
      <c r="B25" s="539" t="s">
        <v>1087</v>
      </c>
      <c r="C25" s="321">
        <v>0</v>
      </c>
      <c r="D25" s="321">
        <v>0</v>
      </c>
      <c r="E25" s="321">
        <v>0</v>
      </c>
    </row>
    <row r="26" spans="1:5">
      <c r="A26" s="538" t="s">
        <v>512</v>
      </c>
      <c r="B26" s="539" t="s">
        <v>1088</v>
      </c>
      <c r="C26" s="321">
        <v>0</v>
      </c>
      <c r="D26" s="321">
        <v>0</v>
      </c>
      <c r="E26" s="321">
        <v>0</v>
      </c>
    </row>
    <row r="27" spans="1:5" ht="38.25">
      <c r="A27" s="538" t="s">
        <v>513</v>
      </c>
      <c r="B27" s="539" t="s">
        <v>1089</v>
      </c>
      <c r="C27" s="321">
        <v>0</v>
      </c>
      <c r="D27" s="321">
        <v>0</v>
      </c>
      <c r="E27" s="321">
        <v>0</v>
      </c>
    </row>
    <row r="28" spans="1:5" ht="25.5">
      <c r="A28" s="538" t="s">
        <v>514</v>
      </c>
      <c r="B28" s="539" t="s">
        <v>1090</v>
      </c>
      <c r="C28" s="321">
        <v>0</v>
      </c>
      <c r="D28" s="321">
        <v>0</v>
      </c>
      <c r="E28" s="321">
        <v>0</v>
      </c>
    </row>
    <row r="29" spans="1:5" ht="25.5">
      <c r="A29" s="538" t="s">
        <v>515</v>
      </c>
      <c r="B29" s="539" t="s">
        <v>1091</v>
      </c>
      <c r="C29" s="321">
        <v>0</v>
      </c>
      <c r="D29" s="321">
        <v>0</v>
      </c>
      <c r="E29" s="321">
        <v>0</v>
      </c>
    </row>
    <row r="30" spans="1:5">
      <c r="A30" s="538" t="s">
        <v>516</v>
      </c>
      <c r="B30" s="539" t="s">
        <v>1092</v>
      </c>
      <c r="C30" s="321">
        <v>0</v>
      </c>
      <c r="D30" s="321">
        <v>0</v>
      </c>
      <c r="E30" s="321">
        <v>0</v>
      </c>
    </row>
    <row r="31" spans="1:5" ht="25.5">
      <c r="A31" s="538" t="s">
        <v>517</v>
      </c>
      <c r="B31" s="539" t="s">
        <v>1093</v>
      </c>
      <c r="C31" s="321">
        <v>0</v>
      </c>
      <c r="D31" s="321">
        <v>0</v>
      </c>
      <c r="E31" s="321">
        <v>0</v>
      </c>
    </row>
    <row r="32" spans="1:5" ht="25.5">
      <c r="A32" s="538" t="s">
        <v>518</v>
      </c>
      <c r="B32" s="539" t="s">
        <v>1094</v>
      </c>
      <c r="C32" s="321">
        <v>0</v>
      </c>
      <c r="D32" s="321">
        <v>0</v>
      </c>
      <c r="E32" s="321">
        <v>0</v>
      </c>
    </row>
    <row r="33" spans="1:5" ht="25.5">
      <c r="A33" s="538" t="s">
        <v>519</v>
      </c>
      <c r="B33" s="539" t="s">
        <v>1095</v>
      </c>
      <c r="C33" s="321">
        <v>0</v>
      </c>
      <c r="D33" s="321">
        <v>0</v>
      </c>
      <c r="E33" s="321">
        <v>0</v>
      </c>
    </row>
    <row r="34" spans="1:5" ht="25.5">
      <c r="A34" s="538" t="s">
        <v>520</v>
      </c>
      <c r="B34" s="539" t="s">
        <v>1096</v>
      </c>
      <c r="C34" s="321">
        <v>0</v>
      </c>
      <c r="D34" s="321">
        <v>0</v>
      </c>
      <c r="E34" s="321">
        <v>0</v>
      </c>
    </row>
    <row r="35" spans="1:5" ht="25.5">
      <c r="A35" s="538" t="s">
        <v>521</v>
      </c>
      <c r="B35" s="539" t="s">
        <v>1097</v>
      </c>
      <c r="C35" s="321">
        <v>79276000</v>
      </c>
      <c r="D35" s="321">
        <v>169319037</v>
      </c>
      <c r="E35" s="321">
        <v>136298971</v>
      </c>
    </row>
    <row r="36" spans="1:5">
      <c r="A36" s="538" t="s">
        <v>522</v>
      </c>
      <c r="B36" s="539" t="s">
        <v>1098</v>
      </c>
      <c r="C36" s="321">
        <v>0</v>
      </c>
      <c r="D36" s="321">
        <v>0</v>
      </c>
      <c r="E36" s="321">
        <v>4295116</v>
      </c>
    </row>
    <row r="37" spans="1:5">
      <c r="A37" s="538" t="s">
        <v>523</v>
      </c>
      <c r="B37" s="539" t="s">
        <v>1099</v>
      </c>
      <c r="C37" s="321">
        <v>0</v>
      </c>
      <c r="D37" s="321">
        <v>0</v>
      </c>
      <c r="E37" s="321">
        <v>0</v>
      </c>
    </row>
    <row r="38" spans="1:5" ht="38.25">
      <c r="A38" s="538" t="s">
        <v>524</v>
      </c>
      <c r="B38" s="539" t="s">
        <v>1100</v>
      </c>
      <c r="C38" s="321">
        <v>0</v>
      </c>
      <c r="D38" s="321">
        <v>0</v>
      </c>
      <c r="E38" s="321">
        <v>38403840</v>
      </c>
    </row>
    <row r="39" spans="1:5" ht="25.5">
      <c r="A39" s="538" t="s">
        <v>525</v>
      </c>
      <c r="B39" s="539" t="s">
        <v>1101</v>
      </c>
      <c r="C39" s="321">
        <v>0</v>
      </c>
      <c r="D39" s="321">
        <v>0</v>
      </c>
      <c r="E39" s="321">
        <v>23858554</v>
      </c>
    </row>
    <row r="40" spans="1:5" ht="25.5">
      <c r="A40" s="538" t="s">
        <v>526</v>
      </c>
      <c r="B40" s="539" t="s">
        <v>1102</v>
      </c>
      <c r="C40" s="321">
        <v>0</v>
      </c>
      <c r="D40" s="321">
        <v>0</v>
      </c>
      <c r="E40" s="321">
        <v>23444900</v>
      </c>
    </row>
    <row r="41" spans="1:5">
      <c r="A41" s="538" t="s">
        <v>527</v>
      </c>
      <c r="B41" s="539" t="s">
        <v>1103</v>
      </c>
      <c r="C41" s="321">
        <v>0</v>
      </c>
      <c r="D41" s="321">
        <v>0</v>
      </c>
      <c r="E41" s="321">
        <v>31240109</v>
      </c>
    </row>
    <row r="42" spans="1:5" ht="25.5">
      <c r="A42" s="538" t="s">
        <v>528</v>
      </c>
      <c r="B42" s="539" t="s">
        <v>1104</v>
      </c>
      <c r="C42" s="321">
        <v>0</v>
      </c>
      <c r="D42" s="321">
        <v>0</v>
      </c>
      <c r="E42" s="321">
        <v>10789060</v>
      </c>
    </row>
    <row r="43" spans="1:5" ht="25.5">
      <c r="A43" s="538" t="s">
        <v>529</v>
      </c>
      <c r="B43" s="539" t="s">
        <v>1105</v>
      </c>
      <c r="C43" s="321">
        <v>0</v>
      </c>
      <c r="D43" s="321">
        <v>0</v>
      </c>
      <c r="E43" s="321">
        <v>4167392</v>
      </c>
    </row>
    <row r="44" spans="1:5" ht="25.5">
      <c r="A44" s="538" t="s">
        <v>530</v>
      </c>
      <c r="B44" s="539" t="s">
        <v>1106</v>
      </c>
      <c r="C44" s="321">
        <v>0</v>
      </c>
      <c r="D44" s="321">
        <v>0</v>
      </c>
      <c r="E44" s="321">
        <v>100000</v>
      </c>
    </row>
    <row r="45" spans="1:5" ht="25.5">
      <c r="A45" s="538" t="s">
        <v>531</v>
      </c>
      <c r="B45" s="539" t="s">
        <v>1107</v>
      </c>
      <c r="C45" s="321">
        <v>0</v>
      </c>
      <c r="D45" s="321">
        <v>0</v>
      </c>
      <c r="E45" s="321">
        <v>0</v>
      </c>
    </row>
    <row r="46" spans="1:5" ht="38.25">
      <c r="A46" s="540" t="s">
        <v>532</v>
      </c>
      <c r="B46" s="541" t="s">
        <v>1108</v>
      </c>
      <c r="C46" s="324">
        <v>928933067</v>
      </c>
      <c r="D46" s="324">
        <v>1120999625</v>
      </c>
      <c r="E46" s="324">
        <v>952591307</v>
      </c>
    </row>
    <row r="47" spans="1:5" ht="25.5">
      <c r="A47" s="538" t="s">
        <v>533</v>
      </c>
      <c r="B47" s="539" t="s">
        <v>1109</v>
      </c>
      <c r="C47" s="321">
        <v>0</v>
      </c>
      <c r="D47" s="321">
        <v>0</v>
      </c>
      <c r="E47" s="321">
        <v>30000000</v>
      </c>
    </row>
    <row r="48" spans="1:5" ht="38.25">
      <c r="A48" s="538" t="s">
        <v>534</v>
      </c>
      <c r="B48" s="539" t="s">
        <v>1110</v>
      </c>
      <c r="C48" s="321">
        <v>0</v>
      </c>
      <c r="D48" s="321">
        <v>0</v>
      </c>
      <c r="E48" s="321">
        <v>0</v>
      </c>
    </row>
    <row r="49" spans="1:5" ht="38.25">
      <c r="A49" s="538" t="s">
        <v>535</v>
      </c>
      <c r="B49" s="539" t="s">
        <v>1111</v>
      </c>
      <c r="C49" s="321">
        <v>0</v>
      </c>
      <c r="D49" s="321">
        <v>0</v>
      </c>
      <c r="E49" s="321">
        <v>0</v>
      </c>
    </row>
    <row r="50" spans="1:5">
      <c r="A50" s="538" t="s">
        <v>536</v>
      </c>
      <c r="B50" s="539" t="s">
        <v>1112</v>
      </c>
      <c r="C50" s="321">
        <v>0</v>
      </c>
      <c r="D50" s="321">
        <v>0</v>
      </c>
      <c r="E50" s="321">
        <v>0</v>
      </c>
    </row>
    <row r="51" spans="1:5">
      <c r="A51" s="538" t="s">
        <v>537</v>
      </c>
      <c r="B51" s="539" t="s">
        <v>1113</v>
      </c>
      <c r="C51" s="321">
        <v>0</v>
      </c>
      <c r="D51" s="321">
        <v>0</v>
      </c>
      <c r="E51" s="321">
        <v>0</v>
      </c>
    </row>
    <row r="52" spans="1:5" ht="38.25">
      <c r="A52" s="538" t="s">
        <v>538</v>
      </c>
      <c r="B52" s="539" t="s">
        <v>1114</v>
      </c>
      <c r="C52" s="321">
        <v>0</v>
      </c>
      <c r="D52" s="321">
        <v>0</v>
      </c>
      <c r="E52" s="321">
        <v>0</v>
      </c>
    </row>
    <row r="53" spans="1:5" ht="25.5">
      <c r="A53" s="538" t="s">
        <v>539</v>
      </c>
      <c r="B53" s="539" t="s">
        <v>1115</v>
      </c>
      <c r="C53" s="321">
        <v>0</v>
      </c>
      <c r="D53" s="321">
        <v>0</v>
      </c>
      <c r="E53" s="321">
        <v>0</v>
      </c>
    </row>
    <row r="54" spans="1:5" ht="25.5">
      <c r="A54" s="538" t="s">
        <v>540</v>
      </c>
      <c r="B54" s="539" t="s">
        <v>1116</v>
      </c>
      <c r="C54" s="321">
        <v>0</v>
      </c>
      <c r="D54" s="321">
        <v>0</v>
      </c>
      <c r="E54" s="321">
        <v>0</v>
      </c>
    </row>
    <row r="55" spans="1:5">
      <c r="A55" s="538" t="s">
        <v>541</v>
      </c>
      <c r="B55" s="539" t="s">
        <v>1117</v>
      </c>
      <c r="C55" s="321">
        <v>0</v>
      </c>
      <c r="D55" s="321">
        <v>0</v>
      </c>
      <c r="E55" s="321">
        <v>0</v>
      </c>
    </row>
    <row r="56" spans="1:5" ht="25.5">
      <c r="A56" s="538" t="s">
        <v>542</v>
      </c>
      <c r="B56" s="539" t="s">
        <v>1118</v>
      </c>
      <c r="C56" s="321">
        <v>0</v>
      </c>
      <c r="D56" s="321">
        <v>0</v>
      </c>
      <c r="E56" s="321">
        <v>0</v>
      </c>
    </row>
    <row r="57" spans="1:5" ht="25.5">
      <c r="A57" s="538" t="s">
        <v>543</v>
      </c>
      <c r="B57" s="539" t="s">
        <v>1119</v>
      </c>
      <c r="C57" s="321">
        <v>0</v>
      </c>
      <c r="D57" s="321">
        <v>0</v>
      </c>
      <c r="E57" s="321">
        <v>0</v>
      </c>
    </row>
    <row r="58" spans="1:5" ht="25.5">
      <c r="A58" s="538" t="s">
        <v>544</v>
      </c>
      <c r="B58" s="539" t="s">
        <v>1120</v>
      </c>
      <c r="C58" s="321">
        <v>0</v>
      </c>
      <c r="D58" s="321">
        <v>0</v>
      </c>
      <c r="E58" s="321">
        <v>0</v>
      </c>
    </row>
    <row r="59" spans="1:5" ht="25.5">
      <c r="A59" s="538" t="s">
        <v>545</v>
      </c>
      <c r="B59" s="539" t="s">
        <v>1121</v>
      </c>
      <c r="C59" s="321">
        <v>0</v>
      </c>
      <c r="D59" s="321">
        <v>0</v>
      </c>
      <c r="E59" s="321">
        <v>0</v>
      </c>
    </row>
    <row r="60" spans="1:5" ht="38.25">
      <c r="A60" s="538" t="s">
        <v>546</v>
      </c>
      <c r="B60" s="539" t="s">
        <v>1122</v>
      </c>
      <c r="C60" s="321">
        <v>0</v>
      </c>
      <c r="D60" s="321">
        <v>0</v>
      </c>
      <c r="E60" s="321">
        <v>0</v>
      </c>
    </row>
    <row r="61" spans="1:5">
      <c r="A61" s="538" t="s">
        <v>547</v>
      </c>
      <c r="B61" s="539" t="s">
        <v>1123</v>
      </c>
      <c r="C61" s="321">
        <v>0</v>
      </c>
      <c r="D61" s="321">
        <v>0</v>
      </c>
      <c r="E61" s="321">
        <v>0</v>
      </c>
    </row>
    <row r="62" spans="1:5">
      <c r="A62" s="538" t="s">
        <v>548</v>
      </c>
      <c r="B62" s="539" t="s">
        <v>1124</v>
      </c>
      <c r="C62" s="321">
        <v>0</v>
      </c>
      <c r="D62" s="321">
        <v>0</v>
      </c>
      <c r="E62" s="321">
        <v>0</v>
      </c>
    </row>
    <row r="63" spans="1:5" ht="38.25">
      <c r="A63" s="538" t="s">
        <v>549</v>
      </c>
      <c r="B63" s="539" t="s">
        <v>1125</v>
      </c>
      <c r="C63" s="321">
        <v>0</v>
      </c>
      <c r="D63" s="321">
        <v>0</v>
      </c>
      <c r="E63" s="321">
        <v>0</v>
      </c>
    </row>
    <row r="64" spans="1:5" ht="25.5">
      <c r="A64" s="538" t="s">
        <v>550</v>
      </c>
      <c r="B64" s="539" t="s">
        <v>1126</v>
      </c>
      <c r="C64" s="321">
        <v>0</v>
      </c>
      <c r="D64" s="321">
        <v>0</v>
      </c>
      <c r="E64" s="321">
        <v>0</v>
      </c>
    </row>
    <row r="65" spans="1:5" ht="25.5">
      <c r="A65" s="538" t="s">
        <v>551</v>
      </c>
      <c r="B65" s="539" t="s">
        <v>1127</v>
      </c>
      <c r="C65" s="321">
        <v>0</v>
      </c>
      <c r="D65" s="321">
        <v>0</v>
      </c>
      <c r="E65" s="321">
        <v>0</v>
      </c>
    </row>
    <row r="66" spans="1:5">
      <c r="A66" s="538" t="s">
        <v>552</v>
      </c>
      <c r="B66" s="539" t="s">
        <v>1128</v>
      </c>
      <c r="C66" s="321">
        <v>0</v>
      </c>
      <c r="D66" s="321">
        <v>0</v>
      </c>
      <c r="E66" s="321">
        <v>0</v>
      </c>
    </row>
    <row r="67" spans="1:5" ht="25.5">
      <c r="A67" s="538" t="s">
        <v>553</v>
      </c>
      <c r="B67" s="539" t="s">
        <v>1129</v>
      </c>
      <c r="C67" s="321">
        <v>0</v>
      </c>
      <c r="D67" s="321">
        <v>0</v>
      </c>
      <c r="E67" s="321">
        <v>0</v>
      </c>
    </row>
    <row r="68" spans="1:5" ht="25.5">
      <c r="A68" s="538" t="s">
        <v>554</v>
      </c>
      <c r="B68" s="539" t="s">
        <v>1130</v>
      </c>
      <c r="C68" s="321">
        <v>0</v>
      </c>
      <c r="D68" s="321">
        <v>0</v>
      </c>
      <c r="E68" s="321">
        <v>0</v>
      </c>
    </row>
    <row r="69" spans="1:5" ht="25.5">
      <c r="A69" s="538" t="s">
        <v>555</v>
      </c>
      <c r="B69" s="539" t="s">
        <v>1131</v>
      </c>
      <c r="C69" s="321">
        <v>0</v>
      </c>
      <c r="D69" s="321">
        <v>0</v>
      </c>
      <c r="E69" s="321">
        <v>0</v>
      </c>
    </row>
    <row r="70" spans="1:5" ht="25.5">
      <c r="A70" s="538" t="s">
        <v>556</v>
      </c>
      <c r="B70" s="539" t="s">
        <v>1132</v>
      </c>
      <c r="C70" s="321">
        <v>0</v>
      </c>
      <c r="D70" s="321">
        <v>0</v>
      </c>
      <c r="E70" s="321">
        <v>0</v>
      </c>
    </row>
    <row r="71" spans="1:5" ht="38.25">
      <c r="A71" s="538" t="s">
        <v>557</v>
      </c>
      <c r="B71" s="539" t="s">
        <v>1133</v>
      </c>
      <c r="C71" s="321">
        <v>1235449693</v>
      </c>
      <c r="D71" s="321">
        <v>2779929693</v>
      </c>
      <c r="E71" s="321">
        <v>1204111505</v>
      </c>
    </row>
    <row r="72" spans="1:5">
      <c r="A72" s="538" t="s">
        <v>558</v>
      </c>
      <c r="B72" s="539" t="s">
        <v>1134</v>
      </c>
      <c r="C72" s="321">
        <v>0</v>
      </c>
      <c r="D72" s="321">
        <v>0</v>
      </c>
      <c r="E72" s="321">
        <v>0</v>
      </c>
    </row>
    <row r="73" spans="1:5">
      <c r="A73" s="538" t="s">
        <v>559</v>
      </c>
      <c r="B73" s="539" t="s">
        <v>1135</v>
      </c>
      <c r="C73" s="321">
        <v>0</v>
      </c>
      <c r="D73" s="321">
        <v>0</v>
      </c>
      <c r="E73" s="321">
        <v>0</v>
      </c>
    </row>
    <row r="74" spans="1:5" ht="38.25">
      <c r="A74" s="538" t="s">
        <v>560</v>
      </c>
      <c r="B74" s="539" t="s">
        <v>1136</v>
      </c>
      <c r="C74" s="321">
        <v>0</v>
      </c>
      <c r="D74" s="321">
        <v>0</v>
      </c>
      <c r="E74" s="321">
        <v>636931505</v>
      </c>
    </row>
    <row r="75" spans="1:5" ht="25.5">
      <c r="A75" s="538" t="s">
        <v>561</v>
      </c>
      <c r="B75" s="539" t="s">
        <v>1137</v>
      </c>
      <c r="C75" s="321">
        <v>0</v>
      </c>
      <c r="D75" s="321">
        <v>0</v>
      </c>
      <c r="E75" s="321">
        <v>567180000</v>
      </c>
    </row>
    <row r="76" spans="1:5" ht="25.5">
      <c r="A76" s="538" t="s">
        <v>562</v>
      </c>
      <c r="B76" s="539" t="s">
        <v>1138</v>
      </c>
      <c r="C76" s="321">
        <v>0</v>
      </c>
      <c r="D76" s="321">
        <v>0</v>
      </c>
      <c r="E76" s="321">
        <v>0</v>
      </c>
    </row>
    <row r="77" spans="1:5">
      <c r="A77" s="538" t="s">
        <v>563</v>
      </c>
      <c r="B77" s="539" t="s">
        <v>1139</v>
      </c>
      <c r="C77" s="321">
        <v>0</v>
      </c>
      <c r="D77" s="321">
        <v>0</v>
      </c>
      <c r="E77" s="321">
        <v>0</v>
      </c>
    </row>
    <row r="78" spans="1:5" ht="25.5">
      <c r="A78" s="538" t="s">
        <v>564</v>
      </c>
      <c r="B78" s="539" t="s">
        <v>1140</v>
      </c>
      <c r="C78" s="321">
        <v>0</v>
      </c>
      <c r="D78" s="321">
        <v>0</v>
      </c>
      <c r="E78" s="321">
        <v>0</v>
      </c>
    </row>
    <row r="79" spans="1:5" ht="25.5">
      <c r="A79" s="538" t="s">
        <v>565</v>
      </c>
      <c r="B79" s="539" t="s">
        <v>1141</v>
      </c>
      <c r="C79" s="321">
        <v>0</v>
      </c>
      <c r="D79" s="321">
        <v>0</v>
      </c>
      <c r="E79" s="321">
        <v>0</v>
      </c>
    </row>
    <row r="80" spans="1:5" ht="25.5">
      <c r="A80" s="538" t="s">
        <v>566</v>
      </c>
      <c r="B80" s="539" t="s">
        <v>1142</v>
      </c>
      <c r="C80" s="321">
        <v>0</v>
      </c>
      <c r="D80" s="321">
        <v>0</v>
      </c>
      <c r="E80" s="321">
        <v>0</v>
      </c>
    </row>
    <row r="81" spans="1:5" ht="25.5">
      <c r="A81" s="538" t="s">
        <v>567</v>
      </c>
      <c r="B81" s="539" t="s">
        <v>1143</v>
      </c>
      <c r="C81" s="321">
        <v>0</v>
      </c>
      <c r="D81" s="321">
        <v>0</v>
      </c>
      <c r="E81" s="321">
        <v>0</v>
      </c>
    </row>
    <row r="82" spans="1:5" ht="38.25">
      <c r="A82" s="540" t="s">
        <v>568</v>
      </c>
      <c r="B82" s="541" t="s">
        <v>1144</v>
      </c>
      <c r="C82" s="324">
        <v>1235449693</v>
      </c>
      <c r="D82" s="324">
        <v>2779929693</v>
      </c>
      <c r="E82" s="324">
        <v>1234111505</v>
      </c>
    </row>
    <row r="83" spans="1:5" ht="25.5">
      <c r="A83" s="538" t="s">
        <v>569</v>
      </c>
      <c r="B83" s="539" t="s">
        <v>1506</v>
      </c>
      <c r="C83" s="321">
        <v>0</v>
      </c>
      <c r="D83" s="321">
        <v>0</v>
      </c>
      <c r="E83" s="321">
        <v>82335</v>
      </c>
    </row>
    <row r="84" spans="1:5">
      <c r="A84" s="538" t="s">
        <v>570</v>
      </c>
      <c r="B84" s="539" t="s">
        <v>1145</v>
      </c>
      <c r="C84" s="321">
        <v>0</v>
      </c>
      <c r="D84" s="321">
        <v>0</v>
      </c>
      <c r="E84" s="321">
        <v>0</v>
      </c>
    </row>
    <row r="85" spans="1:5" ht="25.5">
      <c r="A85" s="538" t="s">
        <v>571</v>
      </c>
      <c r="B85" s="539" t="s">
        <v>1146</v>
      </c>
      <c r="C85" s="321">
        <v>0</v>
      </c>
      <c r="D85" s="321">
        <v>0</v>
      </c>
      <c r="E85" s="321">
        <v>82335</v>
      </c>
    </row>
    <row r="86" spans="1:5">
      <c r="A86" s="538" t="s">
        <v>572</v>
      </c>
      <c r="B86" s="539" t="s">
        <v>1507</v>
      </c>
      <c r="C86" s="321">
        <v>0</v>
      </c>
      <c r="D86" s="321">
        <v>0</v>
      </c>
      <c r="E86" s="321">
        <v>0</v>
      </c>
    </row>
    <row r="87" spans="1:5">
      <c r="A87" s="538" t="s">
        <v>573</v>
      </c>
      <c r="B87" s="539" t="s">
        <v>1147</v>
      </c>
      <c r="C87" s="321">
        <v>0</v>
      </c>
      <c r="D87" s="321">
        <v>0</v>
      </c>
      <c r="E87" s="321">
        <v>0</v>
      </c>
    </row>
    <row r="88" spans="1:5">
      <c r="A88" s="538" t="s">
        <v>574</v>
      </c>
      <c r="B88" s="539" t="s">
        <v>1148</v>
      </c>
      <c r="C88" s="321">
        <v>0</v>
      </c>
      <c r="D88" s="321">
        <v>0</v>
      </c>
      <c r="E88" s="321">
        <v>0</v>
      </c>
    </row>
    <row r="89" spans="1:5" ht="25.5">
      <c r="A89" s="538" t="s">
        <v>575</v>
      </c>
      <c r="B89" s="539" t="s">
        <v>1508</v>
      </c>
      <c r="C89" s="321">
        <v>0</v>
      </c>
      <c r="D89" s="321">
        <v>0</v>
      </c>
      <c r="E89" s="321">
        <v>0</v>
      </c>
    </row>
    <row r="90" spans="1:5">
      <c r="A90" s="538" t="s">
        <v>576</v>
      </c>
      <c r="B90" s="539" t="s">
        <v>1149</v>
      </c>
      <c r="C90" s="321">
        <v>0</v>
      </c>
      <c r="D90" s="321">
        <v>0</v>
      </c>
      <c r="E90" s="321">
        <v>0</v>
      </c>
    </row>
    <row r="91" spans="1:5">
      <c r="A91" s="538" t="s">
        <v>577</v>
      </c>
      <c r="B91" s="539" t="s">
        <v>1150</v>
      </c>
      <c r="C91" s="321">
        <v>0</v>
      </c>
      <c r="D91" s="321">
        <v>0</v>
      </c>
      <c r="E91" s="321">
        <v>0</v>
      </c>
    </row>
    <row r="92" spans="1:5">
      <c r="A92" s="538" t="s">
        <v>578</v>
      </c>
      <c r="B92" s="539" t="s">
        <v>1151</v>
      </c>
      <c r="C92" s="321">
        <v>0</v>
      </c>
      <c r="D92" s="321">
        <v>0</v>
      </c>
      <c r="E92" s="321">
        <v>0</v>
      </c>
    </row>
    <row r="93" spans="1:5">
      <c r="A93" s="538" t="s">
        <v>579</v>
      </c>
      <c r="B93" s="539" t="s">
        <v>1152</v>
      </c>
      <c r="C93" s="321">
        <v>0</v>
      </c>
      <c r="D93" s="321">
        <v>0</v>
      </c>
      <c r="E93" s="321">
        <v>0</v>
      </c>
    </row>
    <row r="94" spans="1:5" ht="25.5">
      <c r="A94" s="538" t="s">
        <v>580</v>
      </c>
      <c r="B94" s="539" t="s">
        <v>1153</v>
      </c>
      <c r="C94" s="321">
        <v>0</v>
      </c>
      <c r="D94" s="321">
        <v>0</v>
      </c>
      <c r="E94" s="321">
        <v>0</v>
      </c>
    </row>
    <row r="95" spans="1:5">
      <c r="A95" s="538" t="s">
        <v>581</v>
      </c>
      <c r="B95" s="539" t="s">
        <v>1509</v>
      </c>
      <c r="C95" s="321">
        <v>0</v>
      </c>
      <c r="D95" s="321">
        <v>0</v>
      </c>
      <c r="E95" s="321">
        <v>82335</v>
      </c>
    </row>
    <row r="96" spans="1:5" ht="25.5">
      <c r="A96" s="538" t="s">
        <v>582</v>
      </c>
      <c r="B96" s="539" t="s">
        <v>1510</v>
      </c>
      <c r="C96" s="321">
        <v>0</v>
      </c>
      <c r="D96" s="321">
        <v>0</v>
      </c>
      <c r="E96" s="321">
        <v>0</v>
      </c>
    </row>
    <row r="97" spans="1:5">
      <c r="A97" s="538" t="s">
        <v>583</v>
      </c>
      <c r="B97" s="539" t="s">
        <v>1154</v>
      </c>
      <c r="C97" s="321">
        <v>0</v>
      </c>
      <c r="D97" s="321">
        <v>0</v>
      </c>
      <c r="E97" s="321">
        <v>0</v>
      </c>
    </row>
    <row r="98" spans="1:5">
      <c r="A98" s="538" t="s">
        <v>584</v>
      </c>
      <c r="B98" s="539" t="s">
        <v>1155</v>
      </c>
      <c r="C98" s="321">
        <v>0</v>
      </c>
      <c r="D98" s="321">
        <v>0</v>
      </c>
      <c r="E98" s="321">
        <v>0</v>
      </c>
    </row>
    <row r="99" spans="1:5">
      <c r="A99" s="538" t="s">
        <v>585</v>
      </c>
      <c r="B99" s="539" t="s">
        <v>1156</v>
      </c>
      <c r="C99" s="321">
        <v>0</v>
      </c>
      <c r="D99" s="321">
        <v>0</v>
      </c>
      <c r="E99" s="321">
        <v>0</v>
      </c>
    </row>
    <row r="100" spans="1:5" ht="25.5">
      <c r="A100" s="538" t="s">
        <v>586</v>
      </c>
      <c r="B100" s="539" t="s">
        <v>1157</v>
      </c>
      <c r="C100" s="321">
        <v>0</v>
      </c>
      <c r="D100" s="321">
        <v>0</v>
      </c>
      <c r="E100" s="321">
        <v>0</v>
      </c>
    </row>
    <row r="101" spans="1:5">
      <c r="A101" s="538" t="s">
        <v>587</v>
      </c>
      <c r="B101" s="539" t="s">
        <v>1158</v>
      </c>
      <c r="C101" s="321">
        <v>0</v>
      </c>
      <c r="D101" s="321">
        <v>0</v>
      </c>
      <c r="E101" s="321">
        <v>0</v>
      </c>
    </row>
    <row r="102" spans="1:5" ht="25.5">
      <c r="A102" s="538" t="s">
        <v>588</v>
      </c>
      <c r="B102" s="539" t="s">
        <v>1159</v>
      </c>
      <c r="C102" s="321">
        <v>0</v>
      </c>
      <c r="D102" s="321">
        <v>0</v>
      </c>
      <c r="E102" s="321">
        <v>0</v>
      </c>
    </row>
    <row r="103" spans="1:5" ht="25.5">
      <c r="A103" s="538" t="s">
        <v>589</v>
      </c>
      <c r="B103" s="539" t="s">
        <v>1160</v>
      </c>
      <c r="C103" s="321">
        <v>0</v>
      </c>
      <c r="D103" s="321">
        <v>0</v>
      </c>
      <c r="E103" s="321">
        <v>0</v>
      </c>
    </row>
    <row r="104" spans="1:5" ht="25.5">
      <c r="A104" s="538" t="s">
        <v>590</v>
      </c>
      <c r="B104" s="539" t="s">
        <v>1161</v>
      </c>
      <c r="C104" s="321">
        <v>0</v>
      </c>
      <c r="D104" s="321">
        <v>0</v>
      </c>
      <c r="E104" s="321">
        <v>0</v>
      </c>
    </row>
    <row r="105" spans="1:5">
      <c r="A105" s="538" t="s">
        <v>800</v>
      </c>
      <c r="B105" s="539" t="s">
        <v>1162</v>
      </c>
      <c r="C105" s="321">
        <v>0</v>
      </c>
      <c r="D105" s="321">
        <v>0</v>
      </c>
      <c r="E105" s="321">
        <v>0</v>
      </c>
    </row>
    <row r="106" spans="1:5" ht="25.5">
      <c r="A106" s="538" t="s">
        <v>591</v>
      </c>
      <c r="B106" s="539" t="s">
        <v>1511</v>
      </c>
      <c r="C106" s="321">
        <v>0</v>
      </c>
      <c r="D106" s="321">
        <v>0</v>
      </c>
      <c r="E106" s="321">
        <v>0</v>
      </c>
    </row>
    <row r="107" spans="1:5">
      <c r="A107" s="538" t="s">
        <v>592</v>
      </c>
      <c r="B107" s="539" t="s">
        <v>1163</v>
      </c>
      <c r="C107" s="321">
        <v>0</v>
      </c>
      <c r="D107" s="321">
        <v>0</v>
      </c>
      <c r="E107" s="321">
        <v>0</v>
      </c>
    </row>
    <row r="108" spans="1:5">
      <c r="A108" s="538" t="s">
        <v>593</v>
      </c>
      <c r="B108" s="539" t="s">
        <v>1164</v>
      </c>
      <c r="C108" s="321">
        <v>0</v>
      </c>
      <c r="D108" s="321">
        <v>0</v>
      </c>
      <c r="E108" s="321">
        <v>0</v>
      </c>
    </row>
    <row r="109" spans="1:5">
      <c r="A109" s="538" t="s">
        <v>594</v>
      </c>
      <c r="B109" s="539" t="s">
        <v>1165</v>
      </c>
      <c r="C109" s="321">
        <v>0</v>
      </c>
      <c r="D109" s="321">
        <v>0</v>
      </c>
      <c r="E109" s="321">
        <v>0</v>
      </c>
    </row>
    <row r="110" spans="1:5" ht="25.5">
      <c r="A110" s="538" t="s">
        <v>595</v>
      </c>
      <c r="B110" s="539" t="s">
        <v>1166</v>
      </c>
      <c r="C110" s="321">
        <v>0</v>
      </c>
      <c r="D110" s="321">
        <v>0</v>
      </c>
      <c r="E110" s="321">
        <v>0</v>
      </c>
    </row>
    <row r="111" spans="1:5">
      <c r="A111" s="538" t="s">
        <v>596</v>
      </c>
      <c r="B111" s="539" t="s">
        <v>1512</v>
      </c>
      <c r="C111" s="321">
        <v>57000000</v>
      </c>
      <c r="D111" s="321">
        <v>57000000</v>
      </c>
      <c r="E111" s="321">
        <v>55377555</v>
      </c>
    </row>
    <row r="112" spans="1:5">
      <c r="A112" s="538" t="s">
        <v>597</v>
      </c>
      <c r="B112" s="539" t="s">
        <v>1167</v>
      </c>
      <c r="C112" s="321">
        <v>0</v>
      </c>
      <c r="D112" s="321">
        <v>0</v>
      </c>
      <c r="E112" s="321">
        <v>1299500</v>
      </c>
    </row>
    <row r="113" spans="1:5" ht="25.5">
      <c r="A113" s="538" t="s">
        <v>598</v>
      </c>
      <c r="B113" s="539" t="s">
        <v>1168</v>
      </c>
      <c r="C113" s="321">
        <v>0</v>
      </c>
      <c r="D113" s="321">
        <v>0</v>
      </c>
      <c r="E113" s="321">
        <v>54078055</v>
      </c>
    </row>
    <row r="114" spans="1:5">
      <c r="A114" s="538" t="s">
        <v>599</v>
      </c>
      <c r="B114" s="539" t="s">
        <v>1169</v>
      </c>
      <c r="C114" s="321">
        <v>0</v>
      </c>
      <c r="D114" s="321">
        <v>0</v>
      </c>
      <c r="E114" s="321">
        <v>0</v>
      </c>
    </row>
    <row r="115" spans="1:5">
      <c r="A115" s="538" t="s">
        <v>600</v>
      </c>
      <c r="B115" s="539" t="s">
        <v>1170</v>
      </c>
      <c r="C115" s="321">
        <v>0</v>
      </c>
      <c r="D115" s="321">
        <v>0</v>
      </c>
      <c r="E115" s="321">
        <v>0</v>
      </c>
    </row>
    <row r="116" spans="1:5">
      <c r="A116" s="538" t="s">
        <v>601</v>
      </c>
      <c r="B116" s="539" t="s">
        <v>1171</v>
      </c>
      <c r="C116" s="321">
        <v>0</v>
      </c>
      <c r="D116" s="321">
        <v>0</v>
      </c>
      <c r="E116" s="321">
        <v>0</v>
      </c>
    </row>
    <row r="117" spans="1:5">
      <c r="A117" s="538" t="s">
        <v>602</v>
      </c>
      <c r="B117" s="539" t="s">
        <v>1172</v>
      </c>
      <c r="C117" s="321">
        <v>0</v>
      </c>
      <c r="D117" s="321">
        <v>0</v>
      </c>
      <c r="E117" s="321">
        <v>0</v>
      </c>
    </row>
    <row r="118" spans="1:5" ht="25.5">
      <c r="A118" s="538" t="s">
        <v>603</v>
      </c>
      <c r="B118" s="539" t="s">
        <v>1513</v>
      </c>
      <c r="C118" s="321">
        <v>580500000</v>
      </c>
      <c r="D118" s="321">
        <v>580500000</v>
      </c>
      <c r="E118" s="321">
        <v>473013856</v>
      </c>
    </row>
    <row r="119" spans="1:5">
      <c r="A119" s="538" t="s">
        <v>604</v>
      </c>
      <c r="B119" s="539" t="s">
        <v>1173</v>
      </c>
      <c r="C119" s="321">
        <v>0</v>
      </c>
      <c r="D119" s="321">
        <v>0</v>
      </c>
      <c r="E119" s="321">
        <v>0</v>
      </c>
    </row>
    <row r="120" spans="1:5" ht="25.5">
      <c r="A120" s="538" t="s">
        <v>605</v>
      </c>
      <c r="B120" s="539" t="s">
        <v>1174</v>
      </c>
      <c r="C120" s="321">
        <v>0</v>
      </c>
      <c r="D120" s="321">
        <v>0</v>
      </c>
      <c r="E120" s="321">
        <v>0</v>
      </c>
    </row>
    <row r="121" spans="1:5" ht="25.5">
      <c r="A121" s="538" t="s">
        <v>606</v>
      </c>
      <c r="B121" s="539" t="s">
        <v>1175</v>
      </c>
      <c r="C121" s="321">
        <v>0</v>
      </c>
      <c r="D121" s="321">
        <v>0</v>
      </c>
      <c r="E121" s="321">
        <v>0</v>
      </c>
    </row>
    <row r="122" spans="1:5" ht="25.5">
      <c r="A122" s="538" t="s">
        <v>607</v>
      </c>
      <c r="B122" s="539" t="s">
        <v>1176</v>
      </c>
      <c r="C122" s="321">
        <v>0</v>
      </c>
      <c r="D122" s="321">
        <v>0</v>
      </c>
      <c r="E122" s="321">
        <v>0</v>
      </c>
    </row>
    <row r="123" spans="1:5" ht="25.5">
      <c r="A123" s="538" t="s">
        <v>608</v>
      </c>
      <c r="B123" s="539" t="s">
        <v>1177</v>
      </c>
      <c r="C123" s="321">
        <v>0</v>
      </c>
      <c r="D123" s="321">
        <v>0</v>
      </c>
      <c r="E123" s="321">
        <v>0</v>
      </c>
    </row>
    <row r="124" spans="1:5" ht="25.5">
      <c r="A124" s="538" t="s">
        <v>609</v>
      </c>
      <c r="B124" s="539" t="s">
        <v>1178</v>
      </c>
      <c r="C124" s="321">
        <v>0</v>
      </c>
      <c r="D124" s="321">
        <v>0</v>
      </c>
      <c r="E124" s="321">
        <v>0</v>
      </c>
    </row>
    <row r="125" spans="1:5" ht="38.25">
      <c r="A125" s="538" t="s">
        <v>610</v>
      </c>
      <c r="B125" s="539" t="s">
        <v>1437</v>
      </c>
      <c r="C125" s="321">
        <v>0</v>
      </c>
      <c r="D125" s="321">
        <v>0</v>
      </c>
      <c r="E125" s="321">
        <v>473013856</v>
      </c>
    </row>
    <row r="126" spans="1:5" ht="25.5">
      <c r="A126" s="538" t="s">
        <v>611</v>
      </c>
      <c r="B126" s="539" t="s">
        <v>1438</v>
      </c>
      <c r="C126" s="321">
        <v>0</v>
      </c>
      <c r="D126" s="321">
        <v>0</v>
      </c>
      <c r="E126" s="321">
        <v>0</v>
      </c>
    </row>
    <row r="127" spans="1:5">
      <c r="A127" s="538" t="s">
        <v>612</v>
      </c>
      <c r="B127" s="539" t="s">
        <v>1179</v>
      </c>
      <c r="C127" s="321">
        <v>0</v>
      </c>
      <c r="D127" s="321">
        <v>0</v>
      </c>
      <c r="E127" s="321">
        <v>0</v>
      </c>
    </row>
    <row r="128" spans="1:5">
      <c r="A128" s="538" t="s">
        <v>613</v>
      </c>
      <c r="B128" s="539" t="s">
        <v>1180</v>
      </c>
      <c r="C128" s="321">
        <v>0</v>
      </c>
      <c r="D128" s="321">
        <v>0</v>
      </c>
      <c r="E128" s="321">
        <v>0</v>
      </c>
    </row>
    <row r="129" spans="1:5" ht="38.25">
      <c r="A129" s="538" t="s">
        <v>614</v>
      </c>
      <c r="B129" s="539" t="s">
        <v>1181</v>
      </c>
      <c r="C129" s="321">
        <v>0</v>
      </c>
      <c r="D129" s="321">
        <v>0</v>
      </c>
      <c r="E129" s="321">
        <v>0</v>
      </c>
    </row>
    <row r="130" spans="1:5" ht="38.25">
      <c r="A130" s="538" t="s">
        <v>615</v>
      </c>
      <c r="B130" s="539" t="s">
        <v>1182</v>
      </c>
      <c r="C130" s="321">
        <v>0</v>
      </c>
      <c r="D130" s="321">
        <v>0</v>
      </c>
      <c r="E130" s="321">
        <v>0</v>
      </c>
    </row>
    <row r="131" spans="1:5" ht="38.25">
      <c r="A131" s="538" t="s">
        <v>616</v>
      </c>
      <c r="B131" s="539" t="s">
        <v>1183</v>
      </c>
      <c r="C131" s="321">
        <v>0</v>
      </c>
      <c r="D131" s="321">
        <v>0</v>
      </c>
      <c r="E131" s="321">
        <v>0</v>
      </c>
    </row>
    <row r="132" spans="1:5" ht="38.25">
      <c r="A132" s="538" t="s">
        <v>617</v>
      </c>
      <c r="B132" s="539" t="s">
        <v>1184</v>
      </c>
      <c r="C132" s="321">
        <v>0</v>
      </c>
      <c r="D132" s="321">
        <v>0</v>
      </c>
      <c r="E132" s="321">
        <v>0</v>
      </c>
    </row>
    <row r="133" spans="1:5" ht="38.25">
      <c r="A133" s="538" t="s">
        <v>618</v>
      </c>
      <c r="B133" s="539" t="s">
        <v>1185</v>
      </c>
      <c r="C133" s="321">
        <v>0</v>
      </c>
      <c r="D133" s="321">
        <v>0</v>
      </c>
      <c r="E133" s="321">
        <v>0</v>
      </c>
    </row>
    <row r="134" spans="1:5">
      <c r="A134" s="538" t="s">
        <v>689</v>
      </c>
      <c r="B134" s="539" t="s">
        <v>1186</v>
      </c>
      <c r="C134" s="321">
        <v>0</v>
      </c>
      <c r="D134" s="321">
        <v>0</v>
      </c>
      <c r="E134" s="321">
        <v>0</v>
      </c>
    </row>
    <row r="135" spans="1:5">
      <c r="A135" s="538" t="s">
        <v>619</v>
      </c>
      <c r="B135" s="539" t="s">
        <v>1187</v>
      </c>
      <c r="C135" s="321">
        <v>0</v>
      </c>
      <c r="D135" s="321">
        <v>0</v>
      </c>
      <c r="E135" s="321">
        <v>0</v>
      </c>
    </row>
    <row r="136" spans="1:5">
      <c r="A136" s="538" t="s">
        <v>620</v>
      </c>
      <c r="B136" s="539" t="s">
        <v>1188</v>
      </c>
      <c r="C136" s="321">
        <v>0</v>
      </c>
      <c r="D136" s="321">
        <v>0</v>
      </c>
      <c r="E136" s="321">
        <v>0</v>
      </c>
    </row>
    <row r="137" spans="1:5">
      <c r="A137" s="538" t="s">
        <v>621</v>
      </c>
      <c r="B137" s="539" t="s">
        <v>1189</v>
      </c>
      <c r="C137" s="321">
        <v>0</v>
      </c>
      <c r="D137" s="321">
        <v>0</v>
      </c>
      <c r="E137" s="321">
        <v>0</v>
      </c>
    </row>
    <row r="138" spans="1:5">
      <c r="A138" s="538" t="s">
        <v>622</v>
      </c>
      <c r="B138" s="539" t="s">
        <v>1190</v>
      </c>
      <c r="C138" s="321">
        <v>0</v>
      </c>
      <c r="D138" s="321">
        <v>0</v>
      </c>
      <c r="E138" s="321">
        <v>0</v>
      </c>
    </row>
    <row r="139" spans="1:5" ht="63.75">
      <c r="A139" s="538" t="s">
        <v>690</v>
      </c>
      <c r="B139" s="539" t="s">
        <v>1191</v>
      </c>
      <c r="C139" s="321">
        <v>0</v>
      </c>
      <c r="D139" s="321">
        <v>0</v>
      </c>
      <c r="E139" s="321">
        <v>0</v>
      </c>
    </row>
    <row r="140" spans="1:5">
      <c r="A140" s="538" t="s">
        <v>691</v>
      </c>
      <c r="B140" s="539" t="s">
        <v>1514</v>
      </c>
      <c r="C140" s="321">
        <v>0</v>
      </c>
      <c r="D140" s="321">
        <v>0</v>
      </c>
      <c r="E140" s="321">
        <v>0</v>
      </c>
    </row>
    <row r="141" spans="1:5">
      <c r="A141" s="538" t="s">
        <v>692</v>
      </c>
      <c r="B141" s="539" t="s">
        <v>1192</v>
      </c>
      <c r="C141" s="321">
        <v>0</v>
      </c>
      <c r="D141" s="321">
        <v>0</v>
      </c>
      <c r="E141" s="321">
        <v>0</v>
      </c>
    </row>
    <row r="142" spans="1:5">
      <c r="A142" s="538" t="s">
        <v>693</v>
      </c>
      <c r="B142" s="539" t="s">
        <v>1193</v>
      </c>
      <c r="C142" s="321">
        <v>0</v>
      </c>
      <c r="D142" s="321">
        <v>0</v>
      </c>
      <c r="E142" s="321">
        <v>0</v>
      </c>
    </row>
    <row r="143" spans="1:5">
      <c r="A143" s="538" t="s">
        <v>694</v>
      </c>
      <c r="B143" s="539" t="s">
        <v>1439</v>
      </c>
      <c r="C143" s="321">
        <v>0</v>
      </c>
      <c r="D143" s="321">
        <v>0</v>
      </c>
      <c r="E143" s="321">
        <v>0</v>
      </c>
    </row>
    <row r="144" spans="1:5" ht="25.5">
      <c r="A144" s="538" t="s">
        <v>695</v>
      </c>
      <c r="B144" s="539" t="s">
        <v>1194</v>
      </c>
      <c r="C144" s="321">
        <v>0</v>
      </c>
      <c r="D144" s="321">
        <v>0</v>
      </c>
      <c r="E144" s="321">
        <v>0</v>
      </c>
    </row>
    <row r="145" spans="1:5">
      <c r="A145" s="538" t="s">
        <v>696</v>
      </c>
      <c r="B145" s="539" t="s">
        <v>1515</v>
      </c>
      <c r="C145" s="321">
        <v>49500000</v>
      </c>
      <c r="D145" s="321">
        <v>49500000</v>
      </c>
      <c r="E145" s="321">
        <v>50662543</v>
      </c>
    </row>
    <row r="146" spans="1:5" ht="25.5">
      <c r="A146" s="538" t="s">
        <v>697</v>
      </c>
      <c r="B146" s="539" t="s">
        <v>1195</v>
      </c>
      <c r="C146" s="321">
        <v>0</v>
      </c>
      <c r="D146" s="321">
        <v>0</v>
      </c>
      <c r="E146" s="321">
        <v>0</v>
      </c>
    </row>
    <row r="147" spans="1:5" ht="25.5">
      <c r="A147" s="538" t="s">
        <v>698</v>
      </c>
      <c r="B147" s="539" t="s">
        <v>1196</v>
      </c>
      <c r="C147" s="321">
        <v>0</v>
      </c>
      <c r="D147" s="321">
        <v>0</v>
      </c>
      <c r="E147" s="321">
        <v>50662543</v>
      </c>
    </row>
    <row r="148" spans="1:5">
      <c r="A148" s="538" t="s">
        <v>699</v>
      </c>
      <c r="B148" s="539" t="s">
        <v>1197</v>
      </c>
      <c r="C148" s="321">
        <v>0</v>
      </c>
      <c r="D148" s="321">
        <v>0</v>
      </c>
      <c r="E148" s="321">
        <v>0</v>
      </c>
    </row>
    <row r="149" spans="1:5">
      <c r="A149" s="538" t="s">
        <v>700</v>
      </c>
      <c r="B149" s="539" t="s">
        <v>1198</v>
      </c>
      <c r="C149" s="321">
        <v>0</v>
      </c>
      <c r="D149" s="321">
        <v>0</v>
      </c>
      <c r="E149" s="321">
        <v>0</v>
      </c>
    </row>
    <row r="150" spans="1:5" ht="25.5">
      <c r="A150" s="538" t="s">
        <v>701</v>
      </c>
      <c r="B150" s="539" t="s">
        <v>1516</v>
      </c>
      <c r="C150" s="321">
        <v>850000</v>
      </c>
      <c r="D150" s="321">
        <v>850000</v>
      </c>
      <c r="E150" s="321">
        <v>634500</v>
      </c>
    </row>
    <row r="151" spans="1:5">
      <c r="A151" s="538" t="s">
        <v>702</v>
      </c>
      <c r="B151" s="539" t="s">
        <v>1199</v>
      </c>
      <c r="C151" s="321">
        <v>0</v>
      </c>
      <c r="D151" s="321">
        <v>0</v>
      </c>
      <c r="E151" s="321">
        <v>0</v>
      </c>
    </row>
    <row r="152" spans="1:5" ht="38.25">
      <c r="A152" s="538" t="s">
        <v>703</v>
      </c>
      <c r="B152" s="539" t="s">
        <v>1200</v>
      </c>
      <c r="C152" s="321">
        <v>0</v>
      </c>
      <c r="D152" s="321">
        <v>0</v>
      </c>
      <c r="E152" s="321">
        <v>0</v>
      </c>
    </row>
    <row r="153" spans="1:5">
      <c r="A153" s="538" t="s">
        <v>704</v>
      </c>
      <c r="B153" s="539" t="s">
        <v>1201</v>
      </c>
      <c r="C153" s="321">
        <v>0</v>
      </c>
      <c r="D153" s="321">
        <v>0</v>
      </c>
      <c r="E153" s="321">
        <v>0</v>
      </c>
    </row>
    <row r="154" spans="1:5">
      <c r="A154" s="538" t="s">
        <v>844</v>
      </c>
      <c r="B154" s="539" t="s">
        <v>1202</v>
      </c>
      <c r="C154" s="321">
        <v>0</v>
      </c>
      <c r="D154" s="321">
        <v>0</v>
      </c>
      <c r="E154" s="321">
        <v>0</v>
      </c>
    </row>
    <row r="155" spans="1:5">
      <c r="A155" s="538" t="s">
        <v>845</v>
      </c>
      <c r="B155" s="539" t="s">
        <v>1203</v>
      </c>
      <c r="C155" s="321">
        <v>0</v>
      </c>
      <c r="D155" s="321">
        <v>0</v>
      </c>
      <c r="E155" s="321">
        <v>0</v>
      </c>
    </row>
    <row r="156" spans="1:5">
      <c r="A156" s="538" t="s">
        <v>847</v>
      </c>
      <c r="B156" s="539" t="s">
        <v>1204</v>
      </c>
      <c r="C156" s="321">
        <v>0</v>
      </c>
      <c r="D156" s="321">
        <v>0</v>
      </c>
      <c r="E156" s="321">
        <v>0</v>
      </c>
    </row>
    <row r="157" spans="1:5" ht="25.5">
      <c r="A157" s="538" t="s">
        <v>849</v>
      </c>
      <c r="B157" s="539" t="s">
        <v>1205</v>
      </c>
      <c r="C157" s="321">
        <v>0</v>
      </c>
      <c r="D157" s="321">
        <v>0</v>
      </c>
      <c r="E157" s="321">
        <v>634500</v>
      </c>
    </row>
    <row r="158" spans="1:5">
      <c r="A158" s="538" t="s">
        <v>851</v>
      </c>
      <c r="B158" s="539" t="s">
        <v>1206</v>
      </c>
      <c r="C158" s="321">
        <v>0</v>
      </c>
      <c r="D158" s="321">
        <v>0</v>
      </c>
      <c r="E158" s="321">
        <v>0</v>
      </c>
    </row>
    <row r="159" spans="1:5">
      <c r="A159" s="538" t="s">
        <v>853</v>
      </c>
      <c r="B159" s="539" t="s">
        <v>1207</v>
      </c>
      <c r="C159" s="321">
        <v>0</v>
      </c>
      <c r="D159" s="321">
        <v>0</v>
      </c>
      <c r="E159" s="321">
        <v>0</v>
      </c>
    </row>
    <row r="160" spans="1:5">
      <c r="A160" s="538" t="s">
        <v>855</v>
      </c>
      <c r="B160" s="539" t="s">
        <v>1208</v>
      </c>
      <c r="C160" s="321">
        <v>0</v>
      </c>
      <c r="D160" s="321">
        <v>0</v>
      </c>
      <c r="E160" s="321">
        <v>0</v>
      </c>
    </row>
    <row r="161" spans="1:5">
      <c r="A161" s="538" t="s">
        <v>857</v>
      </c>
      <c r="B161" s="539" t="s">
        <v>1209</v>
      </c>
      <c r="C161" s="321">
        <v>0</v>
      </c>
      <c r="D161" s="321">
        <v>0</v>
      </c>
      <c r="E161" s="321">
        <v>0</v>
      </c>
    </row>
    <row r="162" spans="1:5">
      <c r="A162" s="538" t="s">
        <v>859</v>
      </c>
      <c r="B162" s="539" t="s">
        <v>1210</v>
      </c>
      <c r="C162" s="321">
        <v>0</v>
      </c>
      <c r="D162" s="321">
        <v>0</v>
      </c>
      <c r="E162" s="321">
        <v>0</v>
      </c>
    </row>
    <row r="163" spans="1:5" ht="25.5">
      <c r="A163" s="538" t="s">
        <v>861</v>
      </c>
      <c r="B163" s="539" t="s">
        <v>1211</v>
      </c>
      <c r="C163" s="321">
        <v>0</v>
      </c>
      <c r="D163" s="321">
        <v>0</v>
      </c>
      <c r="E163" s="321">
        <v>0</v>
      </c>
    </row>
    <row r="164" spans="1:5">
      <c r="A164" s="538" t="s">
        <v>863</v>
      </c>
      <c r="B164" s="539" t="s">
        <v>1212</v>
      </c>
      <c r="C164" s="321">
        <v>0</v>
      </c>
      <c r="D164" s="321">
        <v>0</v>
      </c>
      <c r="E164" s="321">
        <v>0</v>
      </c>
    </row>
    <row r="165" spans="1:5" ht="63.75">
      <c r="A165" s="538" t="s">
        <v>865</v>
      </c>
      <c r="B165" s="539" t="s">
        <v>1213</v>
      </c>
      <c r="C165" s="321">
        <v>0</v>
      </c>
      <c r="D165" s="321">
        <v>0</v>
      </c>
      <c r="E165" s="321">
        <v>0</v>
      </c>
    </row>
    <row r="166" spans="1:5" ht="25.5">
      <c r="A166" s="538" t="s">
        <v>866</v>
      </c>
      <c r="B166" s="539" t="s">
        <v>1214</v>
      </c>
      <c r="C166" s="321">
        <v>0</v>
      </c>
      <c r="D166" s="321">
        <v>0</v>
      </c>
      <c r="E166" s="321">
        <v>0</v>
      </c>
    </row>
    <row r="167" spans="1:5" ht="25.5">
      <c r="A167" s="538" t="s">
        <v>868</v>
      </c>
      <c r="B167" s="539" t="s">
        <v>1517</v>
      </c>
      <c r="C167" s="321">
        <v>630850000</v>
      </c>
      <c r="D167" s="321">
        <v>630850000</v>
      </c>
      <c r="E167" s="321">
        <v>524310899</v>
      </c>
    </row>
    <row r="168" spans="1:5" ht="25.5">
      <c r="A168" s="538" t="s">
        <v>869</v>
      </c>
      <c r="B168" s="539" t="s">
        <v>1518</v>
      </c>
      <c r="C168" s="321">
        <v>1000000</v>
      </c>
      <c r="D168" s="321">
        <v>1000000</v>
      </c>
      <c r="E168" s="321">
        <v>1343398</v>
      </c>
    </row>
    <row r="169" spans="1:5">
      <c r="A169" s="538" t="s">
        <v>871</v>
      </c>
      <c r="B169" s="539" t="s">
        <v>1215</v>
      </c>
      <c r="C169" s="321">
        <v>0</v>
      </c>
      <c r="D169" s="321">
        <v>0</v>
      </c>
      <c r="E169" s="321">
        <v>0</v>
      </c>
    </row>
    <row r="170" spans="1:5">
      <c r="A170" s="538" t="s">
        <v>873</v>
      </c>
      <c r="B170" s="539" t="s">
        <v>1216</v>
      </c>
      <c r="C170" s="321">
        <v>0</v>
      </c>
      <c r="D170" s="321">
        <v>0</v>
      </c>
      <c r="E170" s="321">
        <v>0</v>
      </c>
    </row>
    <row r="171" spans="1:5">
      <c r="A171" s="538" t="s">
        <v>875</v>
      </c>
      <c r="B171" s="539" t="s">
        <v>1217</v>
      </c>
      <c r="C171" s="321">
        <v>0</v>
      </c>
      <c r="D171" s="321">
        <v>0</v>
      </c>
      <c r="E171" s="321">
        <v>0</v>
      </c>
    </row>
    <row r="172" spans="1:5">
      <c r="A172" s="538" t="s">
        <v>877</v>
      </c>
      <c r="B172" s="539" t="s">
        <v>1218</v>
      </c>
      <c r="C172" s="321">
        <v>0</v>
      </c>
      <c r="D172" s="321">
        <v>0</v>
      </c>
      <c r="E172" s="321">
        <v>0</v>
      </c>
    </row>
    <row r="173" spans="1:5">
      <c r="A173" s="538" t="s">
        <v>879</v>
      </c>
      <c r="B173" s="539" t="s">
        <v>1219</v>
      </c>
      <c r="C173" s="321">
        <v>0</v>
      </c>
      <c r="D173" s="321">
        <v>0</v>
      </c>
      <c r="E173" s="321">
        <v>0</v>
      </c>
    </row>
    <row r="174" spans="1:5" ht="51">
      <c r="A174" s="538" t="s">
        <v>881</v>
      </c>
      <c r="B174" s="539" t="s">
        <v>1220</v>
      </c>
      <c r="C174" s="321">
        <v>0</v>
      </c>
      <c r="D174" s="321">
        <v>0</v>
      </c>
      <c r="E174" s="321">
        <v>0</v>
      </c>
    </row>
    <row r="175" spans="1:5">
      <c r="A175" s="538" t="s">
        <v>883</v>
      </c>
      <c r="B175" s="539" t="s">
        <v>1221</v>
      </c>
      <c r="C175" s="321">
        <v>0</v>
      </c>
      <c r="D175" s="321">
        <v>0</v>
      </c>
      <c r="E175" s="321">
        <v>242850</v>
      </c>
    </row>
    <row r="176" spans="1:5">
      <c r="A176" s="538" t="s">
        <v>885</v>
      </c>
      <c r="B176" s="539" t="s">
        <v>1222</v>
      </c>
      <c r="C176" s="321">
        <v>0</v>
      </c>
      <c r="D176" s="321">
        <v>0</v>
      </c>
      <c r="E176" s="321">
        <v>0</v>
      </c>
    </row>
    <row r="177" spans="1:5">
      <c r="A177" s="538" t="s">
        <v>887</v>
      </c>
      <c r="B177" s="539" t="s">
        <v>1223</v>
      </c>
      <c r="C177" s="321">
        <v>0</v>
      </c>
      <c r="D177" s="321">
        <v>0</v>
      </c>
      <c r="E177" s="321">
        <v>0</v>
      </c>
    </row>
    <row r="178" spans="1:5">
      <c r="A178" s="538" t="s">
        <v>889</v>
      </c>
      <c r="B178" s="539" t="s">
        <v>1224</v>
      </c>
      <c r="C178" s="321">
        <v>0</v>
      </c>
      <c r="D178" s="321">
        <v>0</v>
      </c>
      <c r="E178" s="321">
        <v>0</v>
      </c>
    </row>
    <row r="179" spans="1:5" ht="51">
      <c r="A179" s="538" t="s">
        <v>891</v>
      </c>
      <c r="B179" s="539" t="s">
        <v>1225</v>
      </c>
      <c r="C179" s="321">
        <v>0</v>
      </c>
      <c r="D179" s="321">
        <v>0</v>
      </c>
      <c r="E179" s="321">
        <v>0</v>
      </c>
    </row>
    <row r="180" spans="1:5">
      <c r="A180" s="538" t="s">
        <v>893</v>
      </c>
      <c r="B180" s="539" t="s">
        <v>1226</v>
      </c>
      <c r="C180" s="321">
        <v>0</v>
      </c>
      <c r="D180" s="321">
        <v>0</v>
      </c>
      <c r="E180" s="321">
        <v>75000</v>
      </c>
    </row>
    <row r="181" spans="1:5">
      <c r="A181" s="538" t="s">
        <v>895</v>
      </c>
      <c r="B181" s="539" t="s">
        <v>1227</v>
      </c>
      <c r="C181" s="321">
        <v>0</v>
      </c>
      <c r="D181" s="321">
        <v>0</v>
      </c>
      <c r="E181" s="321">
        <v>0</v>
      </c>
    </row>
    <row r="182" spans="1:5">
      <c r="A182" s="538" t="s">
        <v>897</v>
      </c>
      <c r="B182" s="539" t="s">
        <v>1228</v>
      </c>
      <c r="C182" s="321">
        <v>0</v>
      </c>
      <c r="D182" s="321">
        <v>0</v>
      </c>
      <c r="E182" s="321">
        <v>0</v>
      </c>
    </row>
    <row r="183" spans="1:5">
      <c r="A183" s="538" t="s">
        <v>898</v>
      </c>
      <c r="B183" s="539" t="s">
        <v>1229</v>
      </c>
      <c r="C183" s="321">
        <v>0</v>
      </c>
      <c r="D183" s="321">
        <v>0</v>
      </c>
      <c r="E183" s="321">
        <v>0</v>
      </c>
    </row>
    <row r="184" spans="1:5" s="353" customFormat="1" ht="25.5">
      <c r="A184" s="538" t="s">
        <v>900</v>
      </c>
      <c r="B184" s="539" t="s">
        <v>1440</v>
      </c>
      <c r="C184" s="321">
        <v>0</v>
      </c>
      <c r="D184" s="321">
        <v>0</v>
      </c>
      <c r="E184" s="321">
        <v>208800</v>
      </c>
    </row>
    <row r="185" spans="1:5" s="358" customFormat="1">
      <c r="A185" s="538" t="s">
        <v>902</v>
      </c>
      <c r="B185" s="539" t="s">
        <v>1441</v>
      </c>
      <c r="C185" s="321">
        <v>0</v>
      </c>
      <c r="D185" s="321">
        <v>0</v>
      </c>
      <c r="E185" s="321">
        <v>0</v>
      </c>
    </row>
    <row r="186" spans="1:5" s="353" customFormat="1">
      <c r="A186" s="538" t="s">
        <v>904</v>
      </c>
      <c r="B186" s="539" t="s">
        <v>1519</v>
      </c>
      <c r="C186" s="321">
        <v>0</v>
      </c>
      <c r="D186" s="321">
        <v>0</v>
      </c>
      <c r="E186" s="321">
        <v>0</v>
      </c>
    </row>
    <row r="187" spans="1:5" ht="25.5">
      <c r="A187" s="540" t="s">
        <v>906</v>
      </c>
      <c r="B187" s="541" t="s">
        <v>1520</v>
      </c>
      <c r="C187" s="324">
        <v>688850000</v>
      </c>
      <c r="D187" s="324">
        <v>688850000</v>
      </c>
      <c r="E187" s="324">
        <v>581114187</v>
      </c>
    </row>
    <row r="188" spans="1:5">
      <c r="A188" s="538" t="s">
        <v>908</v>
      </c>
      <c r="B188" s="539" t="s">
        <v>1230</v>
      </c>
      <c r="C188" s="321">
        <v>369000</v>
      </c>
      <c r="D188" s="321">
        <v>369000</v>
      </c>
      <c r="E188" s="321">
        <v>320292</v>
      </c>
    </row>
    <row r="189" spans="1:5">
      <c r="A189" s="538" t="s">
        <v>910</v>
      </c>
      <c r="B189" s="539" t="s">
        <v>1521</v>
      </c>
      <c r="C189" s="321">
        <v>93493000</v>
      </c>
      <c r="D189" s="321">
        <v>99348100</v>
      </c>
      <c r="E189" s="321">
        <v>68807958</v>
      </c>
    </row>
    <row r="190" spans="1:5" ht="25.5">
      <c r="A190" s="538" t="s">
        <v>912</v>
      </c>
      <c r="B190" s="539" t="s">
        <v>1231</v>
      </c>
      <c r="C190" s="321">
        <v>0</v>
      </c>
      <c r="D190" s="321">
        <v>0</v>
      </c>
      <c r="E190" s="321">
        <v>16920844</v>
      </c>
    </row>
    <row r="191" spans="1:5" ht="25.5">
      <c r="A191" s="538" t="s">
        <v>914</v>
      </c>
      <c r="B191" s="539" t="s">
        <v>1232</v>
      </c>
      <c r="C191" s="321">
        <v>0</v>
      </c>
      <c r="D191" s="321">
        <v>0</v>
      </c>
      <c r="E191" s="321">
        <v>0</v>
      </c>
    </row>
    <row r="192" spans="1:5" ht="25.5">
      <c r="A192" s="538" t="s">
        <v>916</v>
      </c>
      <c r="B192" s="539" t="s">
        <v>1522</v>
      </c>
      <c r="C192" s="321">
        <v>4337400</v>
      </c>
      <c r="D192" s="321">
        <v>8136000</v>
      </c>
      <c r="E192" s="321">
        <v>6797153</v>
      </c>
    </row>
    <row r="193" spans="1:5">
      <c r="A193" s="538" t="s">
        <v>918</v>
      </c>
      <c r="B193" s="539" t="s">
        <v>1233</v>
      </c>
      <c r="C193" s="321">
        <v>0</v>
      </c>
      <c r="D193" s="321">
        <v>0</v>
      </c>
      <c r="E193" s="321">
        <v>224238</v>
      </c>
    </row>
    <row r="194" spans="1:5">
      <c r="A194" s="538" t="s">
        <v>920</v>
      </c>
      <c r="B194" s="539" t="s">
        <v>1523</v>
      </c>
      <c r="C194" s="321">
        <v>54000000</v>
      </c>
      <c r="D194" s="321">
        <v>54681800</v>
      </c>
      <c r="E194" s="321">
        <v>50671306</v>
      </c>
    </row>
    <row r="195" spans="1:5" ht="25.5">
      <c r="A195" s="538" t="s">
        <v>921</v>
      </c>
      <c r="B195" s="539" t="s">
        <v>1234</v>
      </c>
      <c r="C195" s="321">
        <v>0</v>
      </c>
      <c r="D195" s="321">
        <v>0</v>
      </c>
      <c r="E195" s="321">
        <v>0</v>
      </c>
    </row>
    <row r="196" spans="1:5" ht="25.5">
      <c r="A196" s="538" t="s">
        <v>923</v>
      </c>
      <c r="B196" s="539" t="s">
        <v>1235</v>
      </c>
      <c r="C196" s="321">
        <v>0</v>
      </c>
      <c r="D196" s="321">
        <v>0</v>
      </c>
      <c r="E196" s="321">
        <v>47989506</v>
      </c>
    </row>
    <row r="197" spans="1:5" ht="25.5">
      <c r="A197" s="538" t="s">
        <v>924</v>
      </c>
      <c r="B197" s="539" t="s">
        <v>1236</v>
      </c>
      <c r="C197" s="321">
        <v>0</v>
      </c>
      <c r="D197" s="321">
        <v>0</v>
      </c>
      <c r="E197" s="321">
        <v>0</v>
      </c>
    </row>
    <row r="198" spans="1:5" ht="25.5">
      <c r="A198" s="538" t="s">
        <v>926</v>
      </c>
      <c r="B198" s="539" t="s">
        <v>1237</v>
      </c>
      <c r="C198" s="321">
        <v>0</v>
      </c>
      <c r="D198" s="321">
        <v>0</v>
      </c>
      <c r="E198" s="321">
        <v>0</v>
      </c>
    </row>
    <row r="199" spans="1:5" ht="25.5">
      <c r="A199" s="538" t="s">
        <v>928</v>
      </c>
      <c r="B199" s="539" t="s">
        <v>1238</v>
      </c>
      <c r="C199" s="321">
        <v>0</v>
      </c>
      <c r="D199" s="321">
        <v>0</v>
      </c>
      <c r="E199" s="321">
        <v>0</v>
      </c>
    </row>
    <row r="200" spans="1:5" ht="25.5">
      <c r="A200" s="538" t="s">
        <v>930</v>
      </c>
      <c r="B200" s="539" t="s">
        <v>1239</v>
      </c>
      <c r="C200" s="321">
        <v>0</v>
      </c>
      <c r="D200" s="321">
        <v>0</v>
      </c>
      <c r="E200" s="321">
        <v>0</v>
      </c>
    </row>
    <row r="201" spans="1:5">
      <c r="A201" s="538" t="s">
        <v>932</v>
      </c>
      <c r="B201" s="539" t="s">
        <v>1240</v>
      </c>
      <c r="C201" s="321">
        <v>36328000</v>
      </c>
      <c r="D201" s="321">
        <v>36461000</v>
      </c>
      <c r="E201" s="321">
        <v>28258577</v>
      </c>
    </row>
    <row r="202" spans="1:5">
      <c r="A202" s="538" t="s">
        <v>934</v>
      </c>
      <c r="B202" s="539" t="s">
        <v>1241</v>
      </c>
      <c r="C202" s="321">
        <v>26995600</v>
      </c>
      <c r="D202" s="321">
        <v>28191300</v>
      </c>
      <c r="E202" s="321">
        <v>22284321</v>
      </c>
    </row>
    <row r="203" spans="1:5">
      <c r="A203" s="538" t="s">
        <v>936</v>
      </c>
      <c r="B203" s="539" t="s">
        <v>1242</v>
      </c>
      <c r="C203" s="321">
        <v>7123000</v>
      </c>
      <c r="D203" s="321">
        <v>7123000</v>
      </c>
      <c r="E203" s="321">
        <v>3170000</v>
      </c>
    </row>
    <row r="204" spans="1:5" ht="25.5">
      <c r="A204" s="538" t="s">
        <v>937</v>
      </c>
      <c r="B204" s="539" t="s">
        <v>1524</v>
      </c>
      <c r="C204" s="321">
        <v>0</v>
      </c>
      <c r="D204" s="321">
        <v>0</v>
      </c>
      <c r="E204" s="321">
        <v>0</v>
      </c>
    </row>
    <row r="205" spans="1:5">
      <c r="A205" s="538" t="s">
        <v>939</v>
      </c>
      <c r="B205" s="539" t="s">
        <v>1243</v>
      </c>
      <c r="C205" s="321">
        <v>0</v>
      </c>
      <c r="D205" s="321">
        <v>0</v>
      </c>
      <c r="E205" s="321">
        <v>0</v>
      </c>
    </row>
    <row r="206" spans="1:5" ht="25.5">
      <c r="A206" s="538" t="s">
        <v>941</v>
      </c>
      <c r="B206" s="539" t="s">
        <v>1244</v>
      </c>
      <c r="C206" s="321">
        <v>0</v>
      </c>
      <c r="D206" s="321">
        <v>0</v>
      </c>
      <c r="E206" s="321">
        <v>0</v>
      </c>
    </row>
    <row r="207" spans="1:5" ht="25.5">
      <c r="A207" s="538" t="s">
        <v>943</v>
      </c>
      <c r="B207" s="539" t="s">
        <v>1442</v>
      </c>
      <c r="C207" s="321">
        <v>4000</v>
      </c>
      <c r="D207" s="321">
        <v>4000</v>
      </c>
      <c r="E207" s="321">
        <v>1245</v>
      </c>
    </row>
    <row r="208" spans="1:5">
      <c r="A208" s="538" t="s">
        <v>945</v>
      </c>
      <c r="B208" s="539" t="s">
        <v>1245</v>
      </c>
      <c r="C208" s="321">
        <v>0</v>
      </c>
      <c r="D208" s="321">
        <v>0</v>
      </c>
      <c r="E208" s="321">
        <v>0</v>
      </c>
    </row>
    <row r="209" spans="1:5" ht="25.5">
      <c r="A209" s="538" t="s">
        <v>946</v>
      </c>
      <c r="B209" s="539" t="s">
        <v>1246</v>
      </c>
      <c r="C209" s="321">
        <v>0</v>
      </c>
      <c r="D209" s="321">
        <v>0</v>
      </c>
      <c r="E209" s="321">
        <v>0</v>
      </c>
    </row>
    <row r="210" spans="1:5" ht="25.5">
      <c r="A210" s="538" t="s">
        <v>948</v>
      </c>
      <c r="B210" s="539" t="s">
        <v>1525</v>
      </c>
      <c r="C210" s="321">
        <v>4000</v>
      </c>
      <c r="D210" s="321">
        <v>4000</v>
      </c>
      <c r="E210" s="321">
        <v>1245</v>
      </c>
    </row>
    <row r="211" spans="1:5" ht="25.5">
      <c r="A211" s="538" t="s">
        <v>949</v>
      </c>
      <c r="B211" s="539" t="s">
        <v>1247</v>
      </c>
      <c r="C211" s="321">
        <v>2000000</v>
      </c>
      <c r="D211" s="321">
        <v>2000000</v>
      </c>
      <c r="E211" s="321">
        <v>0</v>
      </c>
    </row>
    <row r="212" spans="1:5" ht="25.5">
      <c r="A212" s="538" t="s">
        <v>951</v>
      </c>
      <c r="B212" s="539" t="s">
        <v>1526</v>
      </c>
      <c r="C212" s="321">
        <v>0</v>
      </c>
      <c r="D212" s="321">
        <v>0</v>
      </c>
      <c r="E212" s="321">
        <v>0</v>
      </c>
    </row>
    <row r="213" spans="1:5" ht="25.5">
      <c r="A213" s="538" t="s">
        <v>953</v>
      </c>
      <c r="B213" s="539" t="s">
        <v>1248</v>
      </c>
      <c r="C213" s="321">
        <v>0</v>
      </c>
      <c r="D213" s="321">
        <v>0</v>
      </c>
      <c r="E213" s="321">
        <v>0</v>
      </c>
    </row>
    <row r="214" spans="1:5" ht="25.5">
      <c r="A214" s="538" t="s">
        <v>955</v>
      </c>
      <c r="B214" s="539" t="s">
        <v>1249</v>
      </c>
      <c r="C214" s="321">
        <v>0</v>
      </c>
      <c r="D214" s="321">
        <v>0</v>
      </c>
      <c r="E214" s="321">
        <v>0</v>
      </c>
    </row>
    <row r="215" spans="1:5">
      <c r="A215" s="538" t="s">
        <v>957</v>
      </c>
      <c r="B215" s="539" t="s">
        <v>1250</v>
      </c>
      <c r="C215" s="321">
        <v>0</v>
      </c>
      <c r="D215" s="321">
        <v>0</v>
      </c>
      <c r="E215" s="321">
        <v>0</v>
      </c>
    </row>
    <row r="216" spans="1:5" ht="25.5">
      <c r="A216" s="538" t="s">
        <v>959</v>
      </c>
      <c r="B216" s="539" t="s">
        <v>1251</v>
      </c>
      <c r="C216" s="321">
        <v>0</v>
      </c>
      <c r="D216" s="321">
        <v>0</v>
      </c>
      <c r="E216" s="321">
        <v>0</v>
      </c>
    </row>
    <row r="217" spans="1:5" ht="25.5">
      <c r="A217" s="538" t="s">
        <v>961</v>
      </c>
      <c r="B217" s="539" t="s">
        <v>1252</v>
      </c>
      <c r="C217" s="321">
        <v>0</v>
      </c>
      <c r="D217" s="321">
        <v>0</v>
      </c>
      <c r="E217" s="321">
        <v>0</v>
      </c>
    </row>
    <row r="218" spans="1:5" ht="25.5">
      <c r="A218" s="538" t="s">
        <v>963</v>
      </c>
      <c r="B218" s="539" t="s">
        <v>1527</v>
      </c>
      <c r="C218" s="321">
        <v>2000000</v>
      </c>
      <c r="D218" s="321">
        <v>2000000</v>
      </c>
      <c r="E218" s="321">
        <v>0</v>
      </c>
    </row>
    <row r="219" spans="1:5">
      <c r="A219" s="538" t="s">
        <v>965</v>
      </c>
      <c r="B219" s="539" t="s">
        <v>1253</v>
      </c>
      <c r="C219" s="321">
        <v>0</v>
      </c>
      <c r="D219" s="321">
        <v>0</v>
      </c>
      <c r="E219" s="321">
        <v>3677962</v>
      </c>
    </row>
    <row r="220" spans="1:5" ht="25.5">
      <c r="A220" s="538" t="s">
        <v>967</v>
      </c>
      <c r="B220" s="539" t="s">
        <v>1528</v>
      </c>
      <c r="C220" s="321">
        <v>0</v>
      </c>
      <c r="D220" s="321">
        <v>3600</v>
      </c>
      <c r="E220" s="321">
        <v>483997</v>
      </c>
    </row>
    <row r="221" spans="1:5" ht="76.5">
      <c r="A221" s="538" t="s">
        <v>969</v>
      </c>
      <c r="B221" s="539" t="s">
        <v>1254</v>
      </c>
      <c r="C221" s="321">
        <v>0</v>
      </c>
      <c r="D221" s="321">
        <v>0</v>
      </c>
      <c r="E221" s="321">
        <v>37205</v>
      </c>
    </row>
    <row r="222" spans="1:5">
      <c r="A222" s="538" t="s">
        <v>970</v>
      </c>
      <c r="B222" s="539" t="s">
        <v>1255</v>
      </c>
      <c r="C222" s="321">
        <v>0</v>
      </c>
      <c r="D222" s="321">
        <v>0</v>
      </c>
      <c r="E222" s="321">
        <v>1500</v>
      </c>
    </row>
    <row r="223" spans="1:5" ht="38.25">
      <c r="A223" s="540" t="s">
        <v>972</v>
      </c>
      <c r="B223" s="541" t="s">
        <v>1529</v>
      </c>
      <c r="C223" s="324">
        <v>224650000</v>
      </c>
      <c r="D223" s="324">
        <v>236317800</v>
      </c>
      <c r="E223" s="324">
        <v>184472811</v>
      </c>
    </row>
    <row r="224" spans="1:5">
      <c r="A224" s="538" t="s">
        <v>974</v>
      </c>
      <c r="B224" s="539" t="s">
        <v>1530</v>
      </c>
      <c r="C224" s="321">
        <v>0</v>
      </c>
      <c r="D224" s="321">
        <v>0</v>
      </c>
      <c r="E224" s="321">
        <v>0</v>
      </c>
    </row>
    <row r="225" spans="1:5" ht="25.5">
      <c r="A225" s="538" t="s">
        <v>976</v>
      </c>
      <c r="B225" s="539" t="s">
        <v>1256</v>
      </c>
      <c r="C225" s="321">
        <v>0</v>
      </c>
      <c r="D225" s="321">
        <v>0</v>
      </c>
      <c r="E225" s="321">
        <v>0</v>
      </c>
    </row>
    <row r="226" spans="1:5">
      <c r="A226" s="538" t="s">
        <v>978</v>
      </c>
      <c r="B226" s="539" t="s">
        <v>1531</v>
      </c>
      <c r="C226" s="321">
        <v>16000000</v>
      </c>
      <c r="D226" s="321">
        <v>38419000</v>
      </c>
      <c r="E226" s="321">
        <v>50235753</v>
      </c>
    </row>
    <row r="227" spans="1:5">
      <c r="A227" s="538" t="s">
        <v>980</v>
      </c>
      <c r="B227" s="539" t="s">
        <v>1257</v>
      </c>
      <c r="C227" s="321">
        <v>0</v>
      </c>
      <c r="D227" s="321">
        <v>0</v>
      </c>
      <c r="E227" s="321">
        <v>0</v>
      </c>
    </row>
    <row r="228" spans="1:5">
      <c r="A228" s="538" t="s">
        <v>982</v>
      </c>
      <c r="B228" s="539" t="s">
        <v>1258</v>
      </c>
      <c r="C228" s="321">
        <v>0</v>
      </c>
      <c r="D228" s="321">
        <v>0</v>
      </c>
      <c r="E228" s="321">
        <v>0</v>
      </c>
    </row>
    <row r="229" spans="1:5">
      <c r="A229" s="538" t="s">
        <v>984</v>
      </c>
      <c r="B229" s="539" t="s">
        <v>1532</v>
      </c>
      <c r="C229" s="321">
        <v>0</v>
      </c>
      <c r="D229" s="321">
        <v>0</v>
      </c>
      <c r="E229" s="321">
        <v>0</v>
      </c>
    </row>
    <row r="230" spans="1:5">
      <c r="A230" s="538" t="s">
        <v>986</v>
      </c>
      <c r="B230" s="539" t="s">
        <v>1259</v>
      </c>
      <c r="C230" s="321">
        <v>0</v>
      </c>
      <c r="D230" s="321">
        <v>0</v>
      </c>
      <c r="E230" s="321">
        <v>0</v>
      </c>
    </row>
    <row r="231" spans="1:5" ht="25.5">
      <c r="A231" s="538" t="s">
        <v>988</v>
      </c>
      <c r="B231" s="539" t="s">
        <v>1260</v>
      </c>
      <c r="C231" s="321">
        <v>0</v>
      </c>
      <c r="D231" s="321">
        <v>0</v>
      </c>
      <c r="E231" s="321">
        <v>0</v>
      </c>
    </row>
    <row r="232" spans="1:5" ht="25.5">
      <c r="A232" s="540" t="s">
        <v>990</v>
      </c>
      <c r="B232" s="541" t="s">
        <v>1533</v>
      </c>
      <c r="C232" s="324">
        <v>16000000</v>
      </c>
      <c r="D232" s="324">
        <v>38419000</v>
      </c>
      <c r="E232" s="324">
        <v>50235753</v>
      </c>
    </row>
    <row r="233" spans="1:5" ht="38.25">
      <c r="A233" s="538" t="s">
        <v>991</v>
      </c>
      <c r="B233" s="539" t="s">
        <v>1261</v>
      </c>
      <c r="C233" s="321">
        <v>0</v>
      </c>
      <c r="D233" s="321">
        <v>0</v>
      </c>
      <c r="E233" s="321">
        <v>0</v>
      </c>
    </row>
    <row r="234" spans="1:5" ht="38.25">
      <c r="A234" s="538" t="s">
        <v>993</v>
      </c>
      <c r="B234" s="539" t="s">
        <v>1262</v>
      </c>
      <c r="C234" s="321">
        <v>0</v>
      </c>
      <c r="D234" s="321">
        <v>0</v>
      </c>
      <c r="E234" s="321">
        <v>0</v>
      </c>
    </row>
    <row r="235" spans="1:5" ht="38.25">
      <c r="A235" s="538" t="s">
        <v>995</v>
      </c>
      <c r="B235" s="539" t="s">
        <v>1263</v>
      </c>
      <c r="C235" s="321">
        <v>0</v>
      </c>
      <c r="D235" s="321">
        <v>0</v>
      </c>
      <c r="E235" s="321">
        <v>0</v>
      </c>
    </row>
    <row r="236" spans="1:5" ht="38.25">
      <c r="A236" s="538" t="s">
        <v>997</v>
      </c>
      <c r="B236" s="539" t="s">
        <v>1534</v>
      </c>
      <c r="C236" s="321">
        <v>0</v>
      </c>
      <c r="D236" s="321">
        <v>0</v>
      </c>
      <c r="E236" s="321">
        <v>10000</v>
      </c>
    </row>
    <row r="237" spans="1:5">
      <c r="A237" s="538" t="s">
        <v>999</v>
      </c>
      <c r="B237" s="539" t="s">
        <v>1264</v>
      </c>
      <c r="C237" s="321">
        <v>0</v>
      </c>
      <c r="D237" s="321">
        <v>0</v>
      </c>
      <c r="E237" s="321">
        <v>0</v>
      </c>
    </row>
    <row r="238" spans="1:5">
      <c r="A238" s="538" t="s">
        <v>1001</v>
      </c>
      <c r="B238" s="539" t="s">
        <v>1265</v>
      </c>
      <c r="C238" s="321">
        <v>0</v>
      </c>
      <c r="D238" s="321">
        <v>0</v>
      </c>
      <c r="E238" s="321">
        <v>0</v>
      </c>
    </row>
    <row r="239" spans="1:5">
      <c r="A239" s="538" t="s">
        <v>1003</v>
      </c>
      <c r="B239" s="539" t="s">
        <v>1266</v>
      </c>
      <c r="C239" s="321">
        <v>0</v>
      </c>
      <c r="D239" s="321">
        <v>0</v>
      </c>
      <c r="E239" s="321">
        <v>0</v>
      </c>
    </row>
    <row r="240" spans="1:5">
      <c r="A240" s="538" t="s">
        <v>1005</v>
      </c>
      <c r="B240" s="539" t="s">
        <v>1267</v>
      </c>
      <c r="C240" s="321">
        <v>0</v>
      </c>
      <c r="D240" s="321">
        <v>0</v>
      </c>
      <c r="E240" s="321">
        <v>10000</v>
      </c>
    </row>
    <row r="241" spans="1:5">
      <c r="A241" s="538" t="s">
        <v>1007</v>
      </c>
      <c r="B241" s="539" t="s">
        <v>1268</v>
      </c>
      <c r="C241" s="321">
        <v>0</v>
      </c>
      <c r="D241" s="321">
        <v>0</v>
      </c>
      <c r="E241" s="321">
        <v>0</v>
      </c>
    </row>
    <row r="242" spans="1:5" ht="25.5">
      <c r="A242" s="538" t="s">
        <v>1009</v>
      </c>
      <c r="B242" s="539" t="s">
        <v>1269</v>
      </c>
      <c r="C242" s="321">
        <v>0</v>
      </c>
      <c r="D242" s="321">
        <v>0</v>
      </c>
      <c r="E242" s="321">
        <v>0</v>
      </c>
    </row>
    <row r="243" spans="1:5" ht="25.5">
      <c r="A243" s="538" t="s">
        <v>1011</v>
      </c>
      <c r="B243" s="539" t="s">
        <v>1270</v>
      </c>
      <c r="C243" s="321">
        <v>0</v>
      </c>
      <c r="D243" s="321">
        <v>0</v>
      </c>
      <c r="E243" s="321">
        <v>0</v>
      </c>
    </row>
    <row r="244" spans="1:5">
      <c r="A244" s="538" t="s">
        <v>1013</v>
      </c>
      <c r="B244" s="539" t="s">
        <v>1271</v>
      </c>
      <c r="C244" s="321">
        <v>0</v>
      </c>
      <c r="D244" s="321">
        <v>0</v>
      </c>
      <c r="E244" s="321">
        <v>0</v>
      </c>
    </row>
    <row r="245" spans="1:5">
      <c r="A245" s="538" t="s">
        <v>1015</v>
      </c>
      <c r="B245" s="539" t="s">
        <v>1272</v>
      </c>
      <c r="C245" s="321">
        <v>0</v>
      </c>
      <c r="D245" s="321">
        <v>0</v>
      </c>
      <c r="E245" s="321">
        <v>0</v>
      </c>
    </row>
    <row r="246" spans="1:5" ht="25.5">
      <c r="A246" s="538" t="s">
        <v>1016</v>
      </c>
      <c r="B246" s="539" t="s">
        <v>1535</v>
      </c>
      <c r="C246" s="321">
        <v>0</v>
      </c>
      <c r="D246" s="321">
        <v>100000</v>
      </c>
      <c r="E246" s="321">
        <v>4007799</v>
      </c>
    </row>
    <row r="247" spans="1:5">
      <c r="A247" s="538" t="s">
        <v>1018</v>
      </c>
      <c r="B247" s="539" t="s">
        <v>1273</v>
      </c>
      <c r="C247" s="321">
        <v>0</v>
      </c>
      <c r="D247" s="321">
        <v>0</v>
      </c>
      <c r="E247" s="321">
        <v>0</v>
      </c>
    </row>
    <row r="248" spans="1:5">
      <c r="A248" s="538" t="s">
        <v>1020</v>
      </c>
      <c r="B248" s="539" t="s">
        <v>1274</v>
      </c>
      <c r="C248" s="321">
        <v>0</v>
      </c>
      <c r="D248" s="321">
        <v>0</v>
      </c>
      <c r="E248" s="321">
        <v>0</v>
      </c>
    </row>
    <row r="249" spans="1:5">
      <c r="A249" s="538" t="s">
        <v>1022</v>
      </c>
      <c r="B249" s="539" t="s">
        <v>1275</v>
      </c>
      <c r="C249" s="321">
        <v>0</v>
      </c>
      <c r="D249" s="321">
        <v>0</v>
      </c>
      <c r="E249" s="321">
        <v>589889</v>
      </c>
    </row>
    <row r="250" spans="1:5">
      <c r="A250" s="538" t="s">
        <v>1024</v>
      </c>
      <c r="B250" s="539" t="s">
        <v>1276</v>
      </c>
      <c r="C250" s="321">
        <v>0</v>
      </c>
      <c r="D250" s="321">
        <v>0</v>
      </c>
      <c r="E250" s="321">
        <v>0</v>
      </c>
    </row>
    <row r="251" spans="1:5">
      <c r="A251" s="538" t="s">
        <v>1026</v>
      </c>
      <c r="B251" s="539" t="s">
        <v>1277</v>
      </c>
      <c r="C251" s="321">
        <v>0</v>
      </c>
      <c r="D251" s="321">
        <v>0</v>
      </c>
      <c r="E251" s="321">
        <v>100000</v>
      </c>
    </row>
    <row r="252" spans="1:5" ht="25.5">
      <c r="A252" s="538" t="s">
        <v>1028</v>
      </c>
      <c r="B252" s="539" t="s">
        <v>1278</v>
      </c>
      <c r="C252" s="321">
        <v>0</v>
      </c>
      <c r="D252" s="321">
        <v>0</v>
      </c>
      <c r="E252" s="321">
        <v>0</v>
      </c>
    </row>
    <row r="253" spans="1:5" ht="25.5">
      <c r="A253" s="538" t="s">
        <v>1030</v>
      </c>
      <c r="B253" s="539" t="s">
        <v>1279</v>
      </c>
      <c r="C253" s="321">
        <v>0</v>
      </c>
      <c r="D253" s="321">
        <v>0</v>
      </c>
      <c r="E253" s="321">
        <v>0</v>
      </c>
    </row>
    <row r="254" spans="1:5">
      <c r="A254" s="538" t="s">
        <v>1032</v>
      </c>
      <c r="B254" s="539" t="s">
        <v>1280</v>
      </c>
      <c r="C254" s="321">
        <v>0</v>
      </c>
      <c r="D254" s="321">
        <v>0</v>
      </c>
      <c r="E254" s="321">
        <v>3000000</v>
      </c>
    </row>
    <row r="255" spans="1:5">
      <c r="A255" s="538" t="s">
        <v>1034</v>
      </c>
      <c r="B255" s="539" t="s">
        <v>1281</v>
      </c>
      <c r="C255" s="321">
        <v>0</v>
      </c>
      <c r="D255" s="321">
        <v>0</v>
      </c>
      <c r="E255" s="321">
        <v>0</v>
      </c>
    </row>
    <row r="256" spans="1:5" ht="25.5">
      <c r="A256" s="538" t="s">
        <v>1036</v>
      </c>
      <c r="B256" s="539" t="s">
        <v>1282</v>
      </c>
      <c r="C256" s="321">
        <v>0</v>
      </c>
      <c r="D256" s="321">
        <v>0</v>
      </c>
      <c r="E256" s="321">
        <v>0</v>
      </c>
    </row>
    <row r="257" spans="1:5">
      <c r="A257" s="538" t="s">
        <v>1038</v>
      </c>
      <c r="B257" s="539" t="s">
        <v>1283</v>
      </c>
      <c r="C257" s="321">
        <v>0</v>
      </c>
      <c r="D257" s="321">
        <v>0</v>
      </c>
      <c r="E257" s="321">
        <v>317910</v>
      </c>
    </row>
    <row r="258" spans="1:5" ht="25.5">
      <c r="A258" s="540" t="s">
        <v>1040</v>
      </c>
      <c r="B258" s="541" t="s">
        <v>1536</v>
      </c>
      <c r="C258" s="324">
        <v>0</v>
      </c>
      <c r="D258" s="324">
        <v>100000</v>
      </c>
      <c r="E258" s="324">
        <v>4017799</v>
      </c>
    </row>
    <row r="259" spans="1:5" ht="38.25">
      <c r="A259" s="538" t="s">
        <v>1042</v>
      </c>
      <c r="B259" s="539" t="s">
        <v>1284</v>
      </c>
      <c r="C259" s="321">
        <v>0</v>
      </c>
      <c r="D259" s="321">
        <v>0</v>
      </c>
      <c r="E259" s="321">
        <v>0</v>
      </c>
    </row>
    <row r="260" spans="1:5" ht="38.25">
      <c r="A260" s="538" t="s">
        <v>1043</v>
      </c>
      <c r="B260" s="539" t="s">
        <v>1285</v>
      </c>
      <c r="C260" s="321">
        <v>0</v>
      </c>
      <c r="D260" s="321">
        <v>0</v>
      </c>
      <c r="E260" s="321">
        <v>0</v>
      </c>
    </row>
    <row r="261" spans="1:5" ht="51">
      <c r="A261" s="538" t="s">
        <v>1045</v>
      </c>
      <c r="B261" s="539" t="s">
        <v>1286</v>
      </c>
      <c r="C261" s="321">
        <v>0</v>
      </c>
      <c r="D261" s="321">
        <v>0</v>
      </c>
      <c r="E261" s="321">
        <v>0</v>
      </c>
    </row>
    <row r="262" spans="1:5" ht="38.25">
      <c r="A262" s="538" t="s">
        <v>1047</v>
      </c>
      <c r="B262" s="539" t="s">
        <v>1537</v>
      </c>
      <c r="C262" s="321">
        <v>0</v>
      </c>
      <c r="D262" s="321">
        <v>0</v>
      </c>
      <c r="E262" s="321">
        <v>117924</v>
      </c>
    </row>
    <row r="263" spans="1:5">
      <c r="A263" s="538" t="s">
        <v>1049</v>
      </c>
      <c r="B263" s="539" t="s">
        <v>1287</v>
      </c>
      <c r="C263" s="321">
        <v>0</v>
      </c>
      <c r="D263" s="321">
        <v>0</v>
      </c>
      <c r="E263" s="321">
        <v>0</v>
      </c>
    </row>
    <row r="264" spans="1:5">
      <c r="A264" s="538" t="s">
        <v>1051</v>
      </c>
      <c r="B264" s="539" t="s">
        <v>1288</v>
      </c>
      <c r="C264" s="321">
        <v>0</v>
      </c>
      <c r="D264" s="321">
        <v>0</v>
      </c>
      <c r="E264" s="321">
        <v>0</v>
      </c>
    </row>
    <row r="265" spans="1:5">
      <c r="A265" s="538" t="s">
        <v>1053</v>
      </c>
      <c r="B265" s="539" t="s">
        <v>1289</v>
      </c>
      <c r="C265" s="321">
        <v>0</v>
      </c>
      <c r="D265" s="321">
        <v>0</v>
      </c>
      <c r="E265" s="321">
        <v>0</v>
      </c>
    </row>
    <row r="266" spans="1:5">
      <c r="A266" s="538" t="s">
        <v>1055</v>
      </c>
      <c r="B266" s="539" t="s">
        <v>1290</v>
      </c>
      <c r="C266" s="321">
        <v>0</v>
      </c>
      <c r="D266" s="321">
        <v>0</v>
      </c>
      <c r="E266" s="321">
        <v>117924</v>
      </c>
    </row>
    <row r="267" spans="1:5">
      <c r="A267" s="538" t="s">
        <v>1057</v>
      </c>
      <c r="B267" s="539" t="s">
        <v>1291</v>
      </c>
      <c r="C267" s="321">
        <v>0</v>
      </c>
      <c r="D267" s="321">
        <v>0</v>
      </c>
      <c r="E267" s="321">
        <v>0</v>
      </c>
    </row>
    <row r="268" spans="1:5" ht="25.5">
      <c r="A268" s="538" t="s">
        <v>1059</v>
      </c>
      <c r="B268" s="539" t="s">
        <v>1292</v>
      </c>
      <c r="C268" s="321">
        <v>0</v>
      </c>
      <c r="D268" s="321">
        <v>0</v>
      </c>
      <c r="E268" s="321">
        <v>0</v>
      </c>
    </row>
    <row r="269" spans="1:5" ht="25.5">
      <c r="A269" s="538" t="s">
        <v>1061</v>
      </c>
      <c r="B269" s="539" t="s">
        <v>1293</v>
      </c>
      <c r="C269" s="321">
        <v>0</v>
      </c>
      <c r="D269" s="321">
        <v>0</v>
      </c>
      <c r="E269" s="321">
        <v>0</v>
      </c>
    </row>
    <row r="270" spans="1:5">
      <c r="A270" s="538" t="s">
        <v>1063</v>
      </c>
      <c r="B270" s="539" t="s">
        <v>1294</v>
      </c>
      <c r="C270" s="321">
        <v>0</v>
      </c>
      <c r="D270" s="321">
        <v>0</v>
      </c>
      <c r="E270" s="321">
        <v>0</v>
      </c>
    </row>
    <row r="271" spans="1:5">
      <c r="A271" s="538" t="s">
        <v>1064</v>
      </c>
      <c r="B271" s="539" t="s">
        <v>1296</v>
      </c>
      <c r="C271" s="321">
        <v>0</v>
      </c>
      <c r="D271" s="321">
        <v>0</v>
      </c>
      <c r="E271" s="321">
        <v>0</v>
      </c>
    </row>
    <row r="272" spans="1:5" ht="25.5">
      <c r="A272" s="538" t="s">
        <v>1295</v>
      </c>
      <c r="B272" s="539" t="s">
        <v>1538</v>
      </c>
      <c r="C272" s="321">
        <v>0</v>
      </c>
      <c r="D272" s="321">
        <v>0</v>
      </c>
      <c r="E272" s="321">
        <v>360000</v>
      </c>
    </row>
    <row r="273" spans="1:5">
      <c r="A273" s="538" t="s">
        <v>1297</v>
      </c>
      <c r="B273" s="539" t="s">
        <v>1299</v>
      </c>
      <c r="C273" s="321">
        <v>0</v>
      </c>
      <c r="D273" s="321">
        <v>0</v>
      </c>
      <c r="E273" s="321">
        <v>0</v>
      </c>
    </row>
    <row r="274" spans="1:5">
      <c r="A274" s="538" t="s">
        <v>1298</v>
      </c>
      <c r="B274" s="539" t="s">
        <v>1301</v>
      </c>
      <c r="C274" s="321">
        <v>0</v>
      </c>
      <c r="D274" s="321">
        <v>0</v>
      </c>
      <c r="E274" s="321">
        <v>0</v>
      </c>
    </row>
    <row r="275" spans="1:5">
      <c r="A275" s="538" t="s">
        <v>1300</v>
      </c>
      <c r="B275" s="539" t="s">
        <v>1303</v>
      </c>
      <c r="C275" s="321">
        <v>0</v>
      </c>
      <c r="D275" s="321">
        <v>0</v>
      </c>
      <c r="E275" s="321">
        <v>0</v>
      </c>
    </row>
    <row r="276" spans="1:5">
      <c r="A276" s="538" t="s">
        <v>1302</v>
      </c>
      <c r="B276" s="539" t="s">
        <v>1305</v>
      </c>
      <c r="C276" s="321">
        <v>0</v>
      </c>
      <c r="D276" s="321">
        <v>0</v>
      </c>
      <c r="E276" s="321">
        <v>360000</v>
      </c>
    </row>
    <row r="277" spans="1:5">
      <c r="A277" s="538" t="s">
        <v>1304</v>
      </c>
      <c r="B277" s="539" t="s">
        <v>1307</v>
      </c>
      <c r="C277" s="321">
        <v>0</v>
      </c>
      <c r="D277" s="321">
        <v>0</v>
      </c>
      <c r="E277" s="321">
        <v>0</v>
      </c>
    </row>
    <row r="278" spans="1:5" ht="25.5">
      <c r="A278" s="538" t="s">
        <v>1306</v>
      </c>
      <c r="B278" s="539" t="s">
        <v>1309</v>
      </c>
      <c r="C278" s="321">
        <v>0</v>
      </c>
      <c r="D278" s="321">
        <v>0</v>
      </c>
      <c r="E278" s="321">
        <v>0</v>
      </c>
    </row>
    <row r="279" spans="1:5" ht="25.5">
      <c r="A279" s="538" t="s">
        <v>1308</v>
      </c>
      <c r="B279" s="539" t="s">
        <v>1311</v>
      </c>
      <c r="C279" s="321">
        <v>0</v>
      </c>
      <c r="D279" s="321">
        <v>0</v>
      </c>
      <c r="E279" s="321">
        <v>0</v>
      </c>
    </row>
    <row r="280" spans="1:5">
      <c r="A280" s="538" t="s">
        <v>1310</v>
      </c>
      <c r="B280" s="539" t="s">
        <v>1313</v>
      </c>
      <c r="C280" s="321">
        <v>0</v>
      </c>
      <c r="D280" s="321">
        <v>0</v>
      </c>
      <c r="E280" s="321">
        <v>0</v>
      </c>
    </row>
    <row r="281" spans="1:5">
      <c r="A281" s="538" t="s">
        <v>1312</v>
      </c>
      <c r="B281" s="539" t="s">
        <v>1315</v>
      </c>
      <c r="C281" s="321">
        <v>0</v>
      </c>
      <c r="D281" s="321">
        <v>0</v>
      </c>
      <c r="E281" s="321">
        <v>0</v>
      </c>
    </row>
    <row r="282" spans="1:5" ht="25.5">
      <c r="A282" s="538" t="s">
        <v>1314</v>
      </c>
      <c r="B282" s="539" t="s">
        <v>1317</v>
      </c>
      <c r="C282" s="321">
        <v>0</v>
      </c>
      <c r="D282" s="321">
        <v>0</v>
      </c>
      <c r="E282" s="321">
        <v>0</v>
      </c>
    </row>
    <row r="283" spans="1:5">
      <c r="A283" s="538" t="s">
        <v>1316</v>
      </c>
      <c r="B283" s="539" t="s">
        <v>1319</v>
      </c>
      <c r="C283" s="321">
        <v>0</v>
      </c>
      <c r="D283" s="321">
        <v>0</v>
      </c>
      <c r="E283" s="321">
        <v>0</v>
      </c>
    </row>
    <row r="284" spans="1:5" ht="25.5">
      <c r="A284" s="540" t="s">
        <v>1318</v>
      </c>
      <c r="B284" s="541" t="s">
        <v>1539</v>
      </c>
      <c r="C284" s="324">
        <v>0</v>
      </c>
      <c r="D284" s="324">
        <v>0</v>
      </c>
      <c r="E284" s="324">
        <v>477924</v>
      </c>
    </row>
    <row r="285" spans="1:5" ht="25.5">
      <c r="A285" s="540" t="s">
        <v>1320</v>
      </c>
      <c r="B285" s="541" t="s">
        <v>1540</v>
      </c>
      <c r="C285" s="324">
        <v>3093882760</v>
      </c>
      <c r="D285" s="324">
        <v>4864616118</v>
      </c>
      <c r="E285" s="324">
        <v>3007021286</v>
      </c>
    </row>
  </sheetData>
  <mergeCells count="1">
    <mergeCell ref="A1:E1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E43"/>
  <sheetViews>
    <sheetView workbookViewId="0">
      <pane ySplit="3" topLeftCell="A4" activePane="bottomLeft" state="frozen"/>
      <selection activeCell="G127" sqref="G127"/>
      <selection pane="bottomLeft" activeCell="G127" sqref="G127"/>
    </sheetView>
  </sheetViews>
  <sheetFormatPr defaultRowHeight="12.75"/>
  <cols>
    <col min="1" max="1" width="8.140625" style="317" customWidth="1"/>
    <col min="2" max="2" width="41" style="317" customWidth="1"/>
    <col min="3" max="5" width="32.85546875" style="317" customWidth="1"/>
    <col min="6" max="252" width="9.140625" style="317"/>
    <col min="253" max="253" width="8.140625" style="317" customWidth="1"/>
    <col min="254" max="254" width="41" style="317" customWidth="1"/>
    <col min="255" max="261" width="32.85546875" style="317" customWidth="1"/>
    <col min="262" max="508" width="9.140625" style="317"/>
    <col min="509" max="509" width="8.140625" style="317" customWidth="1"/>
    <col min="510" max="510" width="41" style="317" customWidth="1"/>
    <col min="511" max="517" width="32.85546875" style="317" customWidth="1"/>
    <col min="518" max="764" width="9.140625" style="317"/>
    <col min="765" max="765" width="8.140625" style="317" customWidth="1"/>
    <col min="766" max="766" width="41" style="317" customWidth="1"/>
    <col min="767" max="773" width="32.85546875" style="317" customWidth="1"/>
    <col min="774" max="1020" width="9.140625" style="317"/>
    <col min="1021" max="1021" width="8.140625" style="317" customWidth="1"/>
    <col min="1022" max="1022" width="41" style="317" customWidth="1"/>
    <col min="1023" max="1029" width="32.85546875" style="317" customWidth="1"/>
    <col min="1030" max="1276" width="9.140625" style="317"/>
    <col min="1277" max="1277" width="8.140625" style="317" customWidth="1"/>
    <col min="1278" max="1278" width="41" style="317" customWidth="1"/>
    <col min="1279" max="1285" width="32.85546875" style="317" customWidth="1"/>
    <col min="1286" max="1532" width="9.140625" style="317"/>
    <col min="1533" max="1533" width="8.140625" style="317" customWidth="1"/>
    <col min="1534" max="1534" width="41" style="317" customWidth="1"/>
    <col min="1535" max="1541" width="32.85546875" style="317" customWidth="1"/>
    <col min="1542" max="1788" width="9.140625" style="317"/>
    <col min="1789" max="1789" width="8.140625" style="317" customWidth="1"/>
    <col min="1790" max="1790" width="41" style="317" customWidth="1"/>
    <col min="1791" max="1797" width="32.85546875" style="317" customWidth="1"/>
    <col min="1798" max="2044" width="9.140625" style="317"/>
    <col min="2045" max="2045" width="8.140625" style="317" customWidth="1"/>
    <col min="2046" max="2046" width="41" style="317" customWidth="1"/>
    <col min="2047" max="2053" width="32.85546875" style="317" customWidth="1"/>
    <col min="2054" max="2300" width="9.140625" style="317"/>
    <col min="2301" max="2301" width="8.140625" style="317" customWidth="1"/>
    <col min="2302" max="2302" width="41" style="317" customWidth="1"/>
    <col min="2303" max="2309" width="32.85546875" style="317" customWidth="1"/>
    <col min="2310" max="2556" width="9.140625" style="317"/>
    <col min="2557" max="2557" width="8.140625" style="317" customWidth="1"/>
    <col min="2558" max="2558" width="41" style="317" customWidth="1"/>
    <col min="2559" max="2565" width="32.85546875" style="317" customWidth="1"/>
    <col min="2566" max="2812" width="9.140625" style="317"/>
    <col min="2813" max="2813" width="8.140625" style="317" customWidth="1"/>
    <col min="2814" max="2814" width="41" style="317" customWidth="1"/>
    <col min="2815" max="2821" width="32.85546875" style="317" customWidth="1"/>
    <col min="2822" max="3068" width="9.140625" style="317"/>
    <col min="3069" max="3069" width="8.140625" style="317" customWidth="1"/>
    <col min="3070" max="3070" width="41" style="317" customWidth="1"/>
    <col min="3071" max="3077" width="32.85546875" style="317" customWidth="1"/>
    <col min="3078" max="3324" width="9.140625" style="317"/>
    <col min="3325" max="3325" width="8.140625" style="317" customWidth="1"/>
    <col min="3326" max="3326" width="41" style="317" customWidth="1"/>
    <col min="3327" max="3333" width="32.85546875" style="317" customWidth="1"/>
    <col min="3334" max="3580" width="9.140625" style="317"/>
    <col min="3581" max="3581" width="8.140625" style="317" customWidth="1"/>
    <col min="3582" max="3582" width="41" style="317" customWidth="1"/>
    <col min="3583" max="3589" width="32.85546875" style="317" customWidth="1"/>
    <col min="3590" max="3836" width="9.140625" style="317"/>
    <col min="3837" max="3837" width="8.140625" style="317" customWidth="1"/>
    <col min="3838" max="3838" width="41" style="317" customWidth="1"/>
    <col min="3839" max="3845" width="32.85546875" style="317" customWidth="1"/>
    <col min="3846" max="4092" width="9.140625" style="317"/>
    <col min="4093" max="4093" width="8.140625" style="317" customWidth="1"/>
    <col min="4094" max="4094" width="41" style="317" customWidth="1"/>
    <col min="4095" max="4101" width="32.85546875" style="317" customWidth="1"/>
    <col min="4102" max="4348" width="9.140625" style="317"/>
    <col min="4349" max="4349" width="8.140625" style="317" customWidth="1"/>
    <col min="4350" max="4350" width="41" style="317" customWidth="1"/>
    <col min="4351" max="4357" width="32.85546875" style="317" customWidth="1"/>
    <col min="4358" max="4604" width="9.140625" style="317"/>
    <col min="4605" max="4605" width="8.140625" style="317" customWidth="1"/>
    <col min="4606" max="4606" width="41" style="317" customWidth="1"/>
    <col min="4607" max="4613" width="32.85546875" style="317" customWidth="1"/>
    <col min="4614" max="4860" width="9.140625" style="317"/>
    <col min="4861" max="4861" width="8.140625" style="317" customWidth="1"/>
    <col min="4862" max="4862" width="41" style="317" customWidth="1"/>
    <col min="4863" max="4869" width="32.85546875" style="317" customWidth="1"/>
    <col min="4870" max="5116" width="9.140625" style="317"/>
    <col min="5117" max="5117" width="8.140625" style="317" customWidth="1"/>
    <col min="5118" max="5118" width="41" style="317" customWidth="1"/>
    <col min="5119" max="5125" width="32.85546875" style="317" customWidth="1"/>
    <col min="5126" max="5372" width="9.140625" style="317"/>
    <col min="5373" max="5373" width="8.140625" style="317" customWidth="1"/>
    <col min="5374" max="5374" width="41" style="317" customWidth="1"/>
    <col min="5375" max="5381" width="32.85546875" style="317" customWidth="1"/>
    <col min="5382" max="5628" width="9.140625" style="317"/>
    <col min="5629" max="5629" width="8.140625" style="317" customWidth="1"/>
    <col min="5630" max="5630" width="41" style="317" customWidth="1"/>
    <col min="5631" max="5637" width="32.85546875" style="317" customWidth="1"/>
    <col min="5638" max="5884" width="9.140625" style="317"/>
    <col min="5885" max="5885" width="8.140625" style="317" customWidth="1"/>
    <col min="5886" max="5886" width="41" style="317" customWidth="1"/>
    <col min="5887" max="5893" width="32.85546875" style="317" customWidth="1"/>
    <col min="5894" max="6140" width="9.140625" style="317"/>
    <col min="6141" max="6141" width="8.140625" style="317" customWidth="1"/>
    <col min="6142" max="6142" width="41" style="317" customWidth="1"/>
    <col min="6143" max="6149" width="32.85546875" style="317" customWidth="1"/>
    <col min="6150" max="6396" width="9.140625" style="317"/>
    <col min="6397" max="6397" width="8.140625" style="317" customWidth="1"/>
    <col min="6398" max="6398" width="41" style="317" customWidth="1"/>
    <col min="6399" max="6405" width="32.85546875" style="317" customWidth="1"/>
    <col min="6406" max="6652" width="9.140625" style="317"/>
    <col min="6653" max="6653" width="8.140625" style="317" customWidth="1"/>
    <col min="6654" max="6654" width="41" style="317" customWidth="1"/>
    <col min="6655" max="6661" width="32.85546875" style="317" customWidth="1"/>
    <col min="6662" max="6908" width="9.140625" style="317"/>
    <col min="6909" max="6909" width="8.140625" style="317" customWidth="1"/>
    <col min="6910" max="6910" width="41" style="317" customWidth="1"/>
    <col min="6911" max="6917" width="32.85546875" style="317" customWidth="1"/>
    <col min="6918" max="7164" width="9.140625" style="317"/>
    <col min="7165" max="7165" width="8.140625" style="317" customWidth="1"/>
    <col min="7166" max="7166" width="41" style="317" customWidth="1"/>
    <col min="7167" max="7173" width="32.85546875" style="317" customWidth="1"/>
    <col min="7174" max="7420" width="9.140625" style="317"/>
    <col min="7421" max="7421" width="8.140625" style="317" customWidth="1"/>
    <col min="7422" max="7422" width="41" style="317" customWidth="1"/>
    <col min="7423" max="7429" width="32.85546875" style="317" customWidth="1"/>
    <col min="7430" max="7676" width="9.140625" style="317"/>
    <col min="7677" max="7677" width="8.140625" style="317" customWidth="1"/>
    <col min="7678" max="7678" width="41" style="317" customWidth="1"/>
    <col min="7679" max="7685" width="32.85546875" style="317" customWidth="1"/>
    <col min="7686" max="7932" width="9.140625" style="317"/>
    <col min="7933" max="7933" width="8.140625" style="317" customWidth="1"/>
    <col min="7934" max="7934" width="41" style="317" customWidth="1"/>
    <col min="7935" max="7941" width="32.85546875" style="317" customWidth="1"/>
    <col min="7942" max="8188" width="9.140625" style="317"/>
    <col min="8189" max="8189" width="8.140625" style="317" customWidth="1"/>
    <col min="8190" max="8190" width="41" style="317" customWidth="1"/>
    <col min="8191" max="8197" width="32.85546875" style="317" customWidth="1"/>
    <col min="8198" max="8444" width="9.140625" style="317"/>
    <col min="8445" max="8445" width="8.140625" style="317" customWidth="1"/>
    <col min="8446" max="8446" width="41" style="317" customWidth="1"/>
    <col min="8447" max="8453" width="32.85546875" style="317" customWidth="1"/>
    <col min="8454" max="8700" width="9.140625" style="317"/>
    <col min="8701" max="8701" width="8.140625" style="317" customWidth="1"/>
    <col min="8702" max="8702" width="41" style="317" customWidth="1"/>
    <col min="8703" max="8709" width="32.85546875" style="317" customWidth="1"/>
    <col min="8710" max="8956" width="9.140625" style="317"/>
    <col min="8957" max="8957" width="8.140625" style="317" customWidth="1"/>
    <col min="8958" max="8958" width="41" style="317" customWidth="1"/>
    <col min="8959" max="8965" width="32.85546875" style="317" customWidth="1"/>
    <col min="8966" max="9212" width="9.140625" style="317"/>
    <col min="9213" max="9213" width="8.140625" style="317" customWidth="1"/>
    <col min="9214" max="9214" width="41" style="317" customWidth="1"/>
    <col min="9215" max="9221" width="32.85546875" style="317" customWidth="1"/>
    <col min="9222" max="9468" width="9.140625" style="317"/>
    <col min="9469" max="9469" width="8.140625" style="317" customWidth="1"/>
    <col min="9470" max="9470" width="41" style="317" customWidth="1"/>
    <col min="9471" max="9477" width="32.85546875" style="317" customWidth="1"/>
    <col min="9478" max="9724" width="9.140625" style="317"/>
    <col min="9725" max="9725" width="8.140625" style="317" customWidth="1"/>
    <col min="9726" max="9726" width="41" style="317" customWidth="1"/>
    <col min="9727" max="9733" width="32.85546875" style="317" customWidth="1"/>
    <col min="9734" max="9980" width="9.140625" style="317"/>
    <col min="9981" max="9981" width="8.140625" style="317" customWidth="1"/>
    <col min="9982" max="9982" width="41" style="317" customWidth="1"/>
    <col min="9983" max="9989" width="32.85546875" style="317" customWidth="1"/>
    <col min="9990" max="10236" width="9.140625" style="317"/>
    <col min="10237" max="10237" width="8.140625" style="317" customWidth="1"/>
    <col min="10238" max="10238" width="41" style="317" customWidth="1"/>
    <col min="10239" max="10245" width="32.85546875" style="317" customWidth="1"/>
    <col min="10246" max="10492" width="9.140625" style="317"/>
    <col min="10493" max="10493" width="8.140625" style="317" customWidth="1"/>
    <col min="10494" max="10494" width="41" style="317" customWidth="1"/>
    <col min="10495" max="10501" width="32.85546875" style="317" customWidth="1"/>
    <col min="10502" max="10748" width="9.140625" style="317"/>
    <col min="10749" max="10749" width="8.140625" style="317" customWidth="1"/>
    <col min="10750" max="10750" width="41" style="317" customWidth="1"/>
    <col min="10751" max="10757" width="32.85546875" style="317" customWidth="1"/>
    <col min="10758" max="11004" width="9.140625" style="317"/>
    <col min="11005" max="11005" width="8.140625" style="317" customWidth="1"/>
    <col min="11006" max="11006" width="41" style="317" customWidth="1"/>
    <col min="11007" max="11013" width="32.85546875" style="317" customWidth="1"/>
    <col min="11014" max="11260" width="9.140625" style="317"/>
    <col min="11261" max="11261" width="8.140625" style="317" customWidth="1"/>
    <col min="11262" max="11262" width="41" style="317" customWidth="1"/>
    <col min="11263" max="11269" width="32.85546875" style="317" customWidth="1"/>
    <col min="11270" max="11516" width="9.140625" style="317"/>
    <col min="11517" max="11517" width="8.140625" style="317" customWidth="1"/>
    <col min="11518" max="11518" width="41" style="317" customWidth="1"/>
    <col min="11519" max="11525" width="32.85546875" style="317" customWidth="1"/>
    <col min="11526" max="11772" width="9.140625" style="317"/>
    <col min="11773" max="11773" width="8.140625" style="317" customWidth="1"/>
    <col min="11774" max="11774" width="41" style="317" customWidth="1"/>
    <col min="11775" max="11781" width="32.85546875" style="317" customWidth="1"/>
    <col min="11782" max="12028" width="9.140625" style="317"/>
    <col min="12029" max="12029" width="8.140625" style="317" customWidth="1"/>
    <col min="12030" max="12030" width="41" style="317" customWidth="1"/>
    <col min="12031" max="12037" width="32.85546875" style="317" customWidth="1"/>
    <col min="12038" max="12284" width="9.140625" style="317"/>
    <col min="12285" max="12285" width="8.140625" style="317" customWidth="1"/>
    <col min="12286" max="12286" width="41" style="317" customWidth="1"/>
    <col min="12287" max="12293" width="32.85546875" style="317" customWidth="1"/>
    <col min="12294" max="12540" width="9.140625" style="317"/>
    <col min="12541" max="12541" width="8.140625" style="317" customWidth="1"/>
    <col min="12542" max="12542" width="41" style="317" customWidth="1"/>
    <col min="12543" max="12549" width="32.85546875" style="317" customWidth="1"/>
    <col min="12550" max="12796" width="9.140625" style="317"/>
    <col min="12797" max="12797" width="8.140625" style="317" customWidth="1"/>
    <col min="12798" max="12798" width="41" style="317" customWidth="1"/>
    <col min="12799" max="12805" width="32.85546875" style="317" customWidth="1"/>
    <col min="12806" max="13052" width="9.140625" style="317"/>
    <col min="13053" max="13053" width="8.140625" style="317" customWidth="1"/>
    <col min="13054" max="13054" width="41" style="317" customWidth="1"/>
    <col min="13055" max="13061" width="32.85546875" style="317" customWidth="1"/>
    <col min="13062" max="13308" width="9.140625" style="317"/>
    <col min="13309" max="13309" width="8.140625" style="317" customWidth="1"/>
    <col min="13310" max="13310" width="41" style="317" customWidth="1"/>
    <col min="13311" max="13317" width="32.85546875" style="317" customWidth="1"/>
    <col min="13318" max="13564" width="9.140625" style="317"/>
    <col min="13565" max="13565" width="8.140625" style="317" customWidth="1"/>
    <col min="13566" max="13566" width="41" style="317" customWidth="1"/>
    <col min="13567" max="13573" width="32.85546875" style="317" customWidth="1"/>
    <col min="13574" max="13820" width="9.140625" style="317"/>
    <col min="13821" max="13821" width="8.140625" style="317" customWidth="1"/>
    <col min="13822" max="13822" width="41" style="317" customWidth="1"/>
    <col min="13823" max="13829" width="32.85546875" style="317" customWidth="1"/>
    <col min="13830" max="14076" width="9.140625" style="317"/>
    <col min="14077" max="14077" width="8.140625" style="317" customWidth="1"/>
    <col min="14078" max="14078" width="41" style="317" customWidth="1"/>
    <col min="14079" max="14085" width="32.85546875" style="317" customWidth="1"/>
    <col min="14086" max="14332" width="9.140625" style="317"/>
    <col min="14333" max="14333" width="8.140625" style="317" customWidth="1"/>
    <col min="14334" max="14334" width="41" style="317" customWidth="1"/>
    <col min="14335" max="14341" width="32.85546875" style="317" customWidth="1"/>
    <col min="14342" max="14588" width="9.140625" style="317"/>
    <col min="14589" max="14589" width="8.140625" style="317" customWidth="1"/>
    <col min="14590" max="14590" width="41" style="317" customWidth="1"/>
    <col min="14591" max="14597" width="32.85546875" style="317" customWidth="1"/>
    <col min="14598" max="14844" width="9.140625" style="317"/>
    <col min="14845" max="14845" width="8.140625" style="317" customWidth="1"/>
    <col min="14846" max="14846" width="41" style="317" customWidth="1"/>
    <col min="14847" max="14853" width="32.85546875" style="317" customWidth="1"/>
    <col min="14854" max="15100" width="9.140625" style="317"/>
    <col min="15101" max="15101" width="8.140625" style="317" customWidth="1"/>
    <col min="15102" max="15102" width="41" style="317" customWidth="1"/>
    <col min="15103" max="15109" width="32.85546875" style="317" customWidth="1"/>
    <col min="15110" max="15356" width="9.140625" style="317"/>
    <col min="15357" max="15357" width="8.140625" style="317" customWidth="1"/>
    <col min="15358" max="15358" width="41" style="317" customWidth="1"/>
    <col min="15359" max="15365" width="32.85546875" style="317" customWidth="1"/>
    <col min="15366" max="15612" width="9.140625" style="317"/>
    <col min="15613" max="15613" width="8.140625" style="317" customWidth="1"/>
    <col min="15614" max="15614" width="41" style="317" customWidth="1"/>
    <col min="15615" max="15621" width="32.85546875" style="317" customWidth="1"/>
    <col min="15622" max="15868" width="9.140625" style="317"/>
    <col min="15869" max="15869" width="8.140625" style="317" customWidth="1"/>
    <col min="15870" max="15870" width="41" style="317" customWidth="1"/>
    <col min="15871" max="15877" width="32.85546875" style="317" customWidth="1"/>
    <col min="15878" max="16124" width="9.140625" style="317"/>
    <col min="16125" max="16125" width="8.140625" style="317" customWidth="1"/>
    <col min="16126" max="16126" width="41" style="317" customWidth="1"/>
    <col min="16127" max="16133" width="32.85546875" style="317" customWidth="1"/>
    <col min="16134" max="16384" width="9.140625" style="317"/>
  </cols>
  <sheetData>
    <row r="1" spans="1:5">
      <c r="A1" s="1106" t="s">
        <v>1321</v>
      </c>
      <c r="B1" s="1107"/>
      <c r="C1" s="1107"/>
      <c r="D1" s="1107"/>
      <c r="E1" s="1107"/>
    </row>
    <row r="2" spans="1:5" ht="15">
      <c r="A2" s="318" t="s">
        <v>708</v>
      </c>
      <c r="B2" s="318" t="s">
        <v>155</v>
      </c>
      <c r="C2" s="318" t="s">
        <v>709</v>
      </c>
      <c r="D2" s="318" t="s">
        <v>710</v>
      </c>
      <c r="E2" s="318" t="s">
        <v>711</v>
      </c>
    </row>
    <row r="3" spans="1:5" ht="15">
      <c r="A3" s="318">
        <v>2</v>
      </c>
      <c r="B3" s="318">
        <v>3</v>
      </c>
      <c r="C3" s="318">
        <v>4</v>
      </c>
      <c r="D3" s="318">
        <v>5</v>
      </c>
      <c r="E3" s="318">
        <v>10</v>
      </c>
    </row>
    <row r="4" spans="1:5" ht="25.5">
      <c r="A4" s="319" t="s">
        <v>712</v>
      </c>
      <c r="B4" s="320" t="s">
        <v>1322</v>
      </c>
      <c r="C4" s="321">
        <v>15729000</v>
      </c>
      <c r="D4" s="321">
        <v>15729000</v>
      </c>
      <c r="E4" s="321">
        <v>7983600</v>
      </c>
    </row>
    <row r="5" spans="1:5">
      <c r="A5" s="319" t="s">
        <v>714</v>
      </c>
      <c r="B5" s="320" t="s">
        <v>1323</v>
      </c>
      <c r="C5" s="321">
        <v>0</v>
      </c>
      <c r="D5" s="321">
        <v>0</v>
      </c>
      <c r="E5" s="321">
        <v>0</v>
      </c>
    </row>
    <row r="6" spans="1:5" ht="25.5">
      <c r="A6" s="319" t="s">
        <v>716</v>
      </c>
      <c r="B6" s="320" t="s">
        <v>1324</v>
      </c>
      <c r="C6" s="321">
        <v>0</v>
      </c>
      <c r="D6" s="321">
        <v>0</v>
      </c>
      <c r="E6" s="321">
        <v>0</v>
      </c>
    </row>
    <row r="7" spans="1:5" ht="25.5">
      <c r="A7" s="319" t="s">
        <v>718</v>
      </c>
      <c r="B7" s="320" t="s">
        <v>1325</v>
      </c>
      <c r="C7" s="321">
        <v>0</v>
      </c>
      <c r="D7" s="321">
        <v>0</v>
      </c>
      <c r="E7" s="321">
        <v>0</v>
      </c>
    </row>
    <row r="8" spans="1:5">
      <c r="A8" s="319" t="s">
        <v>720</v>
      </c>
      <c r="B8" s="320" t="s">
        <v>1326</v>
      </c>
      <c r="C8" s="321">
        <v>0</v>
      </c>
      <c r="D8" s="321">
        <v>0</v>
      </c>
      <c r="E8" s="321">
        <v>0</v>
      </c>
    </row>
    <row r="9" spans="1:5" ht="25.5">
      <c r="A9" s="319" t="s">
        <v>722</v>
      </c>
      <c r="B9" s="320" t="s">
        <v>1327</v>
      </c>
      <c r="C9" s="321">
        <v>15729000</v>
      </c>
      <c r="D9" s="321">
        <v>15729000</v>
      </c>
      <c r="E9" s="321">
        <v>7983600</v>
      </c>
    </row>
    <row r="10" spans="1:5" ht="25.5">
      <c r="A10" s="319" t="s">
        <v>724</v>
      </c>
      <c r="B10" s="320" t="s">
        <v>1328</v>
      </c>
      <c r="C10" s="321">
        <v>0</v>
      </c>
      <c r="D10" s="321">
        <v>0</v>
      </c>
      <c r="E10" s="321">
        <v>0</v>
      </c>
    </row>
    <row r="11" spans="1:5">
      <c r="A11" s="319" t="s">
        <v>726</v>
      </c>
      <c r="B11" s="320" t="s">
        <v>1329</v>
      </c>
      <c r="C11" s="321">
        <v>0</v>
      </c>
      <c r="D11" s="321">
        <v>0</v>
      </c>
      <c r="E11" s="321">
        <v>0</v>
      </c>
    </row>
    <row r="12" spans="1:5">
      <c r="A12" s="319" t="s">
        <v>728</v>
      </c>
      <c r="B12" s="320" t="s">
        <v>1330</v>
      </c>
      <c r="C12" s="321">
        <v>0</v>
      </c>
      <c r="D12" s="321">
        <v>0</v>
      </c>
      <c r="E12" s="321">
        <v>0</v>
      </c>
    </row>
    <row r="13" spans="1:5" ht="25.5">
      <c r="A13" s="319" t="s">
        <v>499</v>
      </c>
      <c r="B13" s="320" t="s">
        <v>1331</v>
      </c>
      <c r="C13" s="321">
        <v>0</v>
      </c>
      <c r="D13" s="321">
        <v>0</v>
      </c>
      <c r="E13" s="321">
        <v>0</v>
      </c>
    </row>
    <row r="14" spans="1:5">
      <c r="A14" s="319" t="s">
        <v>500</v>
      </c>
      <c r="B14" s="320" t="s">
        <v>1332</v>
      </c>
      <c r="C14" s="321">
        <v>0</v>
      </c>
      <c r="D14" s="321">
        <v>0</v>
      </c>
      <c r="E14" s="321">
        <v>0</v>
      </c>
    </row>
    <row r="15" spans="1:5" ht="25.5">
      <c r="A15" s="319" t="s">
        <v>501</v>
      </c>
      <c r="B15" s="320" t="s">
        <v>1333</v>
      </c>
      <c r="C15" s="321">
        <v>0</v>
      </c>
      <c r="D15" s="321">
        <v>0</v>
      </c>
      <c r="E15" s="321">
        <v>0</v>
      </c>
    </row>
    <row r="16" spans="1:5">
      <c r="A16" s="319" t="s">
        <v>502</v>
      </c>
      <c r="B16" s="320" t="s">
        <v>1334</v>
      </c>
      <c r="C16" s="321">
        <v>0</v>
      </c>
      <c r="D16" s="321">
        <v>0</v>
      </c>
      <c r="E16" s="321">
        <v>0</v>
      </c>
    </row>
    <row r="17" spans="1:5">
      <c r="A17" s="319" t="s">
        <v>503</v>
      </c>
      <c r="B17" s="320" t="s">
        <v>1335</v>
      </c>
      <c r="C17" s="321">
        <v>0</v>
      </c>
      <c r="D17" s="321">
        <v>0</v>
      </c>
      <c r="E17" s="321">
        <v>0</v>
      </c>
    </row>
    <row r="18" spans="1:5">
      <c r="A18" s="319" t="s">
        <v>504</v>
      </c>
      <c r="B18" s="320" t="s">
        <v>1336</v>
      </c>
      <c r="C18" s="321">
        <v>0</v>
      </c>
      <c r="D18" s="321">
        <v>0</v>
      </c>
      <c r="E18" s="321">
        <v>0</v>
      </c>
    </row>
    <row r="19" spans="1:5">
      <c r="A19" s="319" t="s">
        <v>505</v>
      </c>
      <c r="B19" s="320" t="s">
        <v>1337</v>
      </c>
      <c r="C19" s="321">
        <v>0</v>
      </c>
      <c r="D19" s="321">
        <v>0</v>
      </c>
      <c r="E19" s="321">
        <v>0</v>
      </c>
    </row>
    <row r="20" spans="1:5" ht="25.5">
      <c r="A20" s="319" t="s">
        <v>506</v>
      </c>
      <c r="B20" s="320" t="s">
        <v>1338</v>
      </c>
      <c r="C20" s="321">
        <v>0</v>
      </c>
      <c r="D20" s="321">
        <v>0</v>
      </c>
      <c r="E20" s="321">
        <v>0</v>
      </c>
    </row>
    <row r="21" spans="1:5">
      <c r="A21" s="319" t="s">
        <v>507</v>
      </c>
      <c r="B21" s="320" t="s">
        <v>1339</v>
      </c>
      <c r="C21" s="321">
        <v>0</v>
      </c>
      <c r="D21" s="321">
        <v>0</v>
      </c>
      <c r="E21" s="321">
        <v>0</v>
      </c>
    </row>
    <row r="22" spans="1:5" ht="25.5">
      <c r="A22" s="319" t="s">
        <v>508</v>
      </c>
      <c r="B22" s="320" t="s">
        <v>1340</v>
      </c>
      <c r="C22" s="321">
        <v>0</v>
      </c>
      <c r="D22" s="321">
        <v>0</v>
      </c>
      <c r="E22" s="321">
        <v>0</v>
      </c>
    </row>
    <row r="23" spans="1:5" ht="25.5">
      <c r="A23" s="319" t="s">
        <v>509</v>
      </c>
      <c r="B23" s="320" t="s">
        <v>1341</v>
      </c>
      <c r="C23" s="321">
        <v>0</v>
      </c>
      <c r="D23" s="321">
        <v>0</v>
      </c>
      <c r="E23" s="321">
        <v>0</v>
      </c>
    </row>
    <row r="24" spans="1:5" ht="25.5">
      <c r="A24" s="319" t="s">
        <v>510</v>
      </c>
      <c r="B24" s="320" t="s">
        <v>1342</v>
      </c>
      <c r="C24" s="321">
        <v>29967403</v>
      </c>
      <c r="D24" s="321">
        <v>30435054</v>
      </c>
      <c r="E24" s="321">
        <v>30435054</v>
      </c>
    </row>
    <row r="25" spans="1:5" ht="25.5">
      <c r="A25" s="319" t="s">
        <v>511</v>
      </c>
      <c r="B25" s="320" t="s">
        <v>1343</v>
      </c>
      <c r="C25" s="321">
        <v>895759119</v>
      </c>
      <c r="D25" s="321">
        <v>930129740</v>
      </c>
      <c r="E25" s="321">
        <v>727493012</v>
      </c>
    </row>
    <row r="26" spans="1:5" ht="25.5">
      <c r="A26" s="319" t="s">
        <v>512</v>
      </c>
      <c r="B26" s="320" t="s">
        <v>1344</v>
      </c>
      <c r="C26" s="321">
        <v>0</v>
      </c>
      <c r="D26" s="321">
        <v>0</v>
      </c>
      <c r="E26" s="321">
        <v>0</v>
      </c>
    </row>
    <row r="27" spans="1:5">
      <c r="A27" s="319" t="s">
        <v>513</v>
      </c>
      <c r="B27" s="320" t="s">
        <v>1345</v>
      </c>
      <c r="C27" s="321">
        <v>0</v>
      </c>
      <c r="D27" s="321">
        <v>0</v>
      </c>
      <c r="E27" s="321">
        <v>0</v>
      </c>
    </row>
    <row r="28" spans="1:5" ht="25.5">
      <c r="A28" s="319" t="s">
        <v>514</v>
      </c>
      <c r="B28" s="320" t="s">
        <v>1346</v>
      </c>
      <c r="C28" s="321">
        <v>0</v>
      </c>
      <c r="D28" s="321">
        <v>0</v>
      </c>
      <c r="E28" s="321">
        <v>0</v>
      </c>
    </row>
    <row r="29" spans="1:5" ht="25.5">
      <c r="A29" s="319" t="s">
        <v>515</v>
      </c>
      <c r="B29" s="320" t="s">
        <v>1347</v>
      </c>
      <c r="C29" s="321">
        <v>0</v>
      </c>
      <c r="D29" s="321">
        <v>0</v>
      </c>
      <c r="E29" s="321">
        <v>0</v>
      </c>
    </row>
    <row r="30" spans="1:5" ht="25.5">
      <c r="A30" s="319" t="s">
        <v>516</v>
      </c>
      <c r="B30" s="320" t="s">
        <v>1348</v>
      </c>
      <c r="C30" s="321">
        <v>0</v>
      </c>
      <c r="D30" s="321">
        <v>0</v>
      </c>
      <c r="E30" s="321">
        <v>0</v>
      </c>
    </row>
    <row r="31" spans="1:5" ht="25.5">
      <c r="A31" s="319" t="s">
        <v>517</v>
      </c>
      <c r="B31" s="320" t="s">
        <v>1349</v>
      </c>
      <c r="C31" s="321">
        <v>0</v>
      </c>
      <c r="D31" s="321">
        <v>0</v>
      </c>
      <c r="E31" s="321">
        <v>0</v>
      </c>
    </row>
    <row r="32" spans="1:5" ht="25.5">
      <c r="A32" s="319" t="s">
        <v>518</v>
      </c>
      <c r="B32" s="320" t="s">
        <v>1350</v>
      </c>
      <c r="C32" s="321">
        <v>941455522</v>
      </c>
      <c r="D32" s="321">
        <v>976293794</v>
      </c>
      <c r="E32" s="321">
        <v>765911666</v>
      </c>
    </row>
    <row r="33" spans="1:5" ht="25.5">
      <c r="A33" s="319" t="s">
        <v>519</v>
      </c>
      <c r="B33" s="320" t="s">
        <v>1351</v>
      </c>
      <c r="C33" s="321">
        <v>0</v>
      </c>
      <c r="D33" s="321">
        <v>0</v>
      </c>
      <c r="E33" s="321">
        <v>0</v>
      </c>
    </row>
    <row r="34" spans="1:5" ht="25.5">
      <c r="A34" s="319" t="s">
        <v>520</v>
      </c>
      <c r="B34" s="320" t="s">
        <v>1352</v>
      </c>
      <c r="C34" s="321">
        <v>0</v>
      </c>
      <c r="D34" s="321">
        <v>0</v>
      </c>
      <c r="E34" s="321">
        <v>0</v>
      </c>
    </row>
    <row r="35" spans="1:5">
      <c r="A35" s="319" t="s">
        <v>521</v>
      </c>
      <c r="B35" s="320" t="s">
        <v>1353</v>
      </c>
      <c r="C35" s="321">
        <v>0</v>
      </c>
      <c r="D35" s="321">
        <v>0</v>
      </c>
      <c r="E35" s="321">
        <v>0</v>
      </c>
    </row>
    <row r="36" spans="1:5">
      <c r="A36" s="319" t="s">
        <v>522</v>
      </c>
      <c r="B36" s="320" t="s">
        <v>1354</v>
      </c>
      <c r="C36" s="321">
        <v>0</v>
      </c>
      <c r="D36" s="321">
        <v>0</v>
      </c>
      <c r="E36" s="321">
        <v>0</v>
      </c>
    </row>
    <row r="37" spans="1:5" ht="38.25">
      <c r="A37" s="319" t="s">
        <v>523</v>
      </c>
      <c r="B37" s="320" t="s">
        <v>1355</v>
      </c>
      <c r="C37" s="321">
        <v>0</v>
      </c>
      <c r="D37" s="321">
        <v>0</v>
      </c>
      <c r="E37" s="321">
        <v>0</v>
      </c>
    </row>
    <row r="38" spans="1:5" ht="25.5">
      <c r="A38" s="319" t="s">
        <v>524</v>
      </c>
      <c r="B38" s="320" t="s">
        <v>1356</v>
      </c>
      <c r="C38" s="321">
        <v>0</v>
      </c>
      <c r="D38" s="321">
        <v>0</v>
      </c>
      <c r="E38" s="321">
        <v>0</v>
      </c>
    </row>
    <row r="39" spans="1:5">
      <c r="A39" s="319" t="s">
        <v>525</v>
      </c>
      <c r="B39" s="320" t="s">
        <v>1357</v>
      </c>
      <c r="C39" s="321">
        <v>0</v>
      </c>
      <c r="D39" s="321">
        <v>0</v>
      </c>
      <c r="E39" s="321">
        <v>0</v>
      </c>
    </row>
    <row r="40" spans="1:5" ht="25.5">
      <c r="A40" s="319" t="s">
        <v>526</v>
      </c>
      <c r="B40" s="320" t="s">
        <v>1358</v>
      </c>
      <c r="C40" s="321">
        <v>0</v>
      </c>
      <c r="D40" s="321">
        <v>0</v>
      </c>
      <c r="E40" s="321">
        <v>0</v>
      </c>
    </row>
    <row r="41" spans="1:5" ht="25.5">
      <c r="A41" s="319" t="s">
        <v>527</v>
      </c>
      <c r="B41" s="320" t="s">
        <v>1359</v>
      </c>
      <c r="C41" s="321">
        <v>0</v>
      </c>
      <c r="D41" s="321">
        <v>0</v>
      </c>
      <c r="E41" s="321">
        <v>0</v>
      </c>
    </row>
    <row r="42" spans="1:5">
      <c r="A42" s="319" t="s">
        <v>528</v>
      </c>
      <c r="B42" s="320" t="s">
        <v>1360</v>
      </c>
      <c r="C42" s="321">
        <v>0</v>
      </c>
      <c r="D42" s="321">
        <v>0</v>
      </c>
      <c r="E42" s="321">
        <v>0</v>
      </c>
    </row>
    <row r="43" spans="1:5" ht="25.5">
      <c r="A43" s="322" t="s">
        <v>529</v>
      </c>
      <c r="B43" s="323" t="s">
        <v>1361</v>
      </c>
      <c r="C43" s="324">
        <v>941455522</v>
      </c>
      <c r="D43" s="324">
        <v>976293794</v>
      </c>
      <c r="E43" s="324">
        <v>765911666</v>
      </c>
    </row>
  </sheetData>
  <mergeCells count="1">
    <mergeCell ref="A1:E1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E35"/>
  <sheetViews>
    <sheetView workbookViewId="0">
      <pane ySplit="3" topLeftCell="A4" activePane="bottomLeft" state="frozen"/>
      <selection activeCell="G127" sqref="G127"/>
      <selection pane="bottomLeft" activeCell="G127" sqref="G127"/>
    </sheetView>
  </sheetViews>
  <sheetFormatPr defaultRowHeight="12.75"/>
  <cols>
    <col min="1" max="1" width="8.140625" style="317" customWidth="1"/>
    <col min="2" max="2" width="41" style="317" customWidth="1"/>
    <col min="3" max="5" width="32.85546875" style="317" customWidth="1"/>
    <col min="6" max="254" width="9.140625" style="317"/>
    <col min="255" max="255" width="8.140625" style="317" customWidth="1"/>
    <col min="256" max="256" width="41" style="317" customWidth="1"/>
    <col min="257" max="261" width="32.85546875" style="317" customWidth="1"/>
    <col min="262" max="510" width="9.140625" style="317"/>
    <col min="511" max="511" width="8.140625" style="317" customWidth="1"/>
    <col min="512" max="512" width="41" style="317" customWidth="1"/>
    <col min="513" max="517" width="32.85546875" style="317" customWidth="1"/>
    <col min="518" max="766" width="9.140625" style="317"/>
    <col min="767" max="767" width="8.140625" style="317" customWidth="1"/>
    <col min="768" max="768" width="41" style="317" customWidth="1"/>
    <col min="769" max="773" width="32.85546875" style="317" customWidth="1"/>
    <col min="774" max="1022" width="9.140625" style="317"/>
    <col min="1023" max="1023" width="8.140625" style="317" customWidth="1"/>
    <col min="1024" max="1024" width="41" style="317" customWidth="1"/>
    <col min="1025" max="1029" width="32.85546875" style="317" customWidth="1"/>
    <col min="1030" max="1278" width="9.140625" style="317"/>
    <col min="1279" max="1279" width="8.140625" style="317" customWidth="1"/>
    <col min="1280" max="1280" width="41" style="317" customWidth="1"/>
    <col min="1281" max="1285" width="32.85546875" style="317" customWidth="1"/>
    <col min="1286" max="1534" width="9.140625" style="317"/>
    <col min="1535" max="1535" width="8.140625" style="317" customWidth="1"/>
    <col min="1536" max="1536" width="41" style="317" customWidth="1"/>
    <col min="1537" max="1541" width="32.85546875" style="317" customWidth="1"/>
    <col min="1542" max="1790" width="9.140625" style="317"/>
    <col min="1791" max="1791" width="8.140625" style="317" customWidth="1"/>
    <col min="1792" max="1792" width="41" style="317" customWidth="1"/>
    <col min="1793" max="1797" width="32.85546875" style="317" customWidth="1"/>
    <col min="1798" max="2046" width="9.140625" style="317"/>
    <col min="2047" max="2047" width="8.140625" style="317" customWidth="1"/>
    <col min="2048" max="2048" width="41" style="317" customWidth="1"/>
    <col min="2049" max="2053" width="32.85546875" style="317" customWidth="1"/>
    <col min="2054" max="2302" width="9.140625" style="317"/>
    <col min="2303" max="2303" width="8.140625" style="317" customWidth="1"/>
    <col min="2304" max="2304" width="41" style="317" customWidth="1"/>
    <col min="2305" max="2309" width="32.85546875" style="317" customWidth="1"/>
    <col min="2310" max="2558" width="9.140625" style="317"/>
    <col min="2559" max="2559" width="8.140625" style="317" customWidth="1"/>
    <col min="2560" max="2560" width="41" style="317" customWidth="1"/>
    <col min="2561" max="2565" width="32.85546875" style="317" customWidth="1"/>
    <col min="2566" max="2814" width="9.140625" style="317"/>
    <col min="2815" max="2815" width="8.140625" style="317" customWidth="1"/>
    <col min="2816" max="2816" width="41" style="317" customWidth="1"/>
    <col min="2817" max="2821" width="32.85546875" style="317" customWidth="1"/>
    <col min="2822" max="3070" width="9.140625" style="317"/>
    <col min="3071" max="3071" width="8.140625" style="317" customWidth="1"/>
    <col min="3072" max="3072" width="41" style="317" customWidth="1"/>
    <col min="3073" max="3077" width="32.85546875" style="317" customWidth="1"/>
    <col min="3078" max="3326" width="9.140625" style="317"/>
    <col min="3327" max="3327" width="8.140625" style="317" customWidth="1"/>
    <col min="3328" max="3328" width="41" style="317" customWidth="1"/>
    <col min="3329" max="3333" width="32.85546875" style="317" customWidth="1"/>
    <col min="3334" max="3582" width="9.140625" style="317"/>
    <col min="3583" max="3583" width="8.140625" style="317" customWidth="1"/>
    <col min="3584" max="3584" width="41" style="317" customWidth="1"/>
    <col min="3585" max="3589" width="32.85546875" style="317" customWidth="1"/>
    <col min="3590" max="3838" width="9.140625" style="317"/>
    <col min="3839" max="3839" width="8.140625" style="317" customWidth="1"/>
    <col min="3840" max="3840" width="41" style="317" customWidth="1"/>
    <col min="3841" max="3845" width="32.85546875" style="317" customWidth="1"/>
    <col min="3846" max="4094" width="9.140625" style="317"/>
    <col min="4095" max="4095" width="8.140625" style="317" customWidth="1"/>
    <col min="4096" max="4096" width="41" style="317" customWidth="1"/>
    <col min="4097" max="4101" width="32.85546875" style="317" customWidth="1"/>
    <col min="4102" max="4350" width="9.140625" style="317"/>
    <col min="4351" max="4351" width="8.140625" style="317" customWidth="1"/>
    <col min="4352" max="4352" width="41" style="317" customWidth="1"/>
    <col min="4353" max="4357" width="32.85546875" style="317" customWidth="1"/>
    <col min="4358" max="4606" width="9.140625" style="317"/>
    <col min="4607" max="4607" width="8.140625" style="317" customWidth="1"/>
    <col min="4608" max="4608" width="41" style="317" customWidth="1"/>
    <col min="4609" max="4613" width="32.85546875" style="317" customWidth="1"/>
    <col min="4614" max="4862" width="9.140625" style="317"/>
    <col min="4863" max="4863" width="8.140625" style="317" customWidth="1"/>
    <col min="4864" max="4864" width="41" style="317" customWidth="1"/>
    <col min="4865" max="4869" width="32.85546875" style="317" customWidth="1"/>
    <col min="4870" max="5118" width="9.140625" style="317"/>
    <col min="5119" max="5119" width="8.140625" style="317" customWidth="1"/>
    <col min="5120" max="5120" width="41" style="317" customWidth="1"/>
    <col min="5121" max="5125" width="32.85546875" style="317" customWidth="1"/>
    <col min="5126" max="5374" width="9.140625" style="317"/>
    <col min="5375" max="5375" width="8.140625" style="317" customWidth="1"/>
    <col min="5376" max="5376" width="41" style="317" customWidth="1"/>
    <col min="5377" max="5381" width="32.85546875" style="317" customWidth="1"/>
    <col min="5382" max="5630" width="9.140625" style="317"/>
    <col min="5631" max="5631" width="8.140625" style="317" customWidth="1"/>
    <col min="5632" max="5632" width="41" style="317" customWidth="1"/>
    <col min="5633" max="5637" width="32.85546875" style="317" customWidth="1"/>
    <col min="5638" max="5886" width="9.140625" style="317"/>
    <col min="5887" max="5887" width="8.140625" style="317" customWidth="1"/>
    <col min="5888" max="5888" width="41" style="317" customWidth="1"/>
    <col min="5889" max="5893" width="32.85546875" style="317" customWidth="1"/>
    <col min="5894" max="6142" width="9.140625" style="317"/>
    <col min="6143" max="6143" width="8.140625" style="317" customWidth="1"/>
    <col min="6144" max="6144" width="41" style="317" customWidth="1"/>
    <col min="6145" max="6149" width="32.85546875" style="317" customWidth="1"/>
    <col min="6150" max="6398" width="9.140625" style="317"/>
    <col min="6399" max="6399" width="8.140625" style="317" customWidth="1"/>
    <col min="6400" max="6400" width="41" style="317" customWidth="1"/>
    <col min="6401" max="6405" width="32.85546875" style="317" customWidth="1"/>
    <col min="6406" max="6654" width="9.140625" style="317"/>
    <col min="6655" max="6655" width="8.140625" style="317" customWidth="1"/>
    <col min="6656" max="6656" width="41" style="317" customWidth="1"/>
    <col min="6657" max="6661" width="32.85546875" style="317" customWidth="1"/>
    <col min="6662" max="6910" width="9.140625" style="317"/>
    <col min="6911" max="6911" width="8.140625" style="317" customWidth="1"/>
    <col min="6912" max="6912" width="41" style="317" customWidth="1"/>
    <col min="6913" max="6917" width="32.85546875" style="317" customWidth="1"/>
    <col min="6918" max="7166" width="9.140625" style="317"/>
    <col min="7167" max="7167" width="8.140625" style="317" customWidth="1"/>
    <col min="7168" max="7168" width="41" style="317" customWidth="1"/>
    <col min="7169" max="7173" width="32.85546875" style="317" customWidth="1"/>
    <col min="7174" max="7422" width="9.140625" style="317"/>
    <col min="7423" max="7423" width="8.140625" style="317" customWidth="1"/>
    <col min="7424" max="7424" width="41" style="317" customWidth="1"/>
    <col min="7425" max="7429" width="32.85546875" style="317" customWidth="1"/>
    <col min="7430" max="7678" width="9.140625" style="317"/>
    <col min="7679" max="7679" width="8.140625" style="317" customWidth="1"/>
    <col min="7680" max="7680" width="41" style="317" customWidth="1"/>
    <col min="7681" max="7685" width="32.85546875" style="317" customWidth="1"/>
    <col min="7686" max="7934" width="9.140625" style="317"/>
    <col min="7935" max="7935" width="8.140625" style="317" customWidth="1"/>
    <col min="7936" max="7936" width="41" style="317" customWidth="1"/>
    <col min="7937" max="7941" width="32.85546875" style="317" customWidth="1"/>
    <col min="7942" max="8190" width="9.140625" style="317"/>
    <col min="8191" max="8191" width="8.140625" style="317" customWidth="1"/>
    <col min="8192" max="8192" width="41" style="317" customWidth="1"/>
    <col min="8193" max="8197" width="32.85546875" style="317" customWidth="1"/>
    <col min="8198" max="8446" width="9.140625" style="317"/>
    <col min="8447" max="8447" width="8.140625" style="317" customWidth="1"/>
    <col min="8448" max="8448" width="41" style="317" customWidth="1"/>
    <col min="8449" max="8453" width="32.85546875" style="317" customWidth="1"/>
    <col min="8454" max="8702" width="9.140625" style="317"/>
    <col min="8703" max="8703" width="8.140625" style="317" customWidth="1"/>
    <col min="8704" max="8704" width="41" style="317" customWidth="1"/>
    <col min="8705" max="8709" width="32.85546875" style="317" customWidth="1"/>
    <col min="8710" max="8958" width="9.140625" style="317"/>
    <col min="8959" max="8959" width="8.140625" style="317" customWidth="1"/>
    <col min="8960" max="8960" width="41" style="317" customWidth="1"/>
    <col min="8961" max="8965" width="32.85546875" style="317" customWidth="1"/>
    <col min="8966" max="9214" width="9.140625" style="317"/>
    <col min="9215" max="9215" width="8.140625" style="317" customWidth="1"/>
    <col min="9216" max="9216" width="41" style="317" customWidth="1"/>
    <col min="9217" max="9221" width="32.85546875" style="317" customWidth="1"/>
    <col min="9222" max="9470" width="9.140625" style="317"/>
    <col min="9471" max="9471" width="8.140625" style="317" customWidth="1"/>
    <col min="9472" max="9472" width="41" style="317" customWidth="1"/>
    <col min="9473" max="9477" width="32.85546875" style="317" customWidth="1"/>
    <col min="9478" max="9726" width="9.140625" style="317"/>
    <col min="9727" max="9727" width="8.140625" style="317" customWidth="1"/>
    <col min="9728" max="9728" width="41" style="317" customWidth="1"/>
    <col min="9729" max="9733" width="32.85546875" style="317" customWidth="1"/>
    <col min="9734" max="9982" width="9.140625" style="317"/>
    <col min="9983" max="9983" width="8.140625" style="317" customWidth="1"/>
    <col min="9984" max="9984" width="41" style="317" customWidth="1"/>
    <col min="9985" max="9989" width="32.85546875" style="317" customWidth="1"/>
    <col min="9990" max="10238" width="9.140625" style="317"/>
    <col min="10239" max="10239" width="8.140625" style="317" customWidth="1"/>
    <col min="10240" max="10240" width="41" style="317" customWidth="1"/>
    <col min="10241" max="10245" width="32.85546875" style="317" customWidth="1"/>
    <col min="10246" max="10494" width="9.140625" style="317"/>
    <col min="10495" max="10495" width="8.140625" style="317" customWidth="1"/>
    <col min="10496" max="10496" width="41" style="317" customWidth="1"/>
    <col min="10497" max="10501" width="32.85546875" style="317" customWidth="1"/>
    <col min="10502" max="10750" width="9.140625" style="317"/>
    <col min="10751" max="10751" width="8.140625" style="317" customWidth="1"/>
    <col min="10752" max="10752" width="41" style="317" customWidth="1"/>
    <col min="10753" max="10757" width="32.85546875" style="317" customWidth="1"/>
    <col min="10758" max="11006" width="9.140625" style="317"/>
    <col min="11007" max="11007" width="8.140625" style="317" customWidth="1"/>
    <col min="11008" max="11008" width="41" style="317" customWidth="1"/>
    <col min="11009" max="11013" width="32.85546875" style="317" customWidth="1"/>
    <col min="11014" max="11262" width="9.140625" style="317"/>
    <col min="11263" max="11263" width="8.140625" style="317" customWidth="1"/>
    <col min="11264" max="11264" width="41" style="317" customWidth="1"/>
    <col min="11265" max="11269" width="32.85546875" style="317" customWidth="1"/>
    <col min="11270" max="11518" width="9.140625" style="317"/>
    <col min="11519" max="11519" width="8.140625" style="317" customWidth="1"/>
    <col min="11520" max="11520" width="41" style="317" customWidth="1"/>
    <col min="11521" max="11525" width="32.85546875" style="317" customWidth="1"/>
    <col min="11526" max="11774" width="9.140625" style="317"/>
    <col min="11775" max="11775" width="8.140625" style="317" customWidth="1"/>
    <col min="11776" max="11776" width="41" style="317" customWidth="1"/>
    <col min="11777" max="11781" width="32.85546875" style="317" customWidth="1"/>
    <col min="11782" max="12030" width="9.140625" style="317"/>
    <col min="12031" max="12031" width="8.140625" style="317" customWidth="1"/>
    <col min="12032" max="12032" width="41" style="317" customWidth="1"/>
    <col min="12033" max="12037" width="32.85546875" style="317" customWidth="1"/>
    <col min="12038" max="12286" width="9.140625" style="317"/>
    <col min="12287" max="12287" width="8.140625" style="317" customWidth="1"/>
    <col min="12288" max="12288" width="41" style="317" customWidth="1"/>
    <col min="12289" max="12293" width="32.85546875" style="317" customWidth="1"/>
    <col min="12294" max="12542" width="9.140625" style="317"/>
    <col min="12543" max="12543" width="8.140625" style="317" customWidth="1"/>
    <col min="12544" max="12544" width="41" style="317" customWidth="1"/>
    <col min="12545" max="12549" width="32.85546875" style="317" customWidth="1"/>
    <col min="12550" max="12798" width="9.140625" style="317"/>
    <col min="12799" max="12799" width="8.140625" style="317" customWidth="1"/>
    <col min="12800" max="12800" width="41" style="317" customWidth="1"/>
    <col min="12801" max="12805" width="32.85546875" style="317" customWidth="1"/>
    <col min="12806" max="13054" width="9.140625" style="317"/>
    <col min="13055" max="13055" width="8.140625" style="317" customWidth="1"/>
    <col min="13056" max="13056" width="41" style="317" customWidth="1"/>
    <col min="13057" max="13061" width="32.85546875" style="317" customWidth="1"/>
    <col min="13062" max="13310" width="9.140625" style="317"/>
    <col min="13311" max="13311" width="8.140625" style="317" customWidth="1"/>
    <col min="13312" max="13312" width="41" style="317" customWidth="1"/>
    <col min="13313" max="13317" width="32.85546875" style="317" customWidth="1"/>
    <col min="13318" max="13566" width="9.140625" style="317"/>
    <col min="13567" max="13567" width="8.140625" style="317" customWidth="1"/>
    <col min="13568" max="13568" width="41" style="317" customWidth="1"/>
    <col min="13569" max="13573" width="32.85546875" style="317" customWidth="1"/>
    <col min="13574" max="13822" width="9.140625" style="317"/>
    <col min="13823" max="13823" width="8.140625" style="317" customWidth="1"/>
    <col min="13824" max="13824" width="41" style="317" customWidth="1"/>
    <col min="13825" max="13829" width="32.85546875" style="317" customWidth="1"/>
    <col min="13830" max="14078" width="9.140625" style="317"/>
    <col min="14079" max="14079" width="8.140625" style="317" customWidth="1"/>
    <col min="14080" max="14080" width="41" style="317" customWidth="1"/>
    <col min="14081" max="14085" width="32.85546875" style="317" customWidth="1"/>
    <col min="14086" max="14334" width="9.140625" style="317"/>
    <col min="14335" max="14335" width="8.140625" style="317" customWidth="1"/>
    <col min="14336" max="14336" width="41" style="317" customWidth="1"/>
    <col min="14337" max="14341" width="32.85546875" style="317" customWidth="1"/>
    <col min="14342" max="14590" width="9.140625" style="317"/>
    <col min="14591" max="14591" width="8.140625" style="317" customWidth="1"/>
    <col min="14592" max="14592" width="41" style="317" customWidth="1"/>
    <col min="14593" max="14597" width="32.85546875" style="317" customWidth="1"/>
    <col min="14598" max="14846" width="9.140625" style="317"/>
    <col min="14847" max="14847" width="8.140625" style="317" customWidth="1"/>
    <col min="14848" max="14848" width="41" style="317" customWidth="1"/>
    <col min="14849" max="14853" width="32.85546875" style="317" customWidth="1"/>
    <col min="14854" max="15102" width="9.140625" style="317"/>
    <col min="15103" max="15103" width="8.140625" style="317" customWidth="1"/>
    <col min="15104" max="15104" width="41" style="317" customWidth="1"/>
    <col min="15105" max="15109" width="32.85546875" style="317" customWidth="1"/>
    <col min="15110" max="15358" width="9.140625" style="317"/>
    <col min="15359" max="15359" width="8.140625" style="317" customWidth="1"/>
    <col min="15360" max="15360" width="41" style="317" customWidth="1"/>
    <col min="15361" max="15365" width="32.85546875" style="317" customWidth="1"/>
    <col min="15366" max="15614" width="9.140625" style="317"/>
    <col min="15615" max="15615" width="8.140625" style="317" customWidth="1"/>
    <col min="15616" max="15616" width="41" style="317" customWidth="1"/>
    <col min="15617" max="15621" width="32.85546875" style="317" customWidth="1"/>
    <col min="15622" max="15870" width="9.140625" style="317"/>
    <col min="15871" max="15871" width="8.140625" style="317" customWidth="1"/>
    <col min="15872" max="15872" width="41" style="317" customWidth="1"/>
    <col min="15873" max="15877" width="32.85546875" style="317" customWidth="1"/>
    <col min="15878" max="16126" width="9.140625" style="317"/>
    <col min="16127" max="16127" width="8.140625" style="317" customWidth="1"/>
    <col min="16128" max="16128" width="41" style="317" customWidth="1"/>
    <col min="16129" max="16133" width="32.85546875" style="317" customWidth="1"/>
    <col min="16134" max="16384" width="9.140625" style="317"/>
  </cols>
  <sheetData>
    <row r="1" spans="1:5">
      <c r="A1" s="1106" t="s">
        <v>1362</v>
      </c>
      <c r="B1" s="1107"/>
      <c r="C1" s="1107"/>
      <c r="D1" s="1107"/>
      <c r="E1" s="1107"/>
    </row>
    <row r="2" spans="1:5" ht="15">
      <c r="A2" s="318" t="s">
        <v>708</v>
      </c>
      <c r="B2" s="318" t="s">
        <v>155</v>
      </c>
      <c r="C2" s="318" t="s">
        <v>709</v>
      </c>
      <c r="D2" s="318" t="s">
        <v>710</v>
      </c>
      <c r="E2" s="318" t="s">
        <v>711</v>
      </c>
    </row>
    <row r="3" spans="1:5" ht="15">
      <c r="A3" s="318">
        <v>2</v>
      </c>
      <c r="B3" s="318">
        <v>3</v>
      </c>
      <c r="C3" s="318">
        <v>4</v>
      </c>
      <c r="D3" s="318">
        <v>5</v>
      </c>
      <c r="E3" s="318">
        <v>8</v>
      </c>
    </row>
    <row r="4" spans="1:5" ht="25.5">
      <c r="A4" s="319" t="s">
        <v>712</v>
      </c>
      <c r="B4" s="320" t="s">
        <v>1363</v>
      </c>
      <c r="C4" s="321">
        <v>183000000</v>
      </c>
      <c r="D4" s="321">
        <v>183000000</v>
      </c>
      <c r="E4" s="321">
        <v>134981711</v>
      </c>
    </row>
    <row r="5" spans="1:5" ht="25.5">
      <c r="A5" s="319" t="s">
        <v>714</v>
      </c>
      <c r="B5" s="320" t="s">
        <v>1364</v>
      </c>
      <c r="C5" s="321">
        <v>0</v>
      </c>
      <c r="D5" s="321">
        <v>0</v>
      </c>
      <c r="E5" s="321">
        <v>0</v>
      </c>
    </row>
    <row r="6" spans="1:5" ht="25.5">
      <c r="A6" s="319" t="s">
        <v>716</v>
      </c>
      <c r="B6" s="320" t="s">
        <v>1365</v>
      </c>
      <c r="C6" s="321">
        <v>0</v>
      </c>
      <c r="D6" s="321">
        <v>0</v>
      </c>
      <c r="E6" s="321">
        <v>0</v>
      </c>
    </row>
    <row r="7" spans="1:5" ht="25.5">
      <c r="A7" s="319" t="s">
        <v>718</v>
      </c>
      <c r="B7" s="320" t="s">
        <v>1366</v>
      </c>
      <c r="C7" s="321">
        <v>183000000</v>
      </c>
      <c r="D7" s="321">
        <v>183000000</v>
      </c>
      <c r="E7" s="321">
        <v>134981711</v>
      </c>
    </row>
    <row r="8" spans="1:5" ht="25.5">
      <c r="A8" s="319" t="s">
        <v>720</v>
      </c>
      <c r="B8" s="320" t="s">
        <v>1367</v>
      </c>
      <c r="C8" s="321">
        <v>0</v>
      </c>
      <c r="D8" s="321">
        <v>0</v>
      </c>
      <c r="E8" s="321">
        <v>0</v>
      </c>
    </row>
    <row r="9" spans="1:5">
      <c r="A9" s="319" t="s">
        <v>722</v>
      </c>
      <c r="B9" s="320" t="s">
        <v>1368</v>
      </c>
      <c r="C9" s="321">
        <v>0</v>
      </c>
      <c r="D9" s="321">
        <v>0</v>
      </c>
      <c r="E9" s="321">
        <v>0</v>
      </c>
    </row>
    <row r="10" spans="1:5">
      <c r="A10" s="319" t="s">
        <v>724</v>
      </c>
      <c r="B10" s="320" t="s">
        <v>1369</v>
      </c>
      <c r="C10" s="321">
        <v>0</v>
      </c>
      <c r="D10" s="321">
        <v>0</v>
      </c>
      <c r="E10" s="321">
        <v>0</v>
      </c>
    </row>
    <row r="11" spans="1:5" ht="25.5">
      <c r="A11" s="319" t="s">
        <v>726</v>
      </c>
      <c r="B11" s="320" t="s">
        <v>1370</v>
      </c>
      <c r="C11" s="321">
        <v>0</v>
      </c>
      <c r="D11" s="321">
        <v>0</v>
      </c>
      <c r="E11" s="321">
        <v>0</v>
      </c>
    </row>
    <row r="12" spans="1:5" ht="25.5">
      <c r="A12" s="319" t="s">
        <v>728</v>
      </c>
      <c r="B12" s="320" t="s">
        <v>1371</v>
      </c>
      <c r="C12" s="321">
        <v>0</v>
      </c>
      <c r="D12" s="321">
        <v>0</v>
      </c>
      <c r="E12" s="321">
        <v>0</v>
      </c>
    </row>
    <row r="13" spans="1:5" ht="25.5">
      <c r="A13" s="319" t="s">
        <v>499</v>
      </c>
      <c r="B13" s="320" t="s">
        <v>1372</v>
      </c>
      <c r="C13" s="321">
        <v>0</v>
      </c>
      <c r="D13" s="321">
        <v>0</v>
      </c>
      <c r="E13" s="321">
        <v>0</v>
      </c>
    </row>
    <row r="14" spans="1:5" ht="25.5">
      <c r="A14" s="319" t="s">
        <v>500</v>
      </c>
      <c r="B14" s="320" t="s">
        <v>1373</v>
      </c>
      <c r="C14" s="321">
        <v>0</v>
      </c>
      <c r="D14" s="321">
        <v>0</v>
      </c>
      <c r="E14" s="321">
        <v>0</v>
      </c>
    </row>
    <row r="15" spans="1:5" ht="25.5">
      <c r="A15" s="319" t="s">
        <v>501</v>
      </c>
      <c r="B15" s="320" t="s">
        <v>1374</v>
      </c>
      <c r="C15" s="321">
        <v>1351813505</v>
      </c>
      <c r="D15" s="321">
        <v>1351813505</v>
      </c>
      <c r="E15" s="321">
        <v>1351813505</v>
      </c>
    </row>
    <row r="16" spans="1:5" ht="25.5">
      <c r="A16" s="319" t="s">
        <v>502</v>
      </c>
      <c r="B16" s="320" t="s">
        <v>1375</v>
      </c>
      <c r="C16" s="321">
        <v>0</v>
      </c>
      <c r="D16" s="321">
        <v>0</v>
      </c>
      <c r="E16" s="321">
        <v>0</v>
      </c>
    </row>
    <row r="17" spans="1:5">
      <c r="A17" s="319" t="s">
        <v>503</v>
      </c>
      <c r="B17" s="320" t="s">
        <v>1376</v>
      </c>
      <c r="C17" s="321">
        <v>1351813505</v>
      </c>
      <c r="D17" s="321">
        <v>1351813505</v>
      </c>
      <c r="E17" s="321">
        <v>1351813505</v>
      </c>
    </row>
    <row r="18" spans="1:5" ht="25.5">
      <c r="A18" s="319" t="s">
        <v>504</v>
      </c>
      <c r="B18" s="320" t="s">
        <v>1377</v>
      </c>
      <c r="C18" s="321">
        <v>0</v>
      </c>
      <c r="D18" s="321">
        <v>467651</v>
      </c>
      <c r="E18" s="321">
        <v>467651</v>
      </c>
    </row>
    <row r="19" spans="1:5" ht="25.5">
      <c r="A19" s="319" t="s">
        <v>505</v>
      </c>
      <c r="B19" s="320" t="s">
        <v>1378</v>
      </c>
      <c r="C19" s="321">
        <v>0</v>
      </c>
      <c r="D19" s="321">
        <v>0</v>
      </c>
      <c r="E19" s="321">
        <v>0</v>
      </c>
    </row>
    <row r="20" spans="1:5">
      <c r="A20" s="319" t="s">
        <v>506</v>
      </c>
      <c r="B20" s="320" t="s">
        <v>1379</v>
      </c>
      <c r="C20" s="321">
        <v>895759119</v>
      </c>
      <c r="D20" s="321">
        <v>930129740</v>
      </c>
      <c r="E20" s="321">
        <v>727493012</v>
      </c>
    </row>
    <row r="21" spans="1:5">
      <c r="A21" s="319" t="s">
        <v>507</v>
      </c>
      <c r="B21" s="320" t="s">
        <v>1380</v>
      </c>
      <c r="C21" s="321">
        <v>0</v>
      </c>
      <c r="D21" s="321">
        <v>0</v>
      </c>
      <c r="E21" s="321">
        <v>0</v>
      </c>
    </row>
    <row r="22" spans="1:5" ht="25.5">
      <c r="A22" s="319" t="s">
        <v>508</v>
      </c>
      <c r="B22" s="320" t="s">
        <v>1381</v>
      </c>
      <c r="C22" s="321">
        <v>0</v>
      </c>
      <c r="D22" s="321">
        <v>0</v>
      </c>
      <c r="E22" s="321">
        <v>0</v>
      </c>
    </row>
    <row r="23" spans="1:5" ht="25.5">
      <c r="A23" s="319" t="s">
        <v>509</v>
      </c>
      <c r="B23" s="320" t="s">
        <v>1382</v>
      </c>
      <c r="C23" s="321">
        <v>0</v>
      </c>
      <c r="D23" s="321">
        <v>0</v>
      </c>
      <c r="E23" s="321">
        <v>0</v>
      </c>
    </row>
    <row r="24" spans="1:5" ht="25.5">
      <c r="A24" s="319" t="s">
        <v>510</v>
      </c>
      <c r="B24" s="320" t="s">
        <v>1383</v>
      </c>
      <c r="C24" s="321">
        <v>0</v>
      </c>
      <c r="D24" s="321">
        <v>0</v>
      </c>
      <c r="E24" s="321">
        <v>0</v>
      </c>
    </row>
    <row r="25" spans="1:5" ht="25.5">
      <c r="A25" s="319" t="s">
        <v>511</v>
      </c>
      <c r="B25" s="320" t="s">
        <v>1384</v>
      </c>
      <c r="C25" s="321">
        <v>0</v>
      </c>
      <c r="D25" s="321">
        <v>0</v>
      </c>
      <c r="E25" s="321">
        <v>0</v>
      </c>
    </row>
    <row r="26" spans="1:5" ht="25.5">
      <c r="A26" s="319" t="s">
        <v>512</v>
      </c>
      <c r="B26" s="320" t="s">
        <v>1385</v>
      </c>
      <c r="C26" s="321">
        <v>2430572624</v>
      </c>
      <c r="D26" s="321">
        <v>2465410896</v>
      </c>
      <c r="E26" s="321">
        <v>2214755879</v>
      </c>
    </row>
    <row r="27" spans="1:5" ht="25.5">
      <c r="A27" s="319" t="s">
        <v>513</v>
      </c>
      <c r="B27" s="320" t="s">
        <v>1386</v>
      </c>
      <c r="C27" s="321">
        <v>0</v>
      </c>
      <c r="D27" s="321">
        <v>0</v>
      </c>
      <c r="E27" s="321">
        <v>0</v>
      </c>
    </row>
    <row r="28" spans="1:5" ht="25.5">
      <c r="A28" s="319" t="s">
        <v>514</v>
      </c>
      <c r="B28" s="320" t="s">
        <v>1387</v>
      </c>
      <c r="C28" s="321">
        <v>0</v>
      </c>
      <c r="D28" s="321">
        <v>0</v>
      </c>
      <c r="E28" s="321">
        <v>0</v>
      </c>
    </row>
    <row r="29" spans="1:5">
      <c r="A29" s="319" t="s">
        <v>515</v>
      </c>
      <c r="B29" s="320" t="s">
        <v>1388</v>
      </c>
      <c r="C29" s="321">
        <v>0</v>
      </c>
      <c r="D29" s="321">
        <v>0</v>
      </c>
      <c r="E29" s="321">
        <v>0</v>
      </c>
    </row>
    <row r="30" spans="1:5" ht="38.25">
      <c r="A30" s="319" t="s">
        <v>516</v>
      </c>
      <c r="B30" s="320" t="s">
        <v>1389</v>
      </c>
      <c r="C30" s="321">
        <v>0</v>
      </c>
      <c r="D30" s="321">
        <v>0</v>
      </c>
      <c r="E30" s="321">
        <v>0</v>
      </c>
    </row>
    <row r="31" spans="1:5" ht="25.5">
      <c r="A31" s="319" t="s">
        <v>517</v>
      </c>
      <c r="B31" s="320" t="s">
        <v>1390</v>
      </c>
      <c r="C31" s="321">
        <v>0</v>
      </c>
      <c r="D31" s="321">
        <v>0</v>
      </c>
      <c r="E31" s="321">
        <v>0</v>
      </c>
    </row>
    <row r="32" spans="1:5" ht="25.5">
      <c r="A32" s="319" t="s">
        <v>518</v>
      </c>
      <c r="B32" s="320" t="s">
        <v>1391</v>
      </c>
      <c r="C32" s="321">
        <v>0</v>
      </c>
      <c r="D32" s="321">
        <v>0</v>
      </c>
      <c r="E32" s="321">
        <v>0</v>
      </c>
    </row>
    <row r="33" spans="1:5" ht="25.5">
      <c r="A33" s="319" t="s">
        <v>519</v>
      </c>
      <c r="B33" s="320" t="s">
        <v>1392</v>
      </c>
      <c r="C33" s="321">
        <v>0</v>
      </c>
      <c r="D33" s="321">
        <v>0</v>
      </c>
      <c r="E33" s="321">
        <v>0</v>
      </c>
    </row>
    <row r="34" spans="1:5">
      <c r="A34" s="319" t="s">
        <v>520</v>
      </c>
      <c r="B34" s="320" t="s">
        <v>1393</v>
      </c>
      <c r="C34" s="321">
        <v>0</v>
      </c>
      <c r="D34" s="321">
        <v>0</v>
      </c>
      <c r="E34" s="321">
        <v>0</v>
      </c>
    </row>
    <row r="35" spans="1:5" ht="25.5">
      <c r="A35" s="322" t="s">
        <v>521</v>
      </c>
      <c r="B35" s="323" t="s">
        <v>1394</v>
      </c>
      <c r="C35" s="324">
        <v>2430572624</v>
      </c>
      <c r="D35" s="324">
        <v>2465410896</v>
      </c>
      <c r="E35" s="324">
        <v>2214755879</v>
      </c>
    </row>
  </sheetData>
  <mergeCells count="1">
    <mergeCell ref="A1:E1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N148"/>
  <sheetViews>
    <sheetView tabSelected="1" view="pageBreakPreview" zoomScaleNormal="100" zoomScaleSheetLayoutView="100" workbookViewId="0">
      <selection activeCell="E3" sqref="E3"/>
    </sheetView>
  </sheetViews>
  <sheetFormatPr defaultColWidth="9.140625" defaultRowHeight="15.75"/>
  <cols>
    <col min="1" max="2" width="8.140625" style="359" customWidth="1"/>
    <col min="3" max="3" width="65.85546875" style="359" customWidth="1"/>
    <col min="4" max="8" width="12.5703125" style="449" customWidth="1"/>
    <col min="9" max="9" width="12.140625" style="449" customWidth="1"/>
    <col min="10" max="10" width="9.140625" style="359"/>
    <col min="11" max="11" width="10.85546875" style="359" bestFit="1" customWidth="1"/>
    <col min="12" max="16384" width="9.140625" style="359"/>
  </cols>
  <sheetData>
    <row r="1" spans="1:12" ht="15.95" customHeight="1">
      <c r="A1" s="1111" t="s">
        <v>0</v>
      </c>
      <c r="B1" s="1111"/>
      <c r="C1" s="1111"/>
      <c r="D1" s="1111"/>
      <c r="E1" s="1111"/>
      <c r="F1" s="1111"/>
      <c r="G1" s="1111"/>
      <c r="H1" s="1111"/>
      <c r="I1" s="1111"/>
    </row>
    <row r="2" spans="1:12" ht="15.95" customHeight="1" thickBot="1">
      <c r="A2" s="1108" t="s">
        <v>1</v>
      </c>
      <c r="B2" s="1108"/>
      <c r="C2" s="1108"/>
      <c r="D2" s="360"/>
      <c r="E2" s="360"/>
      <c r="F2" s="360"/>
      <c r="G2" s="360"/>
      <c r="H2" s="360"/>
      <c r="I2" s="360" t="s">
        <v>676</v>
      </c>
    </row>
    <row r="3" spans="1:12" ht="60.75" thickBot="1">
      <c r="A3" s="361" t="s">
        <v>2</v>
      </c>
      <c r="B3" s="362" t="s">
        <v>251</v>
      </c>
      <c r="C3" s="363" t="s">
        <v>3</v>
      </c>
      <c r="D3" s="357" t="s">
        <v>1466</v>
      </c>
      <c r="E3" s="1078" t="s">
        <v>2186</v>
      </c>
      <c r="F3" s="572" t="s">
        <v>2182</v>
      </c>
      <c r="G3" s="572" t="s">
        <v>710</v>
      </c>
      <c r="H3" s="572" t="s">
        <v>2183</v>
      </c>
      <c r="I3" s="572" t="s">
        <v>710</v>
      </c>
    </row>
    <row r="4" spans="1:12" s="368" customFormat="1" ht="12" customHeight="1" thickBot="1">
      <c r="A4" s="365">
        <v>1</v>
      </c>
      <c r="B4" s="365">
        <v>2</v>
      </c>
      <c r="C4" s="366">
        <v>2</v>
      </c>
      <c r="D4" s="367">
        <v>3</v>
      </c>
      <c r="E4" s="367"/>
      <c r="F4" s="367">
        <v>4</v>
      </c>
      <c r="G4" s="367">
        <v>5</v>
      </c>
      <c r="H4" s="367">
        <v>6</v>
      </c>
      <c r="I4" s="367">
        <v>7</v>
      </c>
      <c r="L4" s="566"/>
    </row>
    <row r="5" spans="1:12" s="373" customFormat="1" ht="12" customHeight="1" thickBot="1">
      <c r="A5" s="369" t="s">
        <v>4</v>
      </c>
      <c r="B5" s="370" t="s">
        <v>277</v>
      </c>
      <c r="C5" s="371" t="s">
        <v>5</v>
      </c>
      <c r="D5" s="372">
        <f>+D6+D7+D8+D9+D10+D11</f>
        <v>849657067</v>
      </c>
      <c r="E5" s="372">
        <f t="shared" ref="E5:F5" si="0">+E6+E7+E8+E9+E10+E11</f>
        <v>939015709</v>
      </c>
      <c r="F5" s="372">
        <f t="shared" si="0"/>
        <v>12664879</v>
      </c>
      <c r="G5" s="372">
        <f t="shared" ref="G5:I5" si="1">+G6+G7+G8+G9+G10+G11</f>
        <v>951680588</v>
      </c>
      <c r="H5" s="372">
        <f t="shared" si="1"/>
        <v>0</v>
      </c>
      <c r="I5" s="372">
        <f t="shared" si="1"/>
        <v>951680588</v>
      </c>
      <c r="K5" s="565">
        <f>I5-'1.1.PMINFO.'!G5</f>
        <v>0</v>
      </c>
      <c r="L5" s="566"/>
    </row>
    <row r="6" spans="1:12" s="373" customFormat="1" ht="12" customHeight="1">
      <c r="A6" s="374" t="s">
        <v>6</v>
      </c>
      <c r="B6" s="375" t="s">
        <v>278</v>
      </c>
      <c r="C6" s="376" t="s">
        <v>7</v>
      </c>
      <c r="D6" s="377">
        <f>'1.2.sz.mell.'!D6+'1.3.sz.mell.'!D6+'1.4.sz.mell.'!D6</f>
        <v>247082176</v>
      </c>
      <c r="E6" s="377">
        <f>'1.2.sz.mell.'!E6+'1.3.sz.mell.'!E6+'1.4.sz.mell.'!E6</f>
        <v>253358176</v>
      </c>
      <c r="F6" s="377">
        <f>'1.2.sz.mell.'!F6+'1.3.sz.mell.'!F6+'1.4.sz.mell.'!F6</f>
        <v>1895469</v>
      </c>
      <c r="G6" s="377">
        <f>'1.2.sz.mell.'!G6+'1.3.sz.mell.'!G6+'1.4.sz.mell.'!G6</f>
        <v>255253645</v>
      </c>
      <c r="H6" s="377">
        <f>'1.2.sz.mell.'!H6+'1.3.sz.mell.'!H6+'1.4.sz.mell.'!H6</f>
        <v>0</v>
      </c>
      <c r="I6" s="377">
        <f>'1.2.sz.mell.'!I6+'1.3.sz.mell.'!I6+'1.4.sz.mell.'!I6</f>
        <v>255253645</v>
      </c>
      <c r="K6" s="565">
        <f>I6-'1.1.PMINFO.'!G6</f>
        <v>1187390</v>
      </c>
      <c r="L6" s="566"/>
    </row>
    <row r="7" spans="1:12" s="373" customFormat="1" ht="12" customHeight="1">
      <c r="A7" s="378" t="s">
        <v>8</v>
      </c>
      <c r="B7" s="379" t="s">
        <v>279</v>
      </c>
      <c r="C7" s="380" t="s">
        <v>9</v>
      </c>
      <c r="D7" s="381">
        <f>'1.2.sz.mell.'!D7+'1.3.sz.mell.'!D7+'1.4.sz.mell.'!D7</f>
        <v>297972383</v>
      </c>
      <c r="E7" s="381">
        <f>'1.2.sz.mell.'!E7+'1.3.sz.mell.'!E7+'1.4.sz.mell.'!E7</f>
        <v>303335383</v>
      </c>
      <c r="F7" s="381">
        <f>'1.2.sz.mell.'!F7+'1.3.sz.mell.'!F7+'1.4.sz.mell.'!F7</f>
        <v>398108</v>
      </c>
      <c r="G7" s="381">
        <f>'1.2.sz.mell.'!G7+'1.3.sz.mell.'!G7+'1.4.sz.mell.'!G7</f>
        <v>303733491</v>
      </c>
      <c r="H7" s="381">
        <f>'1.2.sz.mell.'!H7+'1.3.sz.mell.'!H7+'1.4.sz.mell.'!H7</f>
        <v>0</v>
      </c>
      <c r="I7" s="381">
        <f>'1.2.sz.mell.'!I7+'1.3.sz.mell.'!I7+'1.4.sz.mell.'!I7</f>
        <v>303733491</v>
      </c>
      <c r="K7" s="565">
        <f>I7-'1.1.PMINFO.'!G7</f>
        <v>0</v>
      </c>
      <c r="L7" s="566"/>
    </row>
    <row r="8" spans="1:12" s="373" customFormat="1" ht="12" customHeight="1">
      <c r="A8" s="378" t="s">
        <v>10</v>
      </c>
      <c r="B8" s="379" t="s">
        <v>280</v>
      </c>
      <c r="C8" s="380" t="s">
        <v>449</v>
      </c>
      <c r="D8" s="381">
        <f>'1.2.sz.mell.'!D8+'1.3.sz.mell.'!D8+'1.4.sz.mell.'!D8</f>
        <v>285609938</v>
      </c>
      <c r="E8" s="381">
        <f>'1.2.sz.mell.'!E8+'1.3.sz.mell.'!E8+'1.4.sz.mell.'!E8</f>
        <v>325540794</v>
      </c>
      <c r="F8" s="381">
        <f>'1.2.sz.mell.'!F8+'1.3.sz.mell.'!F8+'1.4.sz.mell.'!F8</f>
        <v>8538231</v>
      </c>
      <c r="G8" s="381">
        <f>'1.2.sz.mell.'!G8+'1.3.sz.mell.'!G8+'1.4.sz.mell.'!G8</f>
        <v>334079025</v>
      </c>
      <c r="H8" s="381">
        <f>'1.2.sz.mell.'!H8+'1.3.sz.mell.'!H8+'1.4.sz.mell.'!H8</f>
        <v>0</v>
      </c>
      <c r="I8" s="381">
        <f>'1.2.sz.mell.'!I8+'1.3.sz.mell.'!I8+'1.4.sz.mell.'!I8</f>
        <v>334079025</v>
      </c>
      <c r="K8" s="565">
        <f>I8-'1.1.PMINFO.'!G8</f>
        <v>0</v>
      </c>
      <c r="L8" s="566"/>
    </row>
    <row r="9" spans="1:12" s="373" customFormat="1" ht="12" customHeight="1">
      <c r="A9" s="378" t="s">
        <v>11</v>
      </c>
      <c r="B9" s="379" t="s">
        <v>281</v>
      </c>
      <c r="C9" s="380" t="s">
        <v>12</v>
      </c>
      <c r="D9" s="381">
        <f>'1.2.sz.mell.'!D9+'1.3.sz.mell.'!D9+'1.4.sz.mell.'!D9</f>
        <v>18992570</v>
      </c>
      <c r="E9" s="381">
        <f>'1.2.sz.mell.'!E9+'1.3.sz.mell.'!E9+'1.4.sz.mell.'!E9</f>
        <v>22441193</v>
      </c>
      <c r="F9" s="381">
        <f>'1.2.sz.mell.'!F9+'1.3.sz.mell.'!F9+'1.4.sz.mell.'!F9</f>
        <v>751471</v>
      </c>
      <c r="G9" s="381">
        <f>'1.2.sz.mell.'!G9+'1.3.sz.mell.'!G9+'1.4.sz.mell.'!G9</f>
        <v>23192664</v>
      </c>
      <c r="H9" s="381">
        <f>'1.2.sz.mell.'!H9+'1.3.sz.mell.'!H9+'1.4.sz.mell.'!H9</f>
        <v>0</v>
      </c>
      <c r="I9" s="381">
        <f>'1.2.sz.mell.'!I9+'1.3.sz.mell.'!I9+'1.4.sz.mell.'!I9</f>
        <v>23192664</v>
      </c>
      <c r="K9" s="565">
        <f>I9-'1.1.PMINFO.'!G9</f>
        <v>-1187390</v>
      </c>
      <c r="L9" s="566"/>
    </row>
    <row r="10" spans="1:12" s="373" customFormat="1" ht="12" customHeight="1">
      <c r="A10" s="378" t="s">
        <v>13</v>
      </c>
      <c r="B10" s="379" t="s">
        <v>282</v>
      </c>
      <c r="C10" s="380" t="s">
        <v>450</v>
      </c>
      <c r="D10" s="381">
        <f>'1.2.sz.mell.'!D10+'1.3.sz.mell.'!D10+'1.4.sz.mell.'!D10</f>
        <v>0</v>
      </c>
      <c r="E10" s="381">
        <f>'1.2.sz.mell.'!E10+'1.3.sz.mell.'!E10+'1.4.sz.mell.'!E10</f>
        <v>34340163</v>
      </c>
      <c r="F10" s="381">
        <f>'1.2.sz.mell.'!F10+'1.3.sz.mell.'!F10+'1.4.sz.mell.'!F10</f>
        <v>350000</v>
      </c>
      <c r="G10" s="381">
        <f>'1.2.sz.mell.'!G10+'1.3.sz.mell.'!G10+'1.4.sz.mell.'!G10</f>
        <v>34690163</v>
      </c>
      <c r="H10" s="381">
        <f>'1.2.sz.mell.'!H10+'1.3.sz.mell.'!H10+'1.4.sz.mell.'!H10</f>
        <v>0</v>
      </c>
      <c r="I10" s="381">
        <f>'1.2.sz.mell.'!I10+'1.3.sz.mell.'!I10+'1.4.sz.mell.'!I10</f>
        <v>34690163</v>
      </c>
      <c r="K10" s="565">
        <f>I10-'1.1.PMINFO.'!G10</f>
        <v>0</v>
      </c>
      <c r="L10" s="566"/>
    </row>
    <row r="11" spans="1:12" s="373" customFormat="1" ht="12" customHeight="1" thickBot="1">
      <c r="A11" s="382" t="s">
        <v>14</v>
      </c>
      <c r="B11" s="383" t="s">
        <v>283</v>
      </c>
      <c r="C11" s="384" t="s">
        <v>451</v>
      </c>
      <c r="D11" s="381">
        <f>'1.2.sz.mell.'!D11+'1.3.sz.mell.'!D11+'1.4.sz.mell.'!D11</f>
        <v>0</v>
      </c>
      <c r="E11" s="381">
        <f>'1.2.sz.mell.'!E11+'1.3.sz.mell.'!E11+'1.4.sz.mell.'!E11</f>
        <v>0</v>
      </c>
      <c r="F11" s="381">
        <f>'1.2.sz.mell.'!F11+'1.3.sz.mell.'!F11+'1.4.sz.mell.'!F11</f>
        <v>731600</v>
      </c>
      <c r="G11" s="381">
        <f>'1.2.sz.mell.'!G11+'1.3.sz.mell.'!G11+'1.4.sz.mell.'!G11</f>
        <v>731600</v>
      </c>
      <c r="H11" s="381">
        <f>'1.2.sz.mell.'!H11+'1.3.sz.mell.'!H11+'1.4.sz.mell.'!H11</f>
        <v>0</v>
      </c>
      <c r="I11" s="381">
        <f>'1.2.sz.mell.'!I11+'1.3.sz.mell.'!I11+'1.4.sz.mell.'!I11</f>
        <v>731600</v>
      </c>
      <c r="K11" s="565">
        <f>I11-'1.1.PMINFO.'!G11</f>
        <v>0</v>
      </c>
      <c r="L11" s="566"/>
    </row>
    <row r="12" spans="1:12" s="373" customFormat="1" ht="12" customHeight="1" thickBot="1">
      <c r="A12" s="369" t="s">
        <v>15</v>
      </c>
      <c r="B12" s="370"/>
      <c r="C12" s="385" t="s">
        <v>16</v>
      </c>
      <c r="D12" s="372">
        <f>+D13+D14+D15+D16+D17</f>
        <v>79276000</v>
      </c>
      <c r="E12" s="372">
        <f t="shared" ref="E12:F12" si="2">+E13+E14+E15+E16+E17</f>
        <v>112008227</v>
      </c>
      <c r="F12" s="372">
        <f t="shared" si="2"/>
        <v>57310810</v>
      </c>
      <c r="G12" s="372">
        <f t="shared" ref="G12:I12" si="3">+G13+G14+G15+G16+G17</f>
        <v>169319037</v>
      </c>
      <c r="H12" s="372">
        <f t="shared" si="3"/>
        <v>2021000</v>
      </c>
      <c r="I12" s="372">
        <f t="shared" si="3"/>
        <v>171340037</v>
      </c>
      <c r="K12" s="565">
        <f>I12-'1.1.PMINFO.'!G12</f>
        <v>2021000</v>
      </c>
      <c r="L12" s="566"/>
    </row>
    <row r="13" spans="1:12" s="373" customFormat="1" ht="12" customHeight="1">
      <c r="A13" s="374" t="s">
        <v>17</v>
      </c>
      <c r="B13" s="375" t="s">
        <v>284</v>
      </c>
      <c r="C13" s="376" t="s">
        <v>18</v>
      </c>
      <c r="D13" s="377">
        <f>'1.2.sz.mell.'!D13+'1.3.sz.mell.'!D13+'1.4.sz.mell.'!D13</f>
        <v>0</v>
      </c>
      <c r="E13" s="377">
        <f>'1.2.sz.mell.'!E13+'1.3.sz.mell.'!E13+'1.4.sz.mell.'!E13</f>
        <v>0</v>
      </c>
      <c r="F13" s="377">
        <f>'1.2.sz.mell.'!F13+'1.3.sz.mell.'!F13+'1.4.sz.mell.'!F13</f>
        <v>0</v>
      </c>
      <c r="G13" s="377">
        <f>'1.2.sz.mell.'!G13+'1.3.sz.mell.'!G13+'1.4.sz.mell.'!G13</f>
        <v>0</v>
      </c>
      <c r="H13" s="377">
        <f>'1.2.sz.mell.'!H13+'1.3.sz.mell.'!H13+'1.4.sz.mell.'!H13</f>
        <v>0</v>
      </c>
      <c r="I13" s="377">
        <f>'1.2.sz.mell.'!I13+'1.3.sz.mell.'!I13+'1.4.sz.mell.'!I13</f>
        <v>0</v>
      </c>
      <c r="K13" s="565">
        <f>I13-'1.1.PMINFO.'!G13</f>
        <v>0</v>
      </c>
      <c r="L13" s="566"/>
    </row>
    <row r="14" spans="1:12" s="373" customFormat="1" ht="12" customHeight="1">
      <c r="A14" s="378" t="s">
        <v>19</v>
      </c>
      <c r="B14" s="379" t="s">
        <v>285</v>
      </c>
      <c r="C14" s="380" t="s">
        <v>20</v>
      </c>
      <c r="D14" s="381">
        <f>'1.2.sz.mell.'!D14+'1.3.sz.mell.'!D14+'1.4.sz.mell.'!D14</f>
        <v>0</v>
      </c>
      <c r="E14" s="381">
        <f>'1.2.sz.mell.'!E14+'1.3.sz.mell.'!E14+'1.4.sz.mell.'!E14</f>
        <v>0</v>
      </c>
      <c r="F14" s="381">
        <f>'1.2.sz.mell.'!F14+'1.3.sz.mell.'!F14+'1.4.sz.mell.'!F14</f>
        <v>0</v>
      </c>
      <c r="G14" s="381">
        <f>'1.2.sz.mell.'!G14+'1.3.sz.mell.'!G14+'1.4.sz.mell.'!G14</f>
        <v>0</v>
      </c>
      <c r="H14" s="381">
        <f>'1.2.sz.mell.'!H14+'1.3.sz.mell.'!H14+'1.4.sz.mell.'!H14</f>
        <v>0</v>
      </c>
      <c r="I14" s="381">
        <f>'1.2.sz.mell.'!I14+'1.3.sz.mell.'!I14+'1.4.sz.mell.'!I14</f>
        <v>0</v>
      </c>
      <c r="K14" s="565">
        <f>I14-'1.1.PMINFO.'!G14</f>
        <v>0</v>
      </c>
      <c r="L14" s="566"/>
    </row>
    <row r="15" spans="1:12" s="373" customFormat="1" ht="12" customHeight="1">
      <c r="A15" s="378" t="s">
        <v>21</v>
      </c>
      <c r="B15" s="379" t="s">
        <v>286</v>
      </c>
      <c r="C15" s="380" t="s">
        <v>22</v>
      </c>
      <c r="D15" s="381">
        <f>'1.2.sz.mell.'!D15+'1.3.sz.mell.'!D15+'1.4.sz.mell.'!D15</f>
        <v>0</v>
      </c>
      <c r="E15" s="381">
        <f>'1.2.sz.mell.'!E15+'1.3.sz.mell.'!E15+'1.4.sz.mell.'!E15</f>
        <v>0</v>
      </c>
      <c r="F15" s="381">
        <f>'1.2.sz.mell.'!F15+'1.3.sz.mell.'!F15+'1.4.sz.mell.'!F15</f>
        <v>0</v>
      </c>
      <c r="G15" s="381">
        <f>'1.2.sz.mell.'!G15+'1.3.sz.mell.'!G15+'1.4.sz.mell.'!G15</f>
        <v>0</v>
      </c>
      <c r="H15" s="381">
        <f>'1.2.sz.mell.'!H15+'1.3.sz.mell.'!H15+'1.4.sz.mell.'!H15</f>
        <v>0</v>
      </c>
      <c r="I15" s="381">
        <f>'1.2.sz.mell.'!I15+'1.3.sz.mell.'!I15+'1.4.sz.mell.'!I15</f>
        <v>0</v>
      </c>
      <c r="K15" s="565">
        <f>I15-'1.1.PMINFO.'!G15</f>
        <v>0</v>
      </c>
      <c r="L15" s="566"/>
    </row>
    <row r="16" spans="1:12" s="373" customFormat="1" ht="12" customHeight="1">
      <c r="A16" s="378" t="s">
        <v>23</v>
      </c>
      <c r="B16" s="379" t="s">
        <v>287</v>
      </c>
      <c r="C16" s="380" t="s">
        <v>24</v>
      </c>
      <c r="D16" s="381">
        <f>'1.2.sz.mell.'!D16+'1.3.sz.mell.'!D16+'1.4.sz.mell.'!D16</f>
        <v>0</v>
      </c>
      <c r="E16" s="381">
        <f>'1.2.sz.mell.'!E16+'1.3.sz.mell.'!E16+'1.4.sz.mell.'!E16</f>
        <v>0</v>
      </c>
      <c r="F16" s="381">
        <f>'1.2.sz.mell.'!F16+'1.3.sz.mell.'!F16+'1.4.sz.mell.'!F16</f>
        <v>0</v>
      </c>
      <c r="G16" s="381">
        <f>'1.2.sz.mell.'!G16+'1.3.sz.mell.'!G16+'1.4.sz.mell.'!G16</f>
        <v>0</v>
      </c>
      <c r="H16" s="381">
        <f>'1.2.sz.mell.'!H16+'1.3.sz.mell.'!H16+'1.4.sz.mell.'!H16</f>
        <v>14575521</v>
      </c>
      <c r="I16" s="381">
        <f>'1.2.sz.mell.'!I16+'1.3.sz.mell.'!I16+'1.4.sz.mell.'!I16</f>
        <v>14575521</v>
      </c>
      <c r="K16" s="565">
        <f>I16-'1.1.PMINFO.'!G16</f>
        <v>14575521</v>
      </c>
      <c r="L16" s="566"/>
    </row>
    <row r="17" spans="1:12" s="373" customFormat="1" ht="12" customHeight="1">
      <c r="A17" s="378" t="s">
        <v>25</v>
      </c>
      <c r="B17" s="379" t="s">
        <v>288</v>
      </c>
      <c r="C17" s="380" t="s">
        <v>26</v>
      </c>
      <c r="D17" s="381">
        <f>'1.2.sz.mell.'!D17+'1.3.sz.mell.'!D17+'1.4.sz.mell.'!D17</f>
        <v>79276000</v>
      </c>
      <c r="E17" s="381">
        <f>'1.2.sz.mell.'!E17+'1.3.sz.mell.'!E17+'1.4.sz.mell.'!E17</f>
        <v>112008227</v>
      </c>
      <c r="F17" s="381">
        <f>'1.2.sz.mell.'!F17+'1.3.sz.mell.'!F17+'1.4.sz.mell.'!F17</f>
        <v>57310810</v>
      </c>
      <c r="G17" s="381">
        <f>'1.2.sz.mell.'!G17+'1.3.sz.mell.'!G17+'1.4.sz.mell.'!G17</f>
        <v>169319037</v>
      </c>
      <c r="H17" s="381">
        <f>'1.2.sz.mell.'!H17+'1.3.sz.mell.'!H17+'1.4.sz.mell.'!H17</f>
        <v>-12554521</v>
      </c>
      <c r="I17" s="381">
        <f>'1.2.sz.mell.'!I17+'1.3.sz.mell.'!I17+'1.4.sz.mell.'!I17</f>
        <v>156764516</v>
      </c>
      <c r="K17" s="565">
        <f>I17-'1.1.PMINFO.'!G17</f>
        <v>-12554521</v>
      </c>
      <c r="L17" s="566"/>
    </row>
    <row r="18" spans="1:12" s="373" customFormat="1" ht="12" customHeight="1" thickBot="1">
      <c r="A18" s="382" t="s">
        <v>1467</v>
      </c>
      <c r="B18" s="379" t="s">
        <v>288</v>
      </c>
      <c r="C18" s="386" t="s">
        <v>1468</v>
      </c>
      <c r="D18" s="381">
        <f>'1.2.sz.mell.'!D18+'1.3.sz.mell.'!D18+'1.4.sz.mell.'!D18</f>
        <v>0</v>
      </c>
      <c r="E18" s="381">
        <f>'1.2.sz.mell.'!E18+'1.3.sz.mell.'!E18+'1.4.sz.mell.'!E18</f>
        <v>15128000</v>
      </c>
      <c r="F18" s="381">
        <f>'1.2.sz.mell.'!F18+'1.3.sz.mell.'!F18+'1.4.sz.mell.'!F18</f>
        <v>0</v>
      </c>
      <c r="G18" s="381">
        <f>'1.2.sz.mell.'!G18+'1.3.sz.mell.'!G18+'1.4.sz.mell.'!G18</f>
        <v>15128000</v>
      </c>
      <c r="H18" s="381">
        <f>'1.2.sz.mell.'!H18+'1.3.sz.mell.'!H18+'1.4.sz.mell.'!H18</f>
        <v>0</v>
      </c>
      <c r="I18" s="381">
        <f>'1.2.sz.mell.'!I18+'1.3.sz.mell.'!I18+'1.4.sz.mell.'!I18</f>
        <v>15128000</v>
      </c>
      <c r="K18" s="565">
        <f>I18-'1.1.PMINFO.'!G18</f>
        <v>0</v>
      </c>
      <c r="L18" s="566"/>
    </row>
    <row r="19" spans="1:12" s="373" customFormat="1" ht="12" customHeight="1" thickBot="1">
      <c r="A19" s="369" t="s">
        <v>27</v>
      </c>
      <c r="B19" s="370" t="s">
        <v>289</v>
      </c>
      <c r="C19" s="371" t="s">
        <v>28</v>
      </c>
      <c r="D19" s="372">
        <f>+D20+D21+D22+D23+D24</f>
        <v>1235449693</v>
      </c>
      <c r="E19" s="372">
        <f t="shared" ref="E19:F19" si="4">+E20+E21+E22+E23+E24</f>
        <v>1235449693</v>
      </c>
      <c r="F19" s="372">
        <f t="shared" si="4"/>
        <v>1544480000</v>
      </c>
      <c r="G19" s="372">
        <f t="shared" ref="G19:I19" si="5">+G20+G21+G22+G23+G24</f>
        <v>2779929693</v>
      </c>
      <c r="H19" s="372">
        <f t="shared" si="5"/>
        <v>0</v>
      </c>
      <c r="I19" s="372">
        <f t="shared" si="5"/>
        <v>2779929693</v>
      </c>
      <c r="K19" s="565">
        <f>I19-'1.1.PMINFO.'!G19</f>
        <v>0</v>
      </c>
      <c r="L19" s="566"/>
    </row>
    <row r="20" spans="1:12" s="373" customFormat="1" ht="12" customHeight="1">
      <c r="A20" s="374" t="s">
        <v>29</v>
      </c>
      <c r="B20" s="375" t="s">
        <v>290</v>
      </c>
      <c r="C20" s="376" t="s">
        <v>30</v>
      </c>
      <c r="D20" s="377">
        <f>'1.2.sz.mell.'!D20+'1.3.sz.mell.'!D20+'1.4.sz.mell.'!D20</f>
        <v>0</v>
      </c>
      <c r="E20" s="377">
        <f>'1.2.sz.mell.'!E20+'1.3.sz.mell.'!E20+'1.4.sz.mell.'!E20</f>
        <v>0</v>
      </c>
      <c r="F20" s="377">
        <f>'1.2.sz.mell.'!F20+'1.3.sz.mell.'!F20+'1.4.sz.mell.'!F20</f>
        <v>0</v>
      </c>
      <c r="G20" s="377">
        <f>'1.2.sz.mell.'!G20+'1.3.sz.mell.'!G20+'1.4.sz.mell.'!G20</f>
        <v>0</v>
      </c>
      <c r="H20" s="377">
        <f>'1.2.sz.mell.'!H20+'1.3.sz.mell.'!H20+'1.4.sz.mell.'!H20</f>
        <v>0</v>
      </c>
      <c r="I20" s="377">
        <f>'1.2.sz.mell.'!I20+'1.3.sz.mell.'!I20+'1.4.sz.mell.'!I20</f>
        <v>0</v>
      </c>
      <c r="K20" s="565">
        <f>I20-'1.1.PMINFO.'!G20</f>
        <v>0</v>
      </c>
      <c r="L20" s="566"/>
    </row>
    <row r="21" spans="1:12" s="373" customFormat="1" ht="12" customHeight="1">
      <c r="A21" s="378" t="s">
        <v>31</v>
      </c>
      <c r="B21" s="379" t="s">
        <v>291</v>
      </c>
      <c r="C21" s="380" t="s">
        <v>32</v>
      </c>
      <c r="D21" s="381">
        <f>'1.2.sz.mell.'!D21+'1.3.sz.mell.'!D21+'1.4.sz.mell.'!D21</f>
        <v>0</v>
      </c>
      <c r="E21" s="381">
        <f>'1.2.sz.mell.'!E21+'1.3.sz.mell.'!E21+'1.4.sz.mell.'!E21</f>
        <v>0</v>
      </c>
      <c r="F21" s="381">
        <f>'1.2.sz.mell.'!F21+'1.3.sz.mell.'!F21+'1.4.sz.mell.'!F21</f>
        <v>0</v>
      </c>
      <c r="G21" s="381">
        <f>'1.2.sz.mell.'!G21+'1.3.sz.mell.'!G21+'1.4.sz.mell.'!G21</f>
        <v>0</v>
      </c>
      <c r="H21" s="381">
        <f>'1.2.sz.mell.'!H21+'1.3.sz.mell.'!H21+'1.4.sz.mell.'!H21</f>
        <v>0</v>
      </c>
      <c r="I21" s="381">
        <f>'1.2.sz.mell.'!I21+'1.3.sz.mell.'!I21+'1.4.sz.mell.'!I21</f>
        <v>0</v>
      </c>
      <c r="K21" s="565">
        <f>I21-'1.1.PMINFO.'!G21</f>
        <v>0</v>
      </c>
      <c r="L21" s="566"/>
    </row>
    <row r="22" spans="1:12" s="373" customFormat="1" ht="12" customHeight="1">
      <c r="A22" s="378" t="s">
        <v>33</v>
      </c>
      <c r="B22" s="379" t="s">
        <v>292</v>
      </c>
      <c r="C22" s="380" t="s">
        <v>34</v>
      </c>
      <c r="D22" s="381">
        <f>'1.2.sz.mell.'!D22+'1.3.sz.mell.'!D22+'1.4.sz.mell.'!D22</f>
        <v>0</v>
      </c>
      <c r="E22" s="381">
        <f>'1.2.sz.mell.'!E22+'1.3.sz.mell.'!E22+'1.4.sz.mell.'!E22</f>
        <v>0</v>
      </c>
      <c r="F22" s="381">
        <f>'1.2.sz.mell.'!F22+'1.3.sz.mell.'!F22+'1.4.sz.mell.'!F22</f>
        <v>0</v>
      </c>
      <c r="G22" s="381">
        <f>'1.2.sz.mell.'!G22+'1.3.sz.mell.'!G22+'1.4.sz.mell.'!G22</f>
        <v>0</v>
      </c>
      <c r="H22" s="381">
        <f>'1.2.sz.mell.'!H22+'1.3.sz.mell.'!H22+'1.4.sz.mell.'!H22</f>
        <v>0</v>
      </c>
      <c r="I22" s="381">
        <f>'1.2.sz.mell.'!I22+'1.3.sz.mell.'!I22+'1.4.sz.mell.'!I22</f>
        <v>0</v>
      </c>
      <c r="K22" s="565">
        <f>I22-'1.1.PMINFO.'!G22</f>
        <v>0</v>
      </c>
      <c r="L22" s="566"/>
    </row>
    <row r="23" spans="1:12" s="373" customFormat="1" ht="12" customHeight="1">
      <c r="A23" s="378" t="s">
        <v>35</v>
      </c>
      <c r="B23" s="379" t="s">
        <v>293</v>
      </c>
      <c r="C23" s="380" t="s">
        <v>36</v>
      </c>
      <c r="D23" s="381">
        <f>'1.2.sz.mell.'!D23+'1.3.sz.mell.'!D23+'1.4.sz.mell.'!D23</f>
        <v>0</v>
      </c>
      <c r="E23" s="381">
        <f>'1.2.sz.mell.'!E23+'1.3.sz.mell.'!E23+'1.4.sz.mell.'!E23</f>
        <v>0</v>
      </c>
      <c r="F23" s="381">
        <f>'1.2.sz.mell.'!F23+'1.3.sz.mell.'!F23+'1.4.sz.mell.'!F23</f>
        <v>0</v>
      </c>
      <c r="G23" s="381">
        <f>'1.2.sz.mell.'!G23+'1.3.sz.mell.'!G23+'1.4.sz.mell.'!G23</f>
        <v>0</v>
      </c>
      <c r="H23" s="381">
        <f>'1.2.sz.mell.'!H23+'1.3.sz.mell.'!H23+'1.4.sz.mell.'!H23</f>
        <v>0</v>
      </c>
      <c r="I23" s="381">
        <f>'1.2.sz.mell.'!I23+'1.3.sz.mell.'!I23+'1.4.sz.mell.'!I23</f>
        <v>0</v>
      </c>
      <c r="K23" s="565">
        <f>I23-'1.1.PMINFO.'!G23</f>
        <v>0</v>
      </c>
      <c r="L23" s="566"/>
    </row>
    <row r="24" spans="1:12" s="373" customFormat="1" ht="12" customHeight="1">
      <c r="A24" s="378" t="s">
        <v>37</v>
      </c>
      <c r="B24" s="379" t="s">
        <v>294</v>
      </c>
      <c r="C24" s="380" t="s">
        <v>38</v>
      </c>
      <c r="D24" s="381">
        <f>'1.2.sz.mell.'!D24+'1.3.sz.mell.'!D24+'1.4.sz.mell.'!D24</f>
        <v>1235449693</v>
      </c>
      <c r="E24" s="381">
        <f>'1.2.sz.mell.'!E24+'1.3.sz.mell.'!E24+'1.4.sz.mell.'!E24</f>
        <v>1235449693</v>
      </c>
      <c r="F24" s="381">
        <f>'1.2.sz.mell.'!F24+'1.3.sz.mell.'!F24+'1.4.sz.mell.'!F24</f>
        <v>1544480000</v>
      </c>
      <c r="G24" s="381">
        <f>'1.2.sz.mell.'!G24+'1.3.sz.mell.'!G24+'1.4.sz.mell.'!G24</f>
        <v>2779929693</v>
      </c>
      <c r="H24" s="381">
        <f>'1.2.sz.mell.'!H24+'1.3.sz.mell.'!H24+'1.4.sz.mell.'!H24</f>
        <v>0</v>
      </c>
      <c r="I24" s="381">
        <f>'1.2.sz.mell.'!I24+'1.3.sz.mell.'!I24+'1.4.sz.mell.'!I24</f>
        <v>2779929693</v>
      </c>
      <c r="K24" s="565">
        <f>I24-'1.1.PMINFO.'!G24</f>
        <v>0</v>
      </c>
      <c r="L24" s="566"/>
    </row>
    <row r="25" spans="1:12" s="390" customFormat="1" ht="12" customHeight="1" thickBot="1">
      <c r="A25" s="378" t="s">
        <v>1469</v>
      </c>
      <c r="B25" s="379" t="s">
        <v>294</v>
      </c>
      <c r="C25" s="388" t="s">
        <v>1470</v>
      </c>
      <c r="D25" s="381">
        <f>'1.2.sz.mell.'!D25+'1.3.sz.mell.'!D25+'1.4.sz.mell.'!D25</f>
        <v>0</v>
      </c>
      <c r="E25" s="381">
        <f>'1.2.sz.mell.'!E25+'1.3.sz.mell.'!E25+'1.4.sz.mell.'!E25</f>
        <v>1235449693</v>
      </c>
      <c r="F25" s="381">
        <f>'1.2.sz.mell.'!F25+'1.3.sz.mell.'!F25+'1.4.sz.mell.'!F25</f>
        <v>0</v>
      </c>
      <c r="G25" s="381">
        <f>'1.2.sz.mell.'!G25+'1.3.sz.mell.'!G25+'1.4.sz.mell.'!G25</f>
        <v>1235449693</v>
      </c>
      <c r="H25" s="381">
        <f>'1.2.sz.mell.'!H25+'1.3.sz.mell.'!H25+'1.4.sz.mell.'!H25</f>
        <v>0</v>
      </c>
      <c r="I25" s="381">
        <f>'1.2.sz.mell.'!I25+'1.3.sz.mell.'!I25+'1.4.sz.mell.'!I25</f>
        <v>1235449693</v>
      </c>
      <c r="K25" s="565">
        <f>I25-'1.1.PMINFO.'!G25</f>
        <v>0</v>
      </c>
      <c r="L25" s="566"/>
    </row>
    <row r="26" spans="1:12" s="373" customFormat="1" ht="12" customHeight="1" thickBot="1">
      <c r="A26" s="369" t="s">
        <v>39</v>
      </c>
      <c r="B26" s="370" t="s">
        <v>295</v>
      </c>
      <c r="C26" s="371" t="s">
        <v>40</v>
      </c>
      <c r="D26" s="391">
        <f>SUM(D27:D33)</f>
        <v>688850000</v>
      </c>
      <c r="E26" s="391">
        <f t="shared" ref="E26:F26" si="6">SUM(E27:E33)</f>
        <v>688850000</v>
      </c>
      <c r="F26" s="391">
        <f t="shared" si="6"/>
        <v>0</v>
      </c>
      <c r="G26" s="391">
        <f t="shared" ref="G26:I26" si="7">SUM(G27:G33)</f>
        <v>688850000</v>
      </c>
      <c r="H26" s="391">
        <f t="shared" si="7"/>
        <v>0</v>
      </c>
      <c r="I26" s="391">
        <f t="shared" si="7"/>
        <v>688850000</v>
      </c>
      <c r="K26" s="565">
        <f>I26-'1.1.PMINFO.'!G26</f>
        <v>0</v>
      </c>
      <c r="L26" s="566"/>
    </row>
    <row r="27" spans="1:12" s="373" customFormat="1" ht="12" customHeight="1">
      <c r="A27" s="374" t="s">
        <v>349</v>
      </c>
      <c r="B27" s="375" t="s">
        <v>296</v>
      </c>
      <c r="C27" s="376" t="s">
        <v>455</v>
      </c>
      <c r="D27" s="392">
        <f>'1.2.sz.mell.'!D27+'1.3.sz.mell.'!D27+'1.4.sz.mell.'!D27</f>
        <v>57000000</v>
      </c>
      <c r="E27" s="392">
        <f>'1.2.sz.mell.'!E27+'1.3.sz.mell.'!E27+'1.4.sz.mell.'!E27</f>
        <v>57000000</v>
      </c>
      <c r="F27" s="392">
        <f>'1.2.sz.mell.'!F27+'1.3.sz.mell.'!F27+'1.4.sz.mell.'!F27</f>
        <v>0</v>
      </c>
      <c r="G27" s="392">
        <f>'1.2.sz.mell.'!G27+'1.3.sz.mell.'!G27+'1.4.sz.mell.'!G27</f>
        <v>57000000</v>
      </c>
      <c r="H27" s="392">
        <f>'1.2.sz.mell.'!H27+'1.3.sz.mell.'!H27+'1.4.sz.mell.'!H27</f>
        <v>0</v>
      </c>
      <c r="I27" s="392">
        <f>'1.2.sz.mell.'!I27+'1.3.sz.mell.'!I27+'1.4.sz.mell.'!I27</f>
        <v>57000000</v>
      </c>
      <c r="K27" s="565">
        <f>I27-'1.1.PMINFO.'!G27</f>
        <v>0</v>
      </c>
      <c r="L27" s="566"/>
    </row>
    <row r="28" spans="1:12" s="373" customFormat="1" ht="12" customHeight="1">
      <c r="A28" s="374" t="s">
        <v>350</v>
      </c>
      <c r="B28" s="375" t="s">
        <v>496</v>
      </c>
      <c r="C28" s="376" t="s">
        <v>495</v>
      </c>
      <c r="D28" s="392">
        <f>'1.2.sz.mell.'!D28+'1.3.sz.mell.'!D28+'1.4.sz.mell.'!D28</f>
        <v>0</v>
      </c>
      <c r="E28" s="392">
        <f>'1.2.sz.mell.'!E28+'1.3.sz.mell.'!E28+'1.4.sz.mell.'!E28</f>
        <v>0</v>
      </c>
      <c r="F28" s="392">
        <f>'1.2.sz.mell.'!F28+'1.3.sz.mell.'!F28+'1.4.sz.mell.'!F28</f>
        <v>0</v>
      </c>
      <c r="G28" s="392">
        <f>'1.2.sz.mell.'!G28+'1.3.sz.mell.'!G28+'1.4.sz.mell.'!G28</f>
        <v>0</v>
      </c>
      <c r="H28" s="392">
        <f>'1.2.sz.mell.'!H28+'1.3.sz.mell.'!H28+'1.4.sz.mell.'!H28</f>
        <v>0</v>
      </c>
      <c r="I28" s="392">
        <f>'1.2.sz.mell.'!I28+'1.3.sz.mell.'!I28+'1.4.sz.mell.'!I28</f>
        <v>0</v>
      </c>
      <c r="K28" s="565">
        <f>I28-'1.1.PMINFO.'!G28</f>
        <v>0</v>
      </c>
      <c r="L28" s="566"/>
    </row>
    <row r="29" spans="1:12" s="373" customFormat="1" ht="12" customHeight="1">
      <c r="A29" s="374" t="s">
        <v>351</v>
      </c>
      <c r="B29" s="379" t="s">
        <v>452</v>
      </c>
      <c r="C29" s="380" t="s">
        <v>456</v>
      </c>
      <c r="D29" s="392">
        <f>'1.2.sz.mell.'!D29+'1.3.sz.mell.'!D29+'1.4.sz.mell.'!D29</f>
        <v>580500000</v>
      </c>
      <c r="E29" s="392">
        <f>'1.2.sz.mell.'!E29+'1.3.sz.mell.'!E29+'1.4.sz.mell.'!E29</f>
        <v>580500000</v>
      </c>
      <c r="F29" s="392">
        <f>'1.2.sz.mell.'!F29+'1.3.sz.mell.'!F29+'1.4.sz.mell.'!F29</f>
        <v>0</v>
      </c>
      <c r="G29" s="392">
        <f>'1.2.sz.mell.'!G29+'1.3.sz.mell.'!G29+'1.4.sz.mell.'!G29</f>
        <v>580500000</v>
      </c>
      <c r="H29" s="392">
        <f>'1.2.sz.mell.'!H29+'1.3.sz.mell.'!H29+'1.4.sz.mell.'!H29</f>
        <v>0</v>
      </c>
      <c r="I29" s="392">
        <f>'1.2.sz.mell.'!I29+'1.3.sz.mell.'!I29+'1.4.sz.mell.'!I29</f>
        <v>580500000</v>
      </c>
      <c r="K29" s="565">
        <f>I29-'1.1.PMINFO.'!G29</f>
        <v>0</v>
      </c>
      <c r="L29" s="566"/>
    </row>
    <row r="30" spans="1:12" s="373" customFormat="1" ht="12" customHeight="1">
      <c r="A30" s="374" t="s">
        <v>352</v>
      </c>
      <c r="B30" s="379" t="s">
        <v>453</v>
      </c>
      <c r="C30" s="380" t="s">
        <v>457</v>
      </c>
      <c r="D30" s="381">
        <f>'1.2.sz.mell.'!D30+'1.3.sz.mell.'!D30+'1.4.sz.mell.'!D30</f>
        <v>0</v>
      </c>
      <c r="E30" s="381">
        <f>'1.2.sz.mell.'!E30+'1.3.sz.mell.'!E30+'1.4.sz.mell.'!E30</f>
        <v>0</v>
      </c>
      <c r="F30" s="381">
        <f>'1.2.sz.mell.'!F30+'1.3.sz.mell.'!F30+'1.4.sz.mell.'!F30</f>
        <v>0</v>
      </c>
      <c r="G30" s="381">
        <f>'1.2.sz.mell.'!G30+'1.3.sz.mell.'!G30+'1.4.sz.mell.'!G30</f>
        <v>0</v>
      </c>
      <c r="H30" s="381">
        <f>'1.2.sz.mell.'!H30+'1.3.sz.mell.'!H30+'1.4.sz.mell.'!H30</f>
        <v>0</v>
      </c>
      <c r="I30" s="381">
        <f>'1.2.sz.mell.'!I30+'1.3.sz.mell.'!I30+'1.4.sz.mell.'!I30</f>
        <v>0</v>
      </c>
      <c r="K30" s="565">
        <f>I30-'1.1.PMINFO.'!G30</f>
        <v>0</v>
      </c>
      <c r="L30" s="566"/>
    </row>
    <row r="31" spans="1:12" s="373" customFormat="1" ht="12" customHeight="1">
      <c r="A31" s="374" t="s">
        <v>353</v>
      </c>
      <c r="B31" s="379" t="s">
        <v>297</v>
      </c>
      <c r="C31" s="380" t="s">
        <v>458</v>
      </c>
      <c r="D31" s="381">
        <f>'1.2.sz.mell.'!D31+'1.3.sz.mell.'!D31+'1.4.sz.mell.'!D31</f>
        <v>49500000</v>
      </c>
      <c r="E31" s="381">
        <f>'1.2.sz.mell.'!E31+'1.3.sz.mell.'!E31+'1.4.sz.mell.'!E31</f>
        <v>49500000</v>
      </c>
      <c r="F31" s="381">
        <f>'1.2.sz.mell.'!F31+'1.3.sz.mell.'!F31+'1.4.sz.mell.'!F31</f>
        <v>0</v>
      </c>
      <c r="G31" s="381">
        <f>'1.2.sz.mell.'!G31+'1.3.sz.mell.'!G31+'1.4.sz.mell.'!G31</f>
        <v>49500000</v>
      </c>
      <c r="H31" s="381">
        <f>'1.2.sz.mell.'!H31+'1.3.sz.mell.'!H31+'1.4.sz.mell.'!H31</f>
        <v>0</v>
      </c>
      <c r="I31" s="381">
        <f>'1.2.sz.mell.'!I31+'1.3.sz.mell.'!I31+'1.4.sz.mell.'!I31</f>
        <v>49500000</v>
      </c>
      <c r="K31" s="565">
        <f>I31-'1.1.PMINFO.'!G31</f>
        <v>0</v>
      </c>
      <c r="L31" s="566"/>
    </row>
    <row r="32" spans="1:12" s="373" customFormat="1" ht="12" customHeight="1">
      <c r="A32" s="374" t="s">
        <v>354</v>
      </c>
      <c r="B32" s="383" t="s">
        <v>298</v>
      </c>
      <c r="C32" s="384" t="s">
        <v>459</v>
      </c>
      <c r="D32" s="381">
        <f>'1.2.sz.mell.'!D32+'1.3.sz.mell.'!D32+'1.4.sz.mell.'!D32</f>
        <v>850000</v>
      </c>
      <c r="E32" s="381">
        <f>'1.2.sz.mell.'!E32+'1.3.sz.mell.'!E32+'1.4.sz.mell.'!E32</f>
        <v>850000</v>
      </c>
      <c r="F32" s="381">
        <f>'1.2.sz.mell.'!F32+'1.3.sz.mell.'!F32+'1.4.sz.mell.'!F32</f>
        <v>0</v>
      </c>
      <c r="G32" s="381">
        <f>'1.2.sz.mell.'!G32+'1.3.sz.mell.'!G32+'1.4.sz.mell.'!G32</f>
        <v>850000</v>
      </c>
      <c r="H32" s="381">
        <f>'1.2.sz.mell.'!H32+'1.3.sz.mell.'!H32+'1.4.sz.mell.'!H32</f>
        <v>0</v>
      </c>
      <c r="I32" s="381">
        <f>'1.2.sz.mell.'!I32+'1.3.sz.mell.'!I32+'1.4.sz.mell.'!I32</f>
        <v>850000</v>
      </c>
      <c r="K32" s="565">
        <f>I32-'1.1.PMINFO.'!G32</f>
        <v>0</v>
      </c>
      <c r="L32" s="566"/>
    </row>
    <row r="33" spans="1:12" s="373" customFormat="1" ht="12" customHeight="1" thickBot="1">
      <c r="A33" s="374" t="s">
        <v>497</v>
      </c>
      <c r="B33" s="383" t="s">
        <v>299</v>
      </c>
      <c r="C33" s="384" t="s">
        <v>454</v>
      </c>
      <c r="D33" s="387">
        <f>'1.2.sz.mell.'!D33+'1.3.sz.mell.'!D33+'1.4.sz.mell.'!D33</f>
        <v>1000000</v>
      </c>
      <c r="E33" s="387">
        <f>'1.2.sz.mell.'!E33+'1.3.sz.mell.'!E33+'1.4.sz.mell.'!E33</f>
        <v>1000000</v>
      </c>
      <c r="F33" s="387">
        <f>'1.2.sz.mell.'!F33+'1.3.sz.mell.'!F33+'1.4.sz.mell.'!F33</f>
        <v>0</v>
      </c>
      <c r="G33" s="387">
        <f>'1.2.sz.mell.'!G33+'1.3.sz.mell.'!G33+'1.4.sz.mell.'!G33</f>
        <v>1000000</v>
      </c>
      <c r="H33" s="387">
        <f>'1.2.sz.mell.'!H33+'1.3.sz.mell.'!H33+'1.4.sz.mell.'!H33</f>
        <v>0</v>
      </c>
      <c r="I33" s="387">
        <f>'1.2.sz.mell.'!I33+'1.3.sz.mell.'!I33+'1.4.sz.mell.'!I33</f>
        <v>1000000</v>
      </c>
      <c r="K33" s="565">
        <f>I33-'1.1.PMINFO.'!G33</f>
        <v>0</v>
      </c>
      <c r="L33" s="566"/>
    </row>
    <row r="34" spans="1:12" s="373" customFormat="1" ht="12" customHeight="1" thickBot="1">
      <c r="A34" s="369" t="s">
        <v>41</v>
      </c>
      <c r="B34" s="370" t="s">
        <v>300</v>
      </c>
      <c r="C34" s="371" t="s">
        <v>42</v>
      </c>
      <c r="D34" s="372">
        <f>SUM(D35:D45)</f>
        <v>224650000</v>
      </c>
      <c r="E34" s="372">
        <f t="shared" ref="E34:F34" si="8">SUM(E35:E45)</f>
        <v>236142800</v>
      </c>
      <c r="F34" s="372">
        <f t="shared" si="8"/>
        <v>176000</v>
      </c>
      <c r="G34" s="372">
        <f t="shared" ref="G34:I34" si="9">SUM(G35:G45)</f>
        <v>236318800</v>
      </c>
      <c r="H34" s="372">
        <f t="shared" si="9"/>
        <v>4369000</v>
      </c>
      <c r="I34" s="372">
        <f t="shared" si="9"/>
        <v>240687800</v>
      </c>
      <c r="K34" s="565">
        <f>I34-'1.1.PMINFO.'!G34</f>
        <v>4370000</v>
      </c>
      <c r="L34" s="566"/>
    </row>
    <row r="35" spans="1:12" s="373" customFormat="1" ht="12" customHeight="1">
      <c r="A35" s="374" t="s">
        <v>43</v>
      </c>
      <c r="B35" s="375" t="s">
        <v>301</v>
      </c>
      <c r="C35" s="376" t="s">
        <v>44</v>
      </c>
      <c r="D35" s="377">
        <f>'1.2.sz.mell.'!D35+'1.3.sz.mell.'!D35+'1.4.sz.mell.'!D35</f>
        <v>0</v>
      </c>
      <c r="E35" s="377">
        <f>'1.2.sz.mell.'!E35+'1.3.sz.mell.'!E35+'1.4.sz.mell.'!E35</f>
        <v>369000</v>
      </c>
      <c r="F35" s="377">
        <f>'1.2.sz.mell.'!F35+'1.3.sz.mell.'!F35+'1.4.sz.mell.'!F35</f>
        <v>0</v>
      </c>
      <c r="G35" s="377">
        <f>'1.2.sz.mell.'!G35+'1.3.sz.mell.'!G35+'1.4.sz.mell.'!G35</f>
        <v>369000</v>
      </c>
      <c r="H35" s="377">
        <f>'1.2.sz.mell.'!H35+'1.3.sz.mell.'!H35+'1.4.sz.mell.'!H35</f>
        <v>0</v>
      </c>
      <c r="I35" s="377">
        <f>'1.2.sz.mell.'!I35+'1.3.sz.mell.'!I35+'1.4.sz.mell.'!I35</f>
        <v>369000</v>
      </c>
      <c r="K35" s="565">
        <f>I35-'1.1.PMINFO.'!G35</f>
        <v>0</v>
      </c>
      <c r="L35" s="566"/>
    </row>
    <row r="36" spans="1:12" s="373" customFormat="1" ht="12" customHeight="1">
      <c r="A36" s="378" t="s">
        <v>45</v>
      </c>
      <c r="B36" s="379" t="s">
        <v>302</v>
      </c>
      <c r="C36" s="380" t="s">
        <v>46</v>
      </c>
      <c r="D36" s="381">
        <f>'1.2.sz.mell.'!D36+'1.3.sz.mell.'!D36+'1.4.sz.mell.'!D36</f>
        <v>0</v>
      </c>
      <c r="E36" s="381">
        <f>'1.2.sz.mell.'!E36+'1.3.sz.mell.'!E36+'1.4.sz.mell.'!E36</f>
        <v>99493000</v>
      </c>
      <c r="F36" s="381">
        <f>'1.2.sz.mell.'!F36+'1.3.sz.mell.'!F36+'1.4.sz.mell.'!F36</f>
        <v>-144900</v>
      </c>
      <c r="G36" s="381">
        <f>'1.2.sz.mell.'!G36+'1.3.sz.mell.'!G36+'1.4.sz.mell.'!G36</f>
        <v>99348100</v>
      </c>
      <c r="H36" s="381">
        <f>'1.2.sz.mell.'!H36+'1.3.sz.mell.'!H36+'1.4.sz.mell.'!H36</f>
        <v>-604000</v>
      </c>
      <c r="I36" s="381">
        <f>'1.2.sz.mell.'!I36+'1.3.sz.mell.'!I36+'1.4.sz.mell.'!I36</f>
        <v>98744100</v>
      </c>
      <c r="K36" s="565">
        <f>I36-'1.1.PMINFO.'!G36</f>
        <v>-604000</v>
      </c>
      <c r="L36" s="566"/>
    </row>
    <row r="37" spans="1:12" s="373" customFormat="1" ht="12" customHeight="1">
      <c r="A37" s="378" t="s">
        <v>47</v>
      </c>
      <c r="B37" s="379" t="s">
        <v>303</v>
      </c>
      <c r="C37" s="380" t="s">
        <v>48</v>
      </c>
      <c r="D37" s="381">
        <f>'1.2.sz.mell.'!D37+'1.3.sz.mell.'!D37+'1.4.sz.mell.'!D37</f>
        <v>0</v>
      </c>
      <c r="E37" s="381">
        <f>'1.2.sz.mell.'!E37+'1.3.sz.mell.'!E37+'1.4.sz.mell.'!E37</f>
        <v>9148400</v>
      </c>
      <c r="F37" s="381">
        <f>'1.2.sz.mell.'!F37+'1.3.sz.mell.'!F37+'1.4.sz.mell.'!F37</f>
        <v>-1011400</v>
      </c>
      <c r="G37" s="381">
        <f>'1.2.sz.mell.'!G37+'1.3.sz.mell.'!G37+'1.4.sz.mell.'!G37</f>
        <v>8137000</v>
      </c>
      <c r="H37" s="381">
        <f>'1.2.sz.mell.'!H37+'1.3.sz.mell.'!H37+'1.4.sz.mell.'!H37</f>
        <v>0</v>
      </c>
      <c r="I37" s="381">
        <f>'1.2.sz.mell.'!I37+'1.3.sz.mell.'!I37+'1.4.sz.mell.'!I37</f>
        <v>8137000</v>
      </c>
      <c r="K37" s="565">
        <f>I37-'1.1.PMINFO.'!G37</f>
        <v>1000</v>
      </c>
      <c r="L37" s="566"/>
    </row>
    <row r="38" spans="1:12" s="373" customFormat="1" ht="12" customHeight="1">
      <c r="A38" s="378" t="s">
        <v>49</v>
      </c>
      <c r="B38" s="379" t="s">
        <v>304</v>
      </c>
      <c r="C38" s="380" t="s">
        <v>50</v>
      </c>
      <c r="D38" s="381">
        <f>'1.2.sz.mell.'!D38+'1.3.sz.mell.'!D38+'1.4.sz.mell.'!D38</f>
        <v>56000000</v>
      </c>
      <c r="E38" s="381">
        <f>'1.2.sz.mell.'!E38+'1.3.sz.mell.'!E38+'1.4.sz.mell.'!E38</f>
        <v>56681800</v>
      </c>
      <c r="F38" s="381">
        <f>'1.2.sz.mell.'!F38+'1.3.sz.mell.'!F38+'1.4.sz.mell.'!F38</f>
        <v>0</v>
      </c>
      <c r="G38" s="381">
        <f>'1.2.sz.mell.'!G38+'1.3.sz.mell.'!G38+'1.4.sz.mell.'!G38</f>
        <v>56681800</v>
      </c>
      <c r="H38" s="381">
        <f>'1.2.sz.mell.'!H38+'1.3.sz.mell.'!H38+'1.4.sz.mell.'!H38</f>
        <v>0</v>
      </c>
      <c r="I38" s="381">
        <f>'1.2.sz.mell.'!I38+'1.3.sz.mell.'!I38+'1.4.sz.mell.'!I38</f>
        <v>56681800</v>
      </c>
      <c r="K38" s="565">
        <f>I38-'1.1.PMINFO.'!G38</f>
        <v>2000000</v>
      </c>
      <c r="L38" s="566"/>
    </row>
    <row r="39" spans="1:12" s="373" customFormat="1" ht="12" customHeight="1">
      <c r="A39" s="378" t="s">
        <v>51</v>
      </c>
      <c r="B39" s="379" t="s">
        <v>305</v>
      </c>
      <c r="C39" s="380" t="s">
        <v>52</v>
      </c>
      <c r="D39" s="381">
        <f>'1.2.sz.mell.'!D39+'1.3.sz.mell.'!D39+'1.4.sz.mell.'!D39</f>
        <v>0</v>
      </c>
      <c r="E39" s="381">
        <f>'1.2.sz.mell.'!E39+'1.3.sz.mell.'!E39+'1.4.sz.mell.'!E39</f>
        <v>36328000</v>
      </c>
      <c r="F39" s="381">
        <f>'1.2.sz.mell.'!F39+'1.3.sz.mell.'!F39+'1.4.sz.mell.'!F39</f>
        <v>133000</v>
      </c>
      <c r="G39" s="381">
        <f>'1.2.sz.mell.'!G39+'1.3.sz.mell.'!G39+'1.4.sz.mell.'!G39</f>
        <v>36461000</v>
      </c>
      <c r="H39" s="381">
        <f>'1.2.sz.mell.'!H39+'1.3.sz.mell.'!H39+'1.4.sz.mell.'!H39</f>
        <v>-300000</v>
      </c>
      <c r="I39" s="381">
        <f>'1.2.sz.mell.'!I39+'1.3.sz.mell.'!I39+'1.4.sz.mell.'!I39</f>
        <v>36161000</v>
      </c>
      <c r="K39" s="565">
        <f>I39-'1.1.PMINFO.'!G39</f>
        <v>-300000</v>
      </c>
      <c r="L39" s="566"/>
    </row>
    <row r="40" spans="1:12" s="373" customFormat="1" ht="12" customHeight="1">
      <c r="A40" s="378" t="s">
        <v>53</v>
      </c>
      <c r="B40" s="379" t="s">
        <v>306</v>
      </c>
      <c r="C40" s="380" t="s">
        <v>54</v>
      </c>
      <c r="D40" s="381">
        <f>'1.2.sz.mell.'!D40+'1.3.sz.mell.'!D40+'1.4.sz.mell.'!D40</f>
        <v>4320000</v>
      </c>
      <c r="E40" s="381">
        <f>'1.2.sz.mell.'!E40+'1.3.sz.mell.'!E40+'1.4.sz.mell.'!E40</f>
        <v>26995600</v>
      </c>
      <c r="F40" s="381">
        <f>'1.2.sz.mell.'!F40+'1.3.sz.mell.'!F40+'1.4.sz.mell.'!F40</f>
        <v>1195700</v>
      </c>
      <c r="G40" s="381">
        <f>'1.2.sz.mell.'!G40+'1.3.sz.mell.'!G40+'1.4.sz.mell.'!G40</f>
        <v>28191300</v>
      </c>
      <c r="H40" s="381">
        <f>'1.2.sz.mell.'!H40+'1.3.sz.mell.'!H40+'1.4.sz.mell.'!H40</f>
        <v>5273000</v>
      </c>
      <c r="I40" s="381">
        <f>'1.2.sz.mell.'!I40+'1.3.sz.mell.'!I40+'1.4.sz.mell.'!I40</f>
        <v>33464300</v>
      </c>
      <c r="K40" s="565">
        <f>I40-'1.1.PMINFO.'!G40</f>
        <v>5273000</v>
      </c>
      <c r="L40" s="566"/>
    </row>
    <row r="41" spans="1:12" s="373" customFormat="1" ht="12" customHeight="1">
      <c r="A41" s="378" t="s">
        <v>55</v>
      </c>
      <c r="B41" s="379" t="s">
        <v>307</v>
      </c>
      <c r="C41" s="380" t="s">
        <v>56</v>
      </c>
      <c r="D41" s="381">
        <f>'1.2.sz.mell.'!D41+'1.3.sz.mell.'!D41+'1.4.sz.mell.'!D41</f>
        <v>0</v>
      </c>
      <c r="E41" s="381">
        <f>'1.2.sz.mell.'!E41+'1.3.sz.mell.'!E41+'1.4.sz.mell.'!E41</f>
        <v>7123000</v>
      </c>
      <c r="F41" s="381">
        <f>'1.2.sz.mell.'!F41+'1.3.sz.mell.'!F41+'1.4.sz.mell.'!F41</f>
        <v>0</v>
      </c>
      <c r="G41" s="381">
        <f>'1.2.sz.mell.'!G41+'1.3.sz.mell.'!G41+'1.4.sz.mell.'!G41</f>
        <v>7123000</v>
      </c>
      <c r="H41" s="381">
        <f>'1.2.sz.mell.'!H41+'1.3.sz.mell.'!H41+'1.4.sz.mell.'!H41</f>
        <v>0</v>
      </c>
      <c r="I41" s="381">
        <f>'1.2.sz.mell.'!I41+'1.3.sz.mell.'!I41+'1.4.sz.mell.'!I41</f>
        <v>7123000</v>
      </c>
      <c r="K41" s="565">
        <f>I41-'1.1.PMINFO.'!G41</f>
        <v>0</v>
      </c>
      <c r="L41" s="566"/>
    </row>
    <row r="42" spans="1:12" s="373" customFormat="1" ht="12" customHeight="1">
      <c r="A42" s="378" t="s">
        <v>57</v>
      </c>
      <c r="B42" s="379" t="s">
        <v>308</v>
      </c>
      <c r="C42" s="380" t="s">
        <v>58</v>
      </c>
      <c r="D42" s="381">
        <f>'1.2.sz.mell.'!D42+'1.3.sz.mell.'!D42+'1.4.sz.mell.'!D42</f>
        <v>0</v>
      </c>
      <c r="E42" s="381">
        <f>'1.2.sz.mell.'!E42+'1.3.sz.mell.'!E42+'1.4.sz.mell.'!E42</f>
        <v>4000</v>
      </c>
      <c r="F42" s="381">
        <f>'1.2.sz.mell.'!F42+'1.3.sz.mell.'!F42+'1.4.sz.mell.'!F42</f>
        <v>0</v>
      </c>
      <c r="G42" s="381">
        <f>'1.2.sz.mell.'!G42+'1.3.sz.mell.'!G42+'1.4.sz.mell.'!G42</f>
        <v>4000</v>
      </c>
      <c r="H42" s="381">
        <f>'1.2.sz.mell.'!H42+'1.3.sz.mell.'!H42+'1.4.sz.mell.'!H42</f>
        <v>0</v>
      </c>
      <c r="I42" s="381">
        <f>'1.2.sz.mell.'!I42+'1.3.sz.mell.'!I42+'1.4.sz.mell.'!I42</f>
        <v>4000</v>
      </c>
      <c r="K42" s="565">
        <f>I42-'1.1.PMINFO.'!G42</f>
        <v>0</v>
      </c>
      <c r="L42" s="566"/>
    </row>
    <row r="43" spans="1:12" s="373" customFormat="1" ht="12" customHeight="1">
      <c r="A43" s="378" t="s">
        <v>59</v>
      </c>
      <c r="B43" s="379" t="s">
        <v>309</v>
      </c>
      <c r="C43" s="380" t="s">
        <v>60</v>
      </c>
      <c r="D43" s="381">
        <f>'1.2.sz.mell.'!D43+'1.3.sz.mell.'!D43+'1.4.sz.mell.'!D43</f>
        <v>0</v>
      </c>
      <c r="E43" s="381">
        <f>'1.2.sz.mell.'!E43+'1.3.sz.mell.'!E43+'1.4.sz.mell.'!E43</f>
        <v>0</v>
      </c>
      <c r="F43" s="381">
        <f>'1.2.sz.mell.'!F43+'1.3.sz.mell.'!F43+'1.4.sz.mell.'!F43</f>
        <v>0</v>
      </c>
      <c r="G43" s="381">
        <f>'1.2.sz.mell.'!G43+'1.3.sz.mell.'!G43+'1.4.sz.mell.'!G43</f>
        <v>0</v>
      </c>
      <c r="H43" s="381">
        <f>'1.2.sz.mell.'!H43+'1.3.sz.mell.'!H43+'1.4.sz.mell.'!H43</f>
        <v>0</v>
      </c>
      <c r="I43" s="381">
        <f>'1.2.sz.mell.'!I43+'1.3.sz.mell.'!I43+'1.4.sz.mell.'!I43</f>
        <v>0</v>
      </c>
      <c r="K43" s="565">
        <f>I43-'1.1.PMINFO.'!G43</f>
        <v>-2000000</v>
      </c>
      <c r="L43" s="566"/>
    </row>
    <row r="44" spans="1:12" s="373" customFormat="1" ht="12" customHeight="1">
      <c r="A44" s="382" t="s">
        <v>61</v>
      </c>
      <c r="B44" s="379" t="s">
        <v>310</v>
      </c>
      <c r="C44" s="393" t="s">
        <v>1471</v>
      </c>
      <c r="D44" s="381">
        <f>'1.2.sz.mell.'!D44+'1.3.sz.mell.'!D44+'1.4.sz.mell.'!D44</f>
        <v>0</v>
      </c>
      <c r="E44" s="381">
        <f>'1.2.sz.mell.'!E44+'1.3.sz.mell.'!E44+'1.4.sz.mell.'!E44</f>
        <v>0</v>
      </c>
      <c r="F44" s="381">
        <f>'1.2.sz.mell.'!F44+'1.3.sz.mell.'!F44+'1.4.sz.mell.'!F44</f>
        <v>0</v>
      </c>
      <c r="G44" s="381">
        <f>'1.2.sz.mell.'!G44+'1.3.sz.mell.'!G44+'1.4.sz.mell.'!G44</f>
        <v>0</v>
      </c>
      <c r="H44" s="381">
        <f>'1.2.sz.mell.'!H44+'1.3.sz.mell.'!H44+'1.4.sz.mell.'!H44</f>
        <v>0</v>
      </c>
      <c r="I44" s="381">
        <f>'1.2.sz.mell.'!I44+'1.3.sz.mell.'!I44+'1.4.sz.mell.'!I44</f>
        <v>0</v>
      </c>
      <c r="K44" s="565">
        <f>I44-'1.1.PMINFO.'!G44</f>
        <v>0</v>
      </c>
      <c r="L44" s="566"/>
    </row>
    <row r="45" spans="1:12" s="373" customFormat="1" ht="12" customHeight="1" thickBot="1">
      <c r="A45" s="382" t="s">
        <v>1472</v>
      </c>
      <c r="B45" s="379" t="s">
        <v>1473</v>
      </c>
      <c r="C45" s="384" t="s">
        <v>62</v>
      </c>
      <c r="D45" s="381">
        <f>'1.2.sz.mell.'!D45+'1.3.sz.mell.'!D45+'1.4.sz.mell.'!D45</f>
        <v>164330000</v>
      </c>
      <c r="E45" s="381">
        <f>'1.2.sz.mell.'!E45+'1.3.sz.mell.'!E45+'1.4.sz.mell.'!E45</f>
        <v>0</v>
      </c>
      <c r="F45" s="381">
        <f>'1.2.sz.mell.'!F45+'1.3.sz.mell.'!F45+'1.4.sz.mell.'!F45</f>
        <v>3600</v>
      </c>
      <c r="G45" s="381">
        <f>'1.2.sz.mell.'!G45+'1.3.sz.mell.'!G45+'1.4.sz.mell.'!G45</f>
        <v>3600</v>
      </c>
      <c r="H45" s="381">
        <f>'1.2.sz.mell.'!H45+'1.3.sz.mell.'!H45+'1.4.sz.mell.'!H45</f>
        <v>0</v>
      </c>
      <c r="I45" s="381">
        <f>'1.2.sz.mell.'!I45+'1.3.sz.mell.'!I45+'1.4.sz.mell.'!I45</f>
        <v>3600</v>
      </c>
      <c r="K45" s="565">
        <f>I45-'1.1.PMINFO.'!G45</f>
        <v>0</v>
      </c>
      <c r="L45" s="566"/>
    </row>
    <row r="46" spans="1:12" s="373" customFormat="1" ht="12" customHeight="1" thickBot="1">
      <c r="A46" s="369" t="s">
        <v>63</v>
      </c>
      <c r="B46" s="370" t="s">
        <v>311</v>
      </c>
      <c r="C46" s="371" t="s">
        <v>64</v>
      </c>
      <c r="D46" s="372">
        <f>SUM(D47:D51)</f>
        <v>16000000</v>
      </c>
      <c r="E46" s="372">
        <f t="shared" ref="E46:F46" si="10">SUM(E47:E51)</f>
        <v>38419000</v>
      </c>
      <c r="F46" s="372">
        <f t="shared" si="10"/>
        <v>0</v>
      </c>
      <c r="G46" s="372">
        <f t="shared" ref="G46:I46" si="11">SUM(G47:G51)</f>
        <v>38419000</v>
      </c>
      <c r="H46" s="372">
        <f t="shared" si="11"/>
        <v>19789000</v>
      </c>
      <c r="I46" s="372">
        <f t="shared" si="11"/>
        <v>58208000</v>
      </c>
      <c r="K46" s="565">
        <f>I46-'1.1.PMINFO.'!G46</f>
        <v>19789000</v>
      </c>
      <c r="L46" s="566"/>
    </row>
    <row r="47" spans="1:12" s="373" customFormat="1" ht="12" customHeight="1">
      <c r="A47" s="374" t="s">
        <v>65</v>
      </c>
      <c r="B47" s="375" t="s">
        <v>312</v>
      </c>
      <c r="C47" s="376" t="s">
        <v>66</v>
      </c>
      <c r="D47" s="395">
        <f>'1.2.sz.mell.'!D47+'1.3.sz.mell.'!D47+'1.4.sz.mell.'!D47</f>
        <v>0</v>
      </c>
      <c r="E47" s="395">
        <f>'1.2.sz.mell.'!E47+'1.3.sz.mell.'!E47+'1.4.sz.mell.'!E47</f>
        <v>0</v>
      </c>
      <c r="F47" s="395">
        <f>'1.2.sz.mell.'!F47+'1.3.sz.mell.'!F47+'1.4.sz.mell.'!F47</f>
        <v>0</v>
      </c>
      <c r="G47" s="395">
        <f>'1.2.sz.mell.'!G47+'1.3.sz.mell.'!G47+'1.4.sz.mell.'!G47</f>
        <v>0</v>
      </c>
      <c r="H47" s="395">
        <f>'1.2.sz.mell.'!H47+'1.3.sz.mell.'!H47+'1.4.sz.mell.'!H47</f>
        <v>0</v>
      </c>
      <c r="I47" s="395">
        <f>'1.2.sz.mell.'!I47+'1.3.sz.mell.'!I47+'1.4.sz.mell.'!I47</f>
        <v>0</v>
      </c>
      <c r="K47" s="565">
        <f>I47-'1.1.PMINFO.'!G47</f>
        <v>0</v>
      </c>
      <c r="L47" s="566"/>
    </row>
    <row r="48" spans="1:12" s="373" customFormat="1" ht="12" customHeight="1">
      <c r="A48" s="378" t="s">
        <v>67</v>
      </c>
      <c r="B48" s="379" t="s">
        <v>313</v>
      </c>
      <c r="C48" s="380" t="s">
        <v>68</v>
      </c>
      <c r="D48" s="396">
        <f>'1.2.sz.mell.'!D48+'1.3.sz.mell.'!D48+'1.4.sz.mell.'!D48</f>
        <v>16000000</v>
      </c>
      <c r="E48" s="396">
        <f>'1.2.sz.mell.'!E48+'1.3.sz.mell.'!E48+'1.4.sz.mell.'!E48</f>
        <v>38419000</v>
      </c>
      <c r="F48" s="396">
        <f>'1.2.sz.mell.'!F48+'1.3.sz.mell.'!F48+'1.4.sz.mell.'!F48</f>
        <v>0</v>
      </c>
      <c r="G48" s="396">
        <f>'1.2.sz.mell.'!G48+'1.3.sz.mell.'!G48+'1.4.sz.mell.'!G48</f>
        <v>38419000</v>
      </c>
      <c r="H48" s="396">
        <f>'1.2.sz.mell.'!H48+'1.3.sz.mell.'!H48+'1.4.sz.mell.'!H48</f>
        <v>19789000</v>
      </c>
      <c r="I48" s="396">
        <f>'1.2.sz.mell.'!I48+'1.3.sz.mell.'!I48+'1.4.sz.mell.'!I48</f>
        <v>58208000</v>
      </c>
      <c r="K48" s="565">
        <f>I48-'1.1.PMINFO.'!G48</f>
        <v>19789000</v>
      </c>
      <c r="L48" s="566"/>
    </row>
    <row r="49" spans="1:12" s="373" customFormat="1" ht="12" customHeight="1">
      <c r="A49" s="378" t="s">
        <v>69</v>
      </c>
      <c r="B49" s="379" t="s">
        <v>314</v>
      </c>
      <c r="C49" s="380" t="s">
        <v>70</v>
      </c>
      <c r="D49" s="396">
        <f>'1.2.sz.mell.'!D49+'1.3.sz.mell.'!D49+'1.4.sz.mell.'!D49</f>
        <v>0</v>
      </c>
      <c r="E49" s="396">
        <f>'1.2.sz.mell.'!E49+'1.3.sz.mell.'!E49+'1.4.sz.mell.'!E49</f>
        <v>0</v>
      </c>
      <c r="F49" s="396">
        <f>'1.2.sz.mell.'!F49+'1.3.sz.mell.'!F49+'1.4.sz.mell.'!F49</f>
        <v>0</v>
      </c>
      <c r="G49" s="396">
        <f>'1.2.sz.mell.'!G49+'1.3.sz.mell.'!G49+'1.4.sz.mell.'!G49</f>
        <v>0</v>
      </c>
      <c r="H49" s="396">
        <f>'1.2.sz.mell.'!H49+'1.3.sz.mell.'!H49+'1.4.sz.mell.'!H49</f>
        <v>0</v>
      </c>
      <c r="I49" s="396">
        <f>'1.2.sz.mell.'!I49+'1.3.sz.mell.'!I49+'1.4.sz.mell.'!I49</f>
        <v>0</v>
      </c>
      <c r="K49" s="565">
        <f>I49-'1.1.PMINFO.'!G49</f>
        <v>0</v>
      </c>
      <c r="L49" s="566"/>
    </row>
    <row r="50" spans="1:12" s="373" customFormat="1" ht="12" customHeight="1">
      <c r="A50" s="378" t="s">
        <v>71</v>
      </c>
      <c r="B50" s="379" t="s">
        <v>315</v>
      </c>
      <c r="C50" s="380" t="s">
        <v>72</v>
      </c>
      <c r="D50" s="396">
        <f>'1.2.sz.mell.'!D50+'1.3.sz.mell.'!D50+'1.4.sz.mell.'!D50</f>
        <v>0</v>
      </c>
      <c r="E50" s="396">
        <f>'1.2.sz.mell.'!E50+'1.3.sz.mell.'!E50+'1.4.sz.mell.'!E50</f>
        <v>0</v>
      </c>
      <c r="F50" s="396">
        <f>'1.2.sz.mell.'!F50+'1.3.sz.mell.'!F50+'1.4.sz.mell.'!F50</f>
        <v>0</v>
      </c>
      <c r="G50" s="396">
        <f>'1.2.sz.mell.'!G50+'1.3.sz.mell.'!G50+'1.4.sz.mell.'!G50</f>
        <v>0</v>
      </c>
      <c r="H50" s="396">
        <f>'1.2.sz.mell.'!H50+'1.3.sz.mell.'!H50+'1.4.sz.mell.'!H50</f>
        <v>0</v>
      </c>
      <c r="I50" s="396">
        <f>'1.2.sz.mell.'!I50+'1.3.sz.mell.'!I50+'1.4.sz.mell.'!I50</f>
        <v>0</v>
      </c>
      <c r="K50" s="565">
        <f>I50-'1.1.PMINFO.'!G50</f>
        <v>0</v>
      </c>
      <c r="L50" s="566"/>
    </row>
    <row r="51" spans="1:12" s="373" customFormat="1" ht="12" customHeight="1" thickBot="1">
      <c r="A51" s="382" t="s">
        <v>73</v>
      </c>
      <c r="B51" s="379" t="s">
        <v>316</v>
      </c>
      <c r="C51" s="384" t="s">
        <v>74</v>
      </c>
      <c r="D51" s="394">
        <f>'1.2.sz.mell.'!D51+'1.3.sz.mell.'!D51+'1.4.sz.mell.'!D51</f>
        <v>0</v>
      </c>
      <c r="E51" s="394">
        <f>'1.2.sz.mell.'!E51+'1.3.sz.mell.'!E51+'1.4.sz.mell.'!E51</f>
        <v>0</v>
      </c>
      <c r="F51" s="394">
        <f>'1.2.sz.mell.'!F51+'1.3.sz.mell.'!F51+'1.4.sz.mell.'!F51</f>
        <v>0</v>
      </c>
      <c r="G51" s="394">
        <f>'1.2.sz.mell.'!G51+'1.3.sz.mell.'!G51+'1.4.sz.mell.'!G51</f>
        <v>0</v>
      </c>
      <c r="H51" s="394">
        <f>'1.2.sz.mell.'!H51+'1.3.sz.mell.'!H51+'1.4.sz.mell.'!H51</f>
        <v>0</v>
      </c>
      <c r="I51" s="394">
        <f>'1.2.sz.mell.'!I51+'1.3.sz.mell.'!I51+'1.4.sz.mell.'!I51</f>
        <v>0</v>
      </c>
      <c r="K51" s="565">
        <f>I51-'1.1.PMINFO.'!G51</f>
        <v>0</v>
      </c>
      <c r="L51" s="566"/>
    </row>
    <row r="52" spans="1:12" s="373" customFormat="1" ht="12" customHeight="1" thickBot="1">
      <c r="A52" s="369" t="s">
        <v>75</v>
      </c>
      <c r="B52" s="370" t="s">
        <v>317</v>
      </c>
      <c r="C52" s="371" t="s">
        <v>76</v>
      </c>
      <c r="D52" s="372">
        <f>SUM(D53:D58)</f>
        <v>0</v>
      </c>
      <c r="E52" s="372">
        <f t="shared" ref="E52:F52" si="12">SUM(E53:E58)</f>
        <v>0</v>
      </c>
      <c r="F52" s="372">
        <f t="shared" si="12"/>
        <v>100000</v>
      </c>
      <c r="G52" s="372">
        <f t="shared" ref="G52:I52" si="13">SUM(G53:G58)</f>
        <v>100000</v>
      </c>
      <c r="H52" s="372">
        <f t="shared" si="13"/>
        <v>0</v>
      </c>
      <c r="I52" s="372">
        <f t="shared" si="13"/>
        <v>100000</v>
      </c>
      <c r="K52" s="565">
        <f>I52-'1.1.PMINFO.'!G52</f>
        <v>0</v>
      </c>
      <c r="L52" s="566"/>
    </row>
    <row r="53" spans="1:12" s="373" customFormat="1" ht="12" customHeight="1">
      <c r="A53" s="374" t="s">
        <v>464</v>
      </c>
      <c r="B53" s="375" t="s">
        <v>318</v>
      </c>
      <c r="C53" s="376" t="s">
        <v>461</v>
      </c>
      <c r="D53" s="377">
        <f>'1.2.sz.mell.'!D53+'1.3.sz.mell.'!D53+'1.4.sz.mell.'!D53</f>
        <v>0</v>
      </c>
      <c r="E53" s="377">
        <f>'1.2.sz.mell.'!E53+'1.3.sz.mell.'!E53+'1.4.sz.mell.'!E53</f>
        <v>0</v>
      </c>
      <c r="F53" s="377">
        <f>'1.2.sz.mell.'!F53+'1.3.sz.mell.'!F53+'1.4.sz.mell.'!F53</f>
        <v>0</v>
      </c>
      <c r="G53" s="377">
        <f>'1.2.sz.mell.'!G53+'1.3.sz.mell.'!G53+'1.4.sz.mell.'!G53</f>
        <v>0</v>
      </c>
      <c r="H53" s="377">
        <f>'1.2.sz.mell.'!H53+'1.3.sz.mell.'!H53+'1.4.sz.mell.'!H53</f>
        <v>0</v>
      </c>
      <c r="I53" s="377">
        <f>'1.2.sz.mell.'!I53+'1.3.sz.mell.'!I53+'1.4.sz.mell.'!I53</f>
        <v>0</v>
      </c>
      <c r="K53" s="565">
        <f>I53-'1.1.PMINFO.'!G53</f>
        <v>0</v>
      </c>
      <c r="L53" s="566"/>
    </row>
    <row r="54" spans="1:12" s="373" customFormat="1" ht="12" customHeight="1">
      <c r="A54" s="374" t="s">
        <v>465</v>
      </c>
      <c r="B54" s="379" t="s">
        <v>319</v>
      </c>
      <c r="C54" s="380" t="s">
        <v>462</v>
      </c>
      <c r="D54" s="377">
        <f>'1.2.sz.mell.'!D54+'1.3.sz.mell.'!D54+'1.4.sz.mell.'!D54</f>
        <v>0</v>
      </c>
      <c r="E54" s="377">
        <f>'1.2.sz.mell.'!E54+'1.3.sz.mell.'!E54+'1.4.sz.mell.'!E54</f>
        <v>0</v>
      </c>
      <c r="F54" s="377">
        <f>'1.2.sz.mell.'!F54+'1.3.sz.mell.'!F54+'1.4.sz.mell.'!F54</f>
        <v>0</v>
      </c>
      <c r="G54" s="377">
        <f>'1.2.sz.mell.'!G54+'1.3.sz.mell.'!G54+'1.4.sz.mell.'!G54</f>
        <v>0</v>
      </c>
      <c r="H54" s="377">
        <f>'1.2.sz.mell.'!H54+'1.3.sz.mell.'!H54+'1.4.sz.mell.'!H54</f>
        <v>0</v>
      </c>
      <c r="I54" s="377">
        <f>'1.2.sz.mell.'!I54+'1.3.sz.mell.'!I54+'1.4.sz.mell.'!I54</f>
        <v>0</v>
      </c>
      <c r="K54" s="565">
        <f>I54-'1.1.PMINFO.'!G54</f>
        <v>0</v>
      </c>
      <c r="L54" s="566"/>
    </row>
    <row r="55" spans="1:12" s="373" customFormat="1" ht="13.5" customHeight="1">
      <c r="A55" s="374" t="s">
        <v>466</v>
      </c>
      <c r="B55" s="379" t="s">
        <v>320</v>
      </c>
      <c r="C55" s="380" t="s">
        <v>490</v>
      </c>
      <c r="D55" s="377">
        <f>'1.2.sz.mell.'!D55+'1.3.sz.mell.'!D55+'1.4.sz.mell.'!D55</f>
        <v>0</v>
      </c>
      <c r="E55" s="377">
        <f>'1.2.sz.mell.'!E55+'1.3.sz.mell.'!E55+'1.4.sz.mell.'!E55</f>
        <v>0</v>
      </c>
      <c r="F55" s="377">
        <f>'1.2.sz.mell.'!F55+'1.3.sz.mell.'!F55+'1.4.sz.mell.'!F55</f>
        <v>0</v>
      </c>
      <c r="G55" s="377">
        <f>'1.2.sz.mell.'!G55+'1.3.sz.mell.'!G55+'1.4.sz.mell.'!G55</f>
        <v>0</v>
      </c>
      <c r="H55" s="377">
        <f>'1.2.sz.mell.'!H55+'1.3.sz.mell.'!H55+'1.4.sz.mell.'!H55</f>
        <v>0</v>
      </c>
      <c r="I55" s="377">
        <f>'1.2.sz.mell.'!I55+'1.3.sz.mell.'!I55+'1.4.sz.mell.'!I55</f>
        <v>0</v>
      </c>
      <c r="K55" s="565">
        <f>I55-'1.1.PMINFO.'!G55</f>
        <v>0</v>
      </c>
      <c r="L55" s="566"/>
    </row>
    <row r="56" spans="1:12" s="373" customFormat="1" ht="12" customHeight="1">
      <c r="A56" s="382" t="s">
        <v>467</v>
      </c>
      <c r="B56" s="383" t="s">
        <v>463</v>
      </c>
      <c r="C56" s="384" t="s">
        <v>469</v>
      </c>
      <c r="D56" s="377">
        <f>'1.2.sz.mell.'!D56+'1.3.sz.mell.'!D56+'1.4.sz.mell.'!D56</f>
        <v>0</v>
      </c>
      <c r="E56" s="377">
        <f>'1.2.sz.mell.'!E56+'1.3.sz.mell.'!E56+'1.4.sz.mell.'!E56</f>
        <v>0</v>
      </c>
      <c r="F56" s="377">
        <f>'1.2.sz.mell.'!F56+'1.3.sz.mell.'!F56+'1.4.sz.mell.'!F56</f>
        <v>0</v>
      </c>
      <c r="G56" s="377">
        <f>'1.2.sz.mell.'!G56+'1.3.sz.mell.'!G56+'1.4.sz.mell.'!G56</f>
        <v>0</v>
      </c>
      <c r="H56" s="377">
        <f>'1.2.sz.mell.'!H56+'1.3.sz.mell.'!H56+'1.4.sz.mell.'!H56</f>
        <v>0</v>
      </c>
      <c r="I56" s="377">
        <f>'1.2.sz.mell.'!I56+'1.3.sz.mell.'!I56+'1.4.sz.mell.'!I56</f>
        <v>0</v>
      </c>
      <c r="K56" s="565">
        <f>I56-'1.1.PMINFO.'!G56</f>
        <v>0</v>
      </c>
      <c r="L56" s="566"/>
    </row>
    <row r="57" spans="1:12" s="373" customFormat="1" ht="12" customHeight="1">
      <c r="A57" s="382" t="s">
        <v>468</v>
      </c>
      <c r="B57" s="383" t="s">
        <v>460</v>
      </c>
      <c r="C57" s="384" t="s">
        <v>470</v>
      </c>
      <c r="D57" s="377">
        <f>'1.2.sz.mell.'!D57+'1.3.sz.mell.'!D57+'1.4.sz.mell.'!D57</f>
        <v>0</v>
      </c>
      <c r="E57" s="377">
        <f>'1.2.sz.mell.'!E57+'1.3.sz.mell.'!E57+'1.4.sz.mell.'!E57</f>
        <v>0</v>
      </c>
      <c r="F57" s="377">
        <f>'1.2.sz.mell.'!F57+'1.3.sz.mell.'!F57+'1.4.sz.mell.'!F57</f>
        <v>100000</v>
      </c>
      <c r="G57" s="377">
        <f>'1.2.sz.mell.'!G57+'1.3.sz.mell.'!G57+'1.4.sz.mell.'!G57</f>
        <v>100000</v>
      </c>
      <c r="H57" s="377">
        <f>'1.2.sz.mell.'!H57+'1.3.sz.mell.'!H57+'1.4.sz.mell.'!H57</f>
        <v>0</v>
      </c>
      <c r="I57" s="377">
        <f>'1.2.sz.mell.'!I57+'1.3.sz.mell.'!I57+'1.4.sz.mell.'!I57</f>
        <v>100000</v>
      </c>
      <c r="K57" s="565">
        <f>I57-'1.1.PMINFO.'!G57</f>
        <v>0</v>
      </c>
      <c r="L57" s="566"/>
    </row>
    <row r="58" spans="1:12" s="373" customFormat="1" ht="12" customHeight="1" thickBot="1">
      <c r="A58" s="382" t="s">
        <v>1474</v>
      </c>
      <c r="B58" s="383" t="s">
        <v>460</v>
      </c>
      <c r="C58" s="386" t="s">
        <v>1475</v>
      </c>
      <c r="D58" s="377">
        <f>'1.2.sz.mell.'!D58+'1.3.sz.mell.'!D58+'1.4.sz.mell.'!D58</f>
        <v>0</v>
      </c>
      <c r="E58" s="377">
        <f>'1.2.sz.mell.'!E58+'1.3.sz.mell.'!E58+'1.4.sz.mell.'!E58</f>
        <v>0</v>
      </c>
      <c r="F58" s="377">
        <f>'1.2.sz.mell.'!F58+'1.3.sz.mell.'!F58+'1.4.sz.mell.'!F58</f>
        <v>0</v>
      </c>
      <c r="G58" s="377">
        <f>'1.2.sz.mell.'!G58+'1.3.sz.mell.'!G58+'1.4.sz.mell.'!G58</f>
        <v>0</v>
      </c>
      <c r="H58" s="377">
        <f>'1.2.sz.mell.'!H58+'1.3.sz.mell.'!H58+'1.4.sz.mell.'!H58</f>
        <v>0</v>
      </c>
      <c r="I58" s="377">
        <f>'1.2.sz.mell.'!I58+'1.3.sz.mell.'!I58+'1.4.sz.mell.'!I58</f>
        <v>0</v>
      </c>
      <c r="K58" s="565">
        <f>I58-'1.1.PMINFO.'!G58</f>
        <v>0</v>
      </c>
      <c r="L58" s="566"/>
    </row>
    <row r="59" spans="1:12" s="373" customFormat="1" ht="12" customHeight="1" thickBot="1">
      <c r="A59" s="369" t="s">
        <v>81</v>
      </c>
      <c r="B59" s="370" t="s">
        <v>321</v>
      </c>
      <c r="C59" s="385" t="s">
        <v>82</v>
      </c>
      <c r="D59" s="372">
        <f>SUM(D60:D64)</f>
        <v>0</v>
      </c>
      <c r="E59" s="372">
        <f t="shared" ref="E59:F59" si="14">SUM(E60:E64)</f>
        <v>0</v>
      </c>
      <c r="F59" s="372">
        <f t="shared" si="14"/>
        <v>0</v>
      </c>
      <c r="G59" s="372">
        <f t="shared" ref="G59:I59" si="15">SUM(G60:G64)</f>
        <v>0</v>
      </c>
      <c r="H59" s="372">
        <f t="shared" si="15"/>
        <v>0</v>
      </c>
      <c r="I59" s="372">
        <f t="shared" si="15"/>
        <v>0</v>
      </c>
      <c r="K59" s="565">
        <f>I59-'1.1.PMINFO.'!G59</f>
        <v>0</v>
      </c>
      <c r="L59" s="566"/>
    </row>
    <row r="60" spans="1:12" s="373" customFormat="1" ht="12" customHeight="1">
      <c r="A60" s="374" t="s">
        <v>476</v>
      </c>
      <c r="B60" s="375" t="s">
        <v>322</v>
      </c>
      <c r="C60" s="376" t="s">
        <v>471</v>
      </c>
      <c r="D60" s="396">
        <f>'1.2.sz.mell.'!D60+'1.3.sz.mell.'!D60+'1.4.sz.mell.'!D60</f>
        <v>0</v>
      </c>
      <c r="E60" s="396">
        <f>'1.2.sz.mell.'!E60+'1.3.sz.mell.'!E60+'1.4.sz.mell.'!E60</f>
        <v>0</v>
      </c>
      <c r="F60" s="396">
        <f>'1.2.sz.mell.'!F60+'1.3.sz.mell.'!F60+'1.4.sz.mell.'!F60</f>
        <v>0</v>
      </c>
      <c r="G60" s="396">
        <f>'1.2.sz.mell.'!G60+'1.3.sz.mell.'!G60+'1.4.sz.mell.'!G60</f>
        <v>0</v>
      </c>
      <c r="H60" s="396">
        <f>'1.2.sz.mell.'!H60+'1.3.sz.mell.'!H60+'1.4.sz.mell.'!H60</f>
        <v>0</v>
      </c>
      <c r="I60" s="396">
        <f>'1.2.sz.mell.'!I60+'1.3.sz.mell.'!I60+'1.4.sz.mell.'!I60</f>
        <v>0</v>
      </c>
      <c r="K60" s="565">
        <f>I60-'1.1.PMINFO.'!G60</f>
        <v>0</v>
      </c>
      <c r="L60" s="566"/>
    </row>
    <row r="61" spans="1:12" s="373" customFormat="1" ht="12" customHeight="1">
      <c r="A61" s="374" t="s">
        <v>477</v>
      </c>
      <c r="B61" s="375" t="s">
        <v>323</v>
      </c>
      <c r="C61" s="380" t="s">
        <v>472</v>
      </c>
      <c r="D61" s="396">
        <f>'1.2.sz.mell.'!D61+'1.3.sz.mell.'!D61+'1.4.sz.mell.'!D61</f>
        <v>0</v>
      </c>
      <c r="E61" s="396">
        <f>'1.2.sz.mell.'!E61+'1.3.sz.mell.'!E61+'1.4.sz.mell.'!E61</f>
        <v>0</v>
      </c>
      <c r="F61" s="396">
        <f>'1.2.sz.mell.'!F61+'1.3.sz.mell.'!F61+'1.4.sz.mell.'!F61</f>
        <v>0</v>
      </c>
      <c r="G61" s="396">
        <f>'1.2.sz.mell.'!G61+'1.3.sz.mell.'!G61+'1.4.sz.mell.'!G61</f>
        <v>0</v>
      </c>
      <c r="H61" s="396">
        <f>'1.2.sz.mell.'!H61+'1.3.sz.mell.'!H61+'1.4.sz.mell.'!H61</f>
        <v>0</v>
      </c>
      <c r="I61" s="396">
        <f>'1.2.sz.mell.'!I61+'1.3.sz.mell.'!I61+'1.4.sz.mell.'!I61</f>
        <v>0</v>
      </c>
      <c r="K61" s="565">
        <f>I61-'1.1.PMINFO.'!G61</f>
        <v>0</v>
      </c>
      <c r="L61" s="566"/>
    </row>
    <row r="62" spans="1:12" s="373" customFormat="1" ht="11.25" customHeight="1">
      <c r="A62" s="374" t="s">
        <v>478</v>
      </c>
      <c r="B62" s="375" t="s">
        <v>324</v>
      </c>
      <c r="C62" s="380" t="s">
        <v>491</v>
      </c>
      <c r="D62" s="396">
        <f>'1.2.sz.mell.'!D62+'1.3.sz.mell.'!D62+'1.4.sz.mell.'!D62</f>
        <v>0</v>
      </c>
      <c r="E62" s="396">
        <f>'1.2.sz.mell.'!E62+'1.3.sz.mell.'!E62+'1.4.sz.mell.'!E62</f>
        <v>0</v>
      </c>
      <c r="F62" s="396">
        <f>'1.2.sz.mell.'!F62+'1.3.sz.mell.'!F62+'1.4.sz.mell.'!F62</f>
        <v>0</v>
      </c>
      <c r="G62" s="396">
        <f>'1.2.sz.mell.'!G62+'1.3.sz.mell.'!G62+'1.4.sz.mell.'!G62</f>
        <v>0</v>
      </c>
      <c r="H62" s="396">
        <f>'1.2.sz.mell.'!H62+'1.3.sz.mell.'!H62+'1.4.sz.mell.'!H62</f>
        <v>0</v>
      </c>
      <c r="I62" s="396">
        <f>'1.2.sz.mell.'!I62+'1.3.sz.mell.'!I62+'1.4.sz.mell.'!I62</f>
        <v>0</v>
      </c>
      <c r="K62" s="565">
        <f>I62-'1.1.PMINFO.'!G62</f>
        <v>0</v>
      </c>
      <c r="L62" s="566"/>
    </row>
    <row r="63" spans="1:12" s="373" customFormat="1" ht="12" customHeight="1">
      <c r="A63" s="374" t="s">
        <v>479</v>
      </c>
      <c r="B63" s="397" t="s">
        <v>474</v>
      </c>
      <c r="C63" s="384" t="s">
        <v>473</v>
      </c>
      <c r="D63" s="396">
        <f>'1.2.sz.mell.'!D63+'1.3.sz.mell.'!D63+'1.4.sz.mell.'!D63</f>
        <v>0</v>
      </c>
      <c r="E63" s="396">
        <f>'1.2.sz.mell.'!E63+'1.3.sz.mell.'!E63+'1.4.sz.mell.'!E63</f>
        <v>0</v>
      </c>
      <c r="F63" s="396">
        <f>'1.2.sz.mell.'!F63+'1.3.sz.mell.'!F63+'1.4.sz.mell.'!F63</f>
        <v>0</v>
      </c>
      <c r="G63" s="396">
        <f>'1.2.sz.mell.'!G63+'1.3.sz.mell.'!G63+'1.4.sz.mell.'!G63</f>
        <v>0</v>
      </c>
      <c r="H63" s="396">
        <f>'1.2.sz.mell.'!H63+'1.3.sz.mell.'!H63+'1.4.sz.mell.'!H63</f>
        <v>0</v>
      </c>
      <c r="I63" s="396">
        <f>'1.2.sz.mell.'!I63+'1.3.sz.mell.'!I63+'1.4.sz.mell.'!I63</f>
        <v>0</v>
      </c>
      <c r="K63" s="565">
        <f>I63-'1.1.PMINFO.'!G63</f>
        <v>0</v>
      </c>
      <c r="L63" s="566"/>
    </row>
    <row r="64" spans="1:12" s="373" customFormat="1" ht="12" customHeight="1">
      <c r="A64" s="374" t="s">
        <v>480</v>
      </c>
      <c r="B64" s="383" t="s">
        <v>481</v>
      </c>
      <c r="C64" s="384" t="s">
        <v>475</v>
      </c>
      <c r="D64" s="396">
        <f>'1.2.sz.mell.'!D64+'1.3.sz.mell.'!D64+'1.4.sz.mell.'!D64</f>
        <v>0</v>
      </c>
      <c r="E64" s="396">
        <f>'1.2.sz.mell.'!E64+'1.3.sz.mell.'!E64+'1.4.sz.mell.'!E64</f>
        <v>0</v>
      </c>
      <c r="F64" s="396">
        <f>'1.2.sz.mell.'!F64+'1.3.sz.mell.'!F64+'1.4.sz.mell.'!F64</f>
        <v>0</v>
      </c>
      <c r="G64" s="396">
        <f>'1.2.sz.mell.'!G64+'1.3.sz.mell.'!G64+'1.4.sz.mell.'!G64</f>
        <v>0</v>
      </c>
      <c r="H64" s="396">
        <f>'1.2.sz.mell.'!H64+'1.3.sz.mell.'!H64+'1.4.sz.mell.'!H64</f>
        <v>0</v>
      </c>
      <c r="I64" s="396">
        <f>'1.2.sz.mell.'!I64+'1.3.sz.mell.'!I64+'1.4.sz.mell.'!I64</f>
        <v>0</v>
      </c>
      <c r="K64" s="565">
        <f>I64-'1.1.PMINFO.'!G64</f>
        <v>0</v>
      </c>
      <c r="L64" s="566"/>
    </row>
    <row r="65" spans="1:12" s="373" customFormat="1" ht="12" customHeight="1" thickBot="1">
      <c r="A65" s="374" t="s">
        <v>1476</v>
      </c>
      <c r="B65" s="383" t="s">
        <v>481</v>
      </c>
      <c r="C65" s="386" t="s">
        <v>1477</v>
      </c>
      <c r="D65" s="396">
        <f>'1.2.sz.mell.'!D65+'1.3.sz.mell.'!D65+'1.4.sz.mell.'!D65</f>
        <v>0</v>
      </c>
      <c r="E65" s="396">
        <f>'1.2.sz.mell.'!E65+'1.3.sz.mell.'!E65+'1.4.sz.mell.'!E65</f>
        <v>0</v>
      </c>
      <c r="F65" s="396">
        <f>'1.2.sz.mell.'!F65+'1.3.sz.mell.'!F65+'1.4.sz.mell.'!F65</f>
        <v>0</v>
      </c>
      <c r="G65" s="396">
        <f>'1.2.sz.mell.'!G65+'1.3.sz.mell.'!G65+'1.4.sz.mell.'!G65</f>
        <v>0</v>
      </c>
      <c r="H65" s="396">
        <f>'1.2.sz.mell.'!H65+'1.3.sz.mell.'!H65+'1.4.sz.mell.'!H65</f>
        <v>0</v>
      </c>
      <c r="I65" s="396">
        <f>'1.2.sz.mell.'!I65+'1.3.sz.mell.'!I65+'1.4.sz.mell.'!I65</f>
        <v>0</v>
      </c>
      <c r="K65" s="565">
        <f>I65-'1.1.PMINFO.'!G65</f>
        <v>0</v>
      </c>
      <c r="L65" s="566"/>
    </row>
    <row r="66" spans="1:12" s="373" customFormat="1" ht="12" customHeight="1" thickBot="1">
      <c r="A66" s="369" t="s">
        <v>83</v>
      </c>
      <c r="B66" s="370"/>
      <c r="C66" s="371" t="s">
        <v>84</v>
      </c>
      <c r="D66" s="391">
        <f>+D5+D12+D19+D26+D34+D46+D52+D59</f>
        <v>3093882760</v>
      </c>
      <c r="E66" s="391">
        <f t="shared" ref="E66:F66" si="16">+E5+E12+E19+E26+E34+E46+E52+E59</f>
        <v>3249885429</v>
      </c>
      <c r="F66" s="391">
        <f t="shared" si="16"/>
        <v>1614731689</v>
      </c>
      <c r="G66" s="391">
        <f t="shared" ref="G66:I66" si="17">+G5+G12+G19+G26+G34+G46+G52+G59</f>
        <v>4864617118</v>
      </c>
      <c r="H66" s="391">
        <f t="shared" si="17"/>
        <v>26179000</v>
      </c>
      <c r="I66" s="391">
        <f t="shared" si="17"/>
        <v>4890796118</v>
      </c>
      <c r="K66" s="565">
        <f>I66-'1.1.PMINFO.'!G66</f>
        <v>26180000</v>
      </c>
      <c r="L66" s="566"/>
    </row>
    <row r="67" spans="1:12" s="373" customFormat="1" ht="12" customHeight="1" thickBot="1">
      <c r="A67" s="398" t="s">
        <v>85</v>
      </c>
      <c r="B67" s="370" t="s">
        <v>326</v>
      </c>
      <c r="C67" s="385" t="s">
        <v>86</v>
      </c>
      <c r="D67" s="372">
        <f>SUM(D68:D70)</f>
        <v>183000000</v>
      </c>
      <c r="E67" s="372">
        <f t="shared" ref="E67:F67" si="18">SUM(E68:E70)</f>
        <v>183000000</v>
      </c>
      <c r="F67" s="372">
        <f t="shared" si="18"/>
        <v>0</v>
      </c>
      <c r="G67" s="372">
        <f t="shared" ref="G67:I67" si="19">SUM(G68:G70)</f>
        <v>183000000</v>
      </c>
      <c r="H67" s="372">
        <f t="shared" si="19"/>
        <v>0</v>
      </c>
      <c r="I67" s="372">
        <f t="shared" si="19"/>
        <v>183000000</v>
      </c>
      <c r="K67" s="565">
        <f>I67-'1.1.PMINFO.'!G67</f>
        <v>0</v>
      </c>
      <c r="L67" s="566"/>
    </row>
    <row r="68" spans="1:12" s="373" customFormat="1" ht="12" customHeight="1">
      <c r="A68" s="374" t="s">
        <v>87</v>
      </c>
      <c r="B68" s="375" t="s">
        <v>327</v>
      </c>
      <c r="C68" s="376" t="s">
        <v>88</v>
      </c>
      <c r="D68" s="396">
        <f>'1.2.sz.mell.'!D68+'1.3.sz.mell.'!D68+'1.4.sz.mell.'!D68</f>
        <v>183000000</v>
      </c>
      <c r="E68" s="396">
        <f>'1.2.sz.mell.'!E68+'1.3.sz.mell.'!E68+'1.4.sz.mell.'!E68</f>
        <v>183000000</v>
      </c>
      <c r="F68" s="396">
        <f>'1.2.sz.mell.'!F68+'1.3.sz.mell.'!F68+'1.4.sz.mell.'!F68</f>
        <v>0</v>
      </c>
      <c r="G68" s="396">
        <f>'1.2.sz.mell.'!G68+'1.3.sz.mell.'!G68+'1.4.sz.mell.'!G68</f>
        <v>183000000</v>
      </c>
      <c r="H68" s="396">
        <f>'1.2.sz.mell.'!H68+'1.3.sz.mell.'!H68+'1.4.sz.mell.'!H68</f>
        <v>0</v>
      </c>
      <c r="I68" s="396">
        <f>'1.2.sz.mell.'!I68+'1.3.sz.mell.'!I68+'1.4.sz.mell.'!I68</f>
        <v>183000000</v>
      </c>
      <c r="K68" s="565">
        <f>I68-'1.1.PMINFO.'!G68</f>
        <v>0</v>
      </c>
      <c r="L68" s="566"/>
    </row>
    <row r="69" spans="1:12" s="373" customFormat="1" ht="12" customHeight="1">
      <c r="A69" s="378" t="s">
        <v>89</v>
      </c>
      <c r="B69" s="375" t="s">
        <v>328</v>
      </c>
      <c r="C69" s="380" t="s">
        <v>90</v>
      </c>
      <c r="D69" s="396">
        <f>'1.2.sz.mell.'!D69+'1.3.sz.mell.'!D69+'1.4.sz.mell.'!D69</f>
        <v>0</v>
      </c>
      <c r="E69" s="396">
        <f>'1.2.sz.mell.'!E69+'1.3.sz.mell.'!E69+'1.4.sz.mell.'!E69</f>
        <v>0</v>
      </c>
      <c r="F69" s="396">
        <f>'1.2.sz.mell.'!F69+'1.3.sz.mell.'!F69+'1.4.sz.mell.'!F69</f>
        <v>0</v>
      </c>
      <c r="G69" s="396">
        <f>'1.2.sz.mell.'!G69+'1.3.sz.mell.'!G69+'1.4.sz.mell.'!G69</f>
        <v>0</v>
      </c>
      <c r="H69" s="396">
        <f>'1.2.sz.mell.'!H69+'1.3.sz.mell.'!H69+'1.4.sz.mell.'!H69</f>
        <v>0</v>
      </c>
      <c r="I69" s="396">
        <f>'1.2.sz.mell.'!I69+'1.3.sz.mell.'!I69+'1.4.sz.mell.'!I69</f>
        <v>0</v>
      </c>
      <c r="K69" s="565">
        <f>I69-'1.1.PMINFO.'!G69</f>
        <v>0</v>
      </c>
      <c r="L69" s="566"/>
    </row>
    <row r="70" spans="1:12" s="373" customFormat="1" ht="12" customHeight="1" thickBot="1">
      <c r="A70" s="382" t="s">
        <v>91</v>
      </c>
      <c r="B70" s="375" t="s">
        <v>329</v>
      </c>
      <c r="C70" s="399" t="s">
        <v>92</v>
      </c>
      <c r="D70" s="396">
        <f>'1.2.sz.mell.'!D70+'1.3.sz.mell.'!D70+'1.4.sz.mell.'!D70</f>
        <v>0</v>
      </c>
      <c r="E70" s="396">
        <f>'1.2.sz.mell.'!E70+'1.3.sz.mell.'!E70+'1.4.sz.mell.'!E70</f>
        <v>0</v>
      </c>
      <c r="F70" s="396">
        <f>'1.2.sz.mell.'!F70+'1.3.sz.mell.'!F70+'1.4.sz.mell.'!F70</f>
        <v>0</v>
      </c>
      <c r="G70" s="396">
        <f>'1.2.sz.mell.'!G70+'1.3.sz.mell.'!G70+'1.4.sz.mell.'!G70</f>
        <v>0</v>
      </c>
      <c r="H70" s="396">
        <f>'1.2.sz.mell.'!H70+'1.3.sz.mell.'!H70+'1.4.sz.mell.'!H70</f>
        <v>0</v>
      </c>
      <c r="I70" s="396">
        <f>'1.2.sz.mell.'!I70+'1.3.sz.mell.'!I70+'1.4.sz.mell.'!I70</f>
        <v>0</v>
      </c>
      <c r="K70" s="565">
        <f>I70-'1.1.PMINFO.'!G70</f>
        <v>0</v>
      </c>
      <c r="L70" s="566"/>
    </row>
    <row r="71" spans="1:12" s="373" customFormat="1" ht="12" customHeight="1" thickBot="1">
      <c r="A71" s="398" t="s">
        <v>93</v>
      </c>
      <c r="B71" s="370" t="s">
        <v>330</v>
      </c>
      <c r="C71" s="385" t="s">
        <v>94</v>
      </c>
      <c r="D71" s="372">
        <f>SUM(D72:D75)</f>
        <v>0</v>
      </c>
      <c r="E71" s="372">
        <f t="shared" ref="E71:F71" si="20">SUM(E72:E75)</f>
        <v>0</v>
      </c>
      <c r="F71" s="372">
        <f t="shared" si="20"/>
        <v>0</v>
      </c>
      <c r="G71" s="372">
        <f t="shared" ref="G71:I71" si="21">SUM(G72:G75)</f>
        <v>0</v>
      </c>
      <c r="H71" s="372">
        <f t="shared" si="21"/>
        <v>0</v>
      </c>
      <c r="I71" s="372">
        <f t="shared" si="21"/>
        <v>0</v>
      </c>
      <c r="K71" s="565">
        <f>I71-'1.1.PMINFO.'!G71</f>
        <v>0</v>
      </c>
      <c r="L71" s="566"/>
    </row>
    <row r="72" spans="1:12" s="373" customFormat="1" ht="12" customHeight="1">
      <c r="A72" s="374" t="s">
        <v>95</v>
      </c>
      <c r="B72" s="375" t="s">
        <v>331</v>
      </c>
      <c r="C72" s="376" t="s">
        <v>96</v>
      </c>
      <c r="D72" s="396">
        <f>'1.2.sz.mell.'!D72+'1.3.sz.mell.'!D72+'1.4.sz.mell.'!D72</f>
        <v>0</v>
      </c>
      <c r="E72" s="396">
        <f>'1.2.sz.mell.'!E72+'1.3.sz.mell.'!E72+'1.4.sz.mell.'!E72</f>
        <v>0</v>
      </c>
      <c r="F72" s="396">
        <f>'1.2.sz.mell.'!F72+'1.3.sz.mell.'!F72+'1.4.sz.mell.'!F72</f>
        <v>0</v>
      </c>
      <c r="G72" s="396">
        <f>'1.2.sz.mell.'!G72+'1.3.sz.mell.'!G72+'1.4.sz.mell.'!G72</f>
        <v>0</v>
      </c>
      <c r="H72" s="396">
        <f>'1.2.sz.mell.'!H72+'1.3.sz.mell.'!H72+'1.4.sz.mell.'!H72</f>
        <v>0</v>
      </c>
      <c r="I72" s="396">
        <f>'1.2.sz.mell.'!I72+'1.3.sz.mell.'!I72+'1.4.sz.mell.'!I72</f>
        <v>0</v>
      </c>
      <c r="K72" s="565">
        <f>I72-'1.1.PMINFO.'!G72</f>
        <v>0</v>
      </c>
      <c r="L72" s="566"/>
    </row>
    <row r="73" spans="1:12" s="373" customFormat="1" ht="12" customHeight="1">
      <c r="A73" s="378" t="s">
        <v>97</v>
      </c>
      <c r="B73" s="375" t="s">
        <v>332</v>
      </c>
      <c r="C73" s="380" t="s">
        <v>98</v>
      </c>
      <c r="D73" s="396">
        <f>'1.2.sz.mell.'!D73+'1.3.sz.mell.'!D73+'1.4.sz.mell.'!D73</f>
        <v>0</v>
      </c>
      <c r="E73" s="396">
        <f>'1.2.sz.mell.'!E73+'1.3.sz.mell.'!E73+'1.4.sz.mell.'!E73</f>
        <v>0</v>
      </c>
      <c r="F73" s="396">
        <f>'1.2.sz.mell.'!F73+'1.3.sz.mell.'!F73+'1.4.sz.mell.'!F73</f>
        <v>0</v>
      </c>
      <c r="G73" s="396">
        <f>'1.2.sz.mell.'!G73+'1.3.sz.mell.'!G73+'1.4.sz.mell.'!G73</f>
        <v>0</v>
      </c>
      <c r="H73" s="396">
        <f>'1.2.sz.mell.'!H73+'1.3.sz.mell.'!H73+'1.4.sz.mell.'!H73</f>
        <v>0</v>
      </c>
      <c r="I73" s="396">
        <f>'1.2.sz.mell.'!I73+'1.3.sz.mell.'!I73+'1.4.sz.mell.'!I73</f>
        <v>0</v>
      </c>
      <c r="K73" s="565">
        <f>I73-'1.1.PMINFO.'!G73</f>
        <v>0</v>
      </c>
      <c r="L73" s="566"/>
    </row>
    <row r="74" spans="1:12" s="373" customFormat="1" ht="12" customHeight="1">
      <c r="A74" s="378" t="s">
        <v>99</v>
      </c>
      <c r="B74" s="375" t="s">
        <v>333</v>
      </c>
      <c r="C74" s="380" t="s">
        <v>100</v>
      </c>
      <c r="D74" s="396">
        <f>'1.2.sz.mell.'!D74+'1.3.sz.mell.'!D74+'1.4.sz.mell.'!D74</f>
        <v>0</v>
      </c>
      <c r="E74" s="396">
        <f>'1.2.sz.mell.'!E74+'1.3.sz.mell.'!E74+'1.4.sz.mell.'!E74</f>
        <v>0</v>
      </c>
      <c r="F74" s="396">
        <f>'1.2.sz.mell.'!F74+'1.3.sz.mell.'!F74+'1.4.sz.mell.'!F74</f>
        <v>0</v>
      </c>
      <c r="G74" s="396">
        <f>'1.2.sz.mell.'!G74+'1.3.sz.mell.'!G74+'1.4.sz.mell.'!G74</f>
        <v>0</v>
      </c>
      <c r="H74" s="396">
        <f>'1.2.sz.mell.'!H74+'1.3.sz.mell.'!H74+'1.4.sz.mell.'!H74</f>
        <v>0</v>
      </c>
      <c r="I74" s="396">
        <f>'1.2.sz.mell.'!I74+'1.3.sz.mell.'!I74+'1.4.sz.mell.'!I74</f>
        <v>0</v>
      </c>
      <c r="K74" s="565">
        <f>I74-'1.1.PMINFO.'!G74</f>
        <v>0</v>
      </c>
      <c r="L74" s="566"/>
    </row>
    <row r="75" spans="1:12" s="373" customFormat="1" ht="12" customHeight="1" thickBot="1">
      <c r="A75" s="382" t="s">
        <v>101</v>
      </c>
      <c r="B75" s="375" t="s">
        <v>334</v>
      </c>
      <c r="C75" s="384" t="s">
        <v>102</v>
      </c>
      <c r="D75" s="396">
        <f>'1.2.sz.mell.'!D75+'1.3.sz.mell.'!D75+'1.4.sz.mell.'!D75</f>
        <v>0</v>
      </c>
      <c r="E75" s="396">
        <f>'1.2.sz.mell.'!E75+'1.3.sz.mell.'!E75+'1.4.sz.mell.'!E75</f>
        <v>0</v>
      </c>
      <c r="F75" s="396">
        <f>'1.2.sz.mell.'!F75+'1.3.sz.mell.'!F75+'1.4.sz.mell.'!F75</f>
        <v>0</v>
      </c>
      <c r="G75" s="396">
        <f>'1.2.sz.mell.'!G75+'1.3.sz.mell.'!G75+'1.4.sz.mell.'!G75</f>
        <v>0</v>
      </c>
      <c r="H75" s="396">
        <f>'1.2.sz.mell.'!H75+'1.3.sz.mell.'!H75+'1.4.sz.mell.'!H75</f>
        <v>0</v>
      </c>
      <c r="I75" s="396">
        <f>'1.2.sz.mell.'!I75+'1.3.sz.mell.'!I75+'1.4.sz.mell.'!I75</f>
        <v>0</v>
      </c>
      <c r="K75" s="565">
        <f>I75-'1.1.PMINFO.'!G75</f>
        <v>0</v>
      </c>
      <c r="L75" s="566"/>
    </row>
    <row r="76" spans="1:12" s="373" customFormat="1" ht="12" customHeight="1" thickBot="1">
      <c r="A76" s="398" t="s">
        <v>103</v>
      </c>
      <c r="B76" s="370" t="s">
        <v>335</v>
      </c>
      <c r="C76" s="385" t="s">
        <v>104</v>
      </c>
      <c r="D76" s="372">
        <f>SUM(D77:D78)</f>
        <v>1351813505</v>
      </c>
      <c r="E76" s="372">
        <f t="shared" ref="E76:F76" si="22">SUM(E77:E78)</f>
        <v>1351813505</v>
      </c>
      <c r="F76" s="372">
        <f t="shared" si="22"/>
        <v>0</v>
      </c>
      <c r="G76" s="372">
        <f t="shared" ref="G76:I76" si="23">SUM(G77:G78)</f>
        <v>1351813505</v>
      </c>
      <c r="H76" s="372">
        <f t="shared" si="23"/>
        <v>0</v>
      </c>
      <c r="I76" s="372">
        <f t="shared" si="23"/>
        <v>1351813505</v>
      </c>
      <c r="K76" s="565">
        <f>I76-'1.1.PMINFO.'!G76</f>
        <v>0</v>
      </c>
      <c r="L76" s="566"/>
    </row>
    <row r="77" spans="1:12" s="373" customFormat="1" ht="12" customHeight="1">
      <c r="A77" s="374" t="s">
        <v>105</v>
      </c>
      <c r="B77" s="375" t="s">
        <v>336</v>
      </c>
      <c r="C77" s="376" t="s">
        <v>106</v>
      </c>
      <c r="D77" s="396">
        <f>'1.2.sz.mell.'!D77+'1.3.sz.mell.'!D77+'1.4.sz.mell.'!D77</f>
        <v>1351813505</v>
      </c>
      <c r="E77" s="396">
        <f>'1.2.sz.mell.'!E77+'1.3.sz.mell.'!E77+'1.4.sz.mell.'!E77</f>
        <v>1351813505</v>
      </c>
      <c r="F77" s="396">
        <f>'1.2.sz.mell.'!F77+'1.3.sz.mell.'!F77+'1.4.sz.mell.'!F77</f>
        <v>0</v>
      </c>
      <c r="G77" s="396">
        <f>'1.2.sz.mell.'!G77+'1.3.sz.mell.'!G77+'1.4.sz.mell.'!G77</f>
        <v>1351813505</v>
      </c>
      <c r="H77" s="396">
        <f>'1.2.sz.mell.'!H77+'1.3.sz.mell.'!H77+'1.4.sz.mell.'!H77</f>
        <v>0</v>
      </c>
      <c r="I77" s="396">
        <f>'1.2.sz.mell.'!I77+'1.3.sz.mell.'!I77+'1.4.sz.mell.'!I77</f>
        <v>1351813505</v>
      </c>
      <c r="K77" s="565">
        <f>I77-'1.1.PMINFO.'!G77</f>
        <v>0</v>
      </c>
      <c r="L77" s="566"/>
    </row>
    <row r="78" spans="1:12" s="373" customFormat="1" ht="12" customHeight="1" thickBot="1">
      <c r="A78" s="382" t="s">
        <v>107</v>
      </c>
      <c r="B78" s="375" t="s">
        <v>337</v>
      </c>
      <c r="C78" s="384" t="s">
        <v>108</v>
      </c>
      <c r="D78" s="396">
        <f>'1.2.sz.mell.'!D78+'1.3.sz.mell.'!D78+'1.4.sz.mell.'!D78</f>
        <v>0</v>
      </c>
      <c r="E78" s="396">
        <f>'1.2.sz.mell.'!E78+'1.3.sz.mell.'!E78+'1.4.sz.mell.'!E78</f>
        <v>0</v>
      </c>
      <c r="F78" s="396">
        <f>'1.2.sz.mell.'!F78+'1.3.sz.mell.'!F78+'1.4.sz.mell.'!F78</f>
        <v>0</v>
      </c>
      <c r="G78" s="396">
        <f>'1.2.sz.mell.'!G78+'1.3.sz.mell.'!G78+'1.4.sz.mell.'!G78</f>
        <v>0</v>
      </c>
      <c r="H78" s="396">
        <f>'1.2.sz.mell.'!H78+'1.3.sz.mell.'!H78+'1.4.sz.mell.'!H78</f>
        <v>0</v>
      </c>
      <c r="I78" s="396">
        <f>'1.2.sz.mell.'!I78+'1.3.sz.mell.'!I78+'1.4.sz.mell.'!I78</f>
        <v>0</v>
      </c>
      <c r="K78" s="565">
        <f>I78-'1.1.PMINFO.'!G78</f>
        <v>0</v>
      </c>
      <c r="L78" s="566"/>
    </row>
    <row r="79" spans="1:12" s="373" customFormat="1" ht="12" customHeight="1" thickBot="1">
      <c r="A79" s="398" t="s">
        <v>109</v>
      </c>
      <c r="B79" s="370"/>
      <c r="C79" s="385" t="s">
        <v>110</v>
      </c>
      <c r="D79" s="372">
        <f>SUM(D80:D82)</f>
        <v>0</v>
      </c>
      <c r="E79" s="372">
        <f t="shared" ref="E79:F79" si="24">SUM(E80:E82)</f>
        <v>0</v>
      </c>
      <c r="F79" s="372">
        <f t="shared" si="24"/>
        <v>467651</v>
      </c>
      <c r="G79" s="372">
        <f t="shared" ref="G79:I79" si="25">SUM(G80:G82)</f>
        <v>467651</v>
      </c>
      <c r="H79" s="372">
        <f t="shared" si="25"/>
        <v>0</v>
      </c>
      <c r="I79" s="372">
        <f t="shared" si="25"/>
        <v>467651</v>
      </c>
      <c r="K79" s="565">
        <f>I79-'1.1.PMINFO.'!G79</f>
        <v>0</v>
      </c>
      <c r="L79" s="566"/>
    </row>
    <row r="80" spans="1:12" s="373" customFormat="1" ht="12" customHeight="1">
      <c r="A80" s="374" t="s">
        <v>483</v>
      </c>
      <c r="B80" s="375" t="s">
        <v>338</v>
      </c>
      <c r="C80" s="376" t="s">
        <v>111</v>
      </c>
      <c r="D80" s="396">
        <f>'1.2.sz.mell.'!D80+'1.3.sz.mell.'!D80+'1.4.sz.mell.'!D80</f>
        <v>0</v>
      </c>
      <c r="E80" s="396">
        <f>'1.2.sz.mell.'!E80+'1.3.sz.mell.'!E80+'1.4.sz.mell.'!E80</f>
        <v>0</v>
      </c>
      <c r="F80" s="396">
        <f>'1.2.sz.mell.'!F80+'1.3.sz.mell.'!F80+'1.4.sz.mell.'!F80</f>
        <v>467651</v>
      </c>
      <c r="G80" s="396">
        <f>'1.2.sz.mell.'!G80+'1.3.sz.mell.'!G80+'1.4.sz.mell.'!G80</f>
        <v>467651</v>
      </c>
      <c r="H80" s="396">
        <f>'1.2.sz.mell.'!H80+'1.3.sz.mell.'!H80+'1.4.sz.mell.'!H80</f>
        <v>0</v>
      </c>
      <c r="I80" s="396">
        <f>'1.2.sz.mell.'!I80+'1.3.sz.mell.'!I80+'1.4.sz.mell.'!I80</f>
        <v>467651</v>
      </c>
      <c r="K80" s="565">
        <f>I80-'1.1.PMINFO.'!G80</f>
        <v>0</v>
      </c>
      <c r="L80" s="566"/>
    </row>
    <row r="81" spans="1:14" s="373" customFormat="1" ht="12" customHeight="1">
      <c r="A81" s="378" t="s">
        <v>484</v>
      </c>
      <c r="B81" s="379" t="s">
        <v>339</v>
      </c>
      <c r="C81" s="380" t="s">
        <v>112</v>
      </c>
      <c r="D81" s="396">
        <f>'1.2.sz.mell.'!D81+'1.3.sz.mell.'!D81+'1.4.sz.mell.'!D81</f>
        <v>0</v>
      </c>
      <c r="E81" s="396">
        <f>'1.2.sz.mell.'!E81+'1.3.sz.mell.'!E81+'1.4.sz.mell.'!E81</f>
        <v>0</v>
      </c>
      <c r="F81" s="396">
        <f>'1.2.sz.mell.'!F81+'1.3.sz.mell.'!F81+'1.4.sz.mell.'!F81</f>
        <v>0</v>
      </c>
      <c r="G81" s="396">
        <f>'1.2.sz.mell.'!G81+'1.3.sz.mell.'!G81+'1.4.sz.mell.'!G81</f>
        <v>0</v>
      </c>
      <c r="H81" s="396">
        <f>'1.2.sz.mell.'!H81+'1.3.sz.mell.'!H81+'1.4.sz.mell.'!H81</f>
        <v>0</v>
      </c>
      <c r="I81" s="396">
        <f>'1.2.sz.mell.'!I81+'1.3.sz.mell.'!I81+'1.4.sz.mell.'!I81</f>
        <v>0</v>
      </c>
      <c r="K81" s="565">
        <f>I81-'1.1.PMINFO.'!G81</f>
        <v>0</v>
      </c>
      <c r="L81" s="566"/>
    </row>
    <row r="82" spans="1:14" s="373" customFormat="1" ht="12" customHeight="1" thickBot="1">
      <c r="A82" s="382" t="s">
        <v>485</v>
      </c>
      <c r="B82" s="383" t="s">
        <v>482</v>
      </c>
      <c r="C82" s="384" t="s">
        <v>646</v>
      </c>
      <c r="D82" s="396">
        <f>'1.2.sz.mell.'!D82+'1.3.sz.mell.'!D82+'1.4.sz.mell.'!D82</f>
        <v>0</v>
      </c>
      <c r="E82" s="396">
        <f>'1.2.sz.mell.'!E82+'1.3.sz.mell.'!E82+'1.4.sz.mell.'!E82</f>
        <v>0</v>
      </c>
      <c r="F82" s="396">
        <f>'1.2.sz.mell.'!F82+'1.3.sz.mell.'!F82+'1.4.sz.mell.'!F82</f>
        <v>0</v>
      </c>
      <c r="G82" s="396">
        <f>'1.2.sz.mell.'!G82+'1.3.sz.mell.'!G82+'1.4.sz.mell.'!G82</f>
        <v>0</v>
      </c>
      <c r="H82" s="396">
        <f>'1.2.sz.mell.'!H82+'1.3.sz.mell.'!H82+'1.4.sz.mell.'!H82</f>
        <v>0</v>
      </c>
      <c r="I82" s="396">
        <f>'1.2.sz.mell.'!I82+'1.3.sz.mell.'!I82+'1.4.sz.mell.'!I82</f>
        <v>0</v>
      </c>
      <c r="K82" s="565">
        <f>I82-'1.1.PMINFO.'!G82</f>
        <v>0</v>
      </c>
      <c r="L82" s="566"/>
    </row>
    <row r="83" spans="1:14" s="373" customFormat="1" ht="12" customHeight="1" thickBot="1">
      <c r="A83" s="398" t="s">
        <v>113</v>
      </c>
      <c r="B83" s="370" t="s">
        <v>340</v>
      </c>
      <c r="C83" s="385" t="s">
        <v>114</v>
      </c>
      <c r="D83" s="372">
        <f>SUM(D84:D87)</f>
        <v>0</v>
      </c>
      <c r="E83" s="372">
        <f t="shared" ref="E83:F83" si="26">SUM(E84:E87)</f>
        <v>0</v>
      </c>
      <c r="F83" s="372">
        <f t="shared" si="26"/>
        <v>0</v>
      </c>
      <c r="G83" s="372">
        <f t="shared" ref="G83:I83" si="27">SUM(G84:G87)</f>
        <v>0</v>
      </c>
      <c r="H83" s="372">
        <f t="shared" si="27"/>
        <v>0</v>
      </c>
      <c r="I83" s="372">
        <f t="shared" si="27"/>
        <v>0</v>
      </c>
      <c r="K83" s="565">
        <f>I83-'1.1.PMINFO.'!G83</f>
        <v>0</v>
      </c>
      <c r="L83" s="566"/>
    </row>
    <row r="84" spans="1:14" s="373" customFormat="1" ht="12" customHeight="1">
      <c r="A84" s="400" t="s">
        <v>486</v>
      </c>
      <c r="B84" s="375" t="s">
        <v>341</v>
      </c>
      <c r="C84" s="376" t="s">
        <v>647</v>
      </c>
      <c r="D84" s="396">
        <f>'1.2.sz.mell.'!D84+'1.3.sz.mell.'!D84+'1.4.sz.mell.'!D84</f>
        <v>0</v>
      </c>
      <c r="E84" s="396">
        <f>'1.2.sz.mell.'!E84+'1.3.sz.mell.'!E84+'1.4.sz.mell.'!E84</f>
        <v>0</v>
      </c>
      <c r="F84" s="396">
        <f>'1.2.sz.mell.'!F84+'1.3.sz.mell.'!F84+'1.4.sz.mell.'!F84</f>
        <v>0</v>
      </c>
      <c r="G84" s="396">
        <f>'1.2.sz.mell.'!G84+'1.3.sz.mell.'!G84+'1.4.sz.mell.'!G84</f>
        <v>0</v>
      </c>
      <c r="H84" s="396">
        <f>'1.2.sz.mell.'!H84+'1.3.sz.mell.'!H84+'1.4.sz.mell.'!H84</f>
        <v>0</v>
      </c>
      <c r="I84" s="396">
        <f>'1.2.sz.mell.'!I84+'1.3.sz.mell.'!I84+'1.4.sz.mell.'!I84</f>
        <v>0</v>
      </c>
      <c r="K84" s="565">
        <f>I84-'1.1.PMINFO.'!G84</f>
        <v>0</v>
      </c>
      <c r="L84" s="566"/>
    </row>
    <row r="85" spans="1:14" s="373" customFormat="1" ht="12" customHeight="1">
      <c r="A85" s="401" t="s">
        <v>487</v>
      </c>
      <c r="B85" s="375" t="s">
        <v>342</v>
      </c>
      <c r="C85" s="380" t="s">
        <v>648</v>
      </c>
      <c r="D85" s="396">
        <f>'1.2.sz.mell.'!D85+'1.3.sz.mell.'!D85+'1.4.sz.mell.'!D85</f>
        <v>0</v>
      </c>
      <c r="E85" s="396">
        <f>'1.2.sz.mell.'!E85+'1.3.sz.mell.'!E85+'1.4.sz.mell.'!E85</f>
        <v>0</v>
      </c>
      <c r="F85" s="396">
        <f>'1.2.sz.mell.'!F85+'1.3.sz.mell.'!F85+'1.4.sz.mell.'!F85</f>
        <v>0</v>
      </c>
      <c r="G85" s="396">
        <f>'1.2.sz.mell.'!G85+'1.3.sz.mell.'!G85+'1.4.sz.mell.'!G85</f>
        <v>0</v>
      </c>
      <c r="H85" s="396">
        <f>'1.2.sz.mell.'!H85+'1.3.sz.mell.'!H85+'1.4.sz.mell.'!H85</f>
        <v>0</v>
      </c>
      <c r="I85" s="396">
        <f>'1.2.sz.mell.'!I85+'1.3.sz.mell.'!I85+'1.4.sz.mell.'!I85</f>
        <v>0</v>
      </c>
      <c r="K85" s="565">
        <f>I85-'1.1.PMINFO.'!G85</f>
        <v>0</v>
      </c>
      <c r="L85" s="566"/>
    </row>
    <row r="86" spans="1:14" s="373" customFormat="1" ht="12" customHeight="1">
      <c r="A86" s="401" t="s">
        <v>488</v>
      </c>
      <c r="B86" s="375" t="s">
        <v>343</v>
      </c>
      <c r="C86" s="380" t="s">
        <v>649</v>
      </c>
      <c r="D86" s="396">
        <f>'1.2.sz.mell.'!D86+'1.3.sz.mell.'!D86+'1.4.sz.mell.'!D86</f>
        <v>0</v>
      </c>
      <c r="E86" s="396">
        <f>'1.2.sz.mell.'!E86+'1.3.sz.mell.'!E86+'1.4.sz.mell.'!E86</f>
        <v>0</v>
      </c>
      <c r="F86" s="396">
        <f>'1.2.sz.mell.'!F86+'1.3.sz.mell.'!F86+'1.4.sz.mell.'!F86</f>
        <v>0</v>
      </c>
      <c r="G86" s="396">
        <f>'1.2.sz.mell.'!G86+'1.3.sz.mell.'!G86+'1.4.sz.mell.'!G86</f>
        <v>0</v>
      </c>
      <c r="H86" s="396">
        <f>'1.2.sz.mell.'!H86+'1.3.sz.mell.'!H86+'1.4.sz.mell.'!H86</f>
        <v>0</v>
      </c>
      <c r="I86" s="396">
        <f>'1.2.sz.mell.'!I86+'1.3.sz.mell.'!I86+'1.4.sz.mell.'!I86</f>
        <v>0</v>
      </c>
      <c r="K86" s="565">
        <f>I86-'1.1.PMINFO.'!G86</f>
        <v>0</v>
      </c>
      <c r="L86" s="566"/>
    </row>
    <row r="87" spans="1:14" s="373" customFormat="1" ht="12" customHeight="1" thickBot="1">
      <c r="A87" s="402" t="s">
        <v>489</v>
      </c>
      <c r="B87" s="375" t="s">
        <v>344</v>
      </c>
      <c r="C87" s="384" t="s">
        <v>650</v>
      </c>
      <c r="D87" s="396">
        <f>'1.2.sz.mell.'!D87+'1.3.sz.mell.'!D87+'1.4.sz.mell.'!D87</f>
        <v>0</v>
      </c>
      <c r="E87" s="396">
        <f>'1.2.sz.mell.'!E87+'1.3.sz.mell.'!E87+'1.4.sz.mell.'!E87</f>
        <v>0</v>
      </c>
      <c r="F87" s="396">
        <f>'1.2.sz.mell.'!F87+'1.3.sz.mell.'!F87+'1.4.sz.mell.'!F87</f>
        <v>0</v>
      </c>
      <c r="G87" s="396">
        <f>'1.2.sz.mell.'!G87+'1.3.sz.mell.'!G87+'1.4.sz.mell.'!G87</f>
        <v>0</v>
      </c>
      <c r="H87" s="396">
        <f>'1.2.sz.mell.'!H87+'1.3.sz.mell.'!H87+'1.4.sz.mell.'!H87</f>
        <v>0</v>
      </c>
      <c r="I87" s="396">
        <f>'1.2.sz.mell.'!I87+'1.3.sz.mell.'!I87+'1.4.sz.mell.'!I87</f>
        <v>0</v>
      </c>
      <c r="K87" s="565">
        <f>I87-'1.1.PMINFO.'!G87</f>
        <v>0</v>
      </c>
      <c r="L87" s="566"/>
    </row>
    <row r="88" spans="1:14" s="373" customFormat="1" ht="13.5" customHeight="1" thickBot="1">
      <c r="A88" s="398" t="s">
        <v>115</v>
      </c>
      <c r="B88" s="370" t="s">
        <v>345</v>
      </c>
      <c r="C88" s="385" t="s">
        <v>116</v>
      </c>
      <c r="D88" s="403"/>
      <c r="E88" s="403"/>
      <c r="F88" s="403"/>
      <c r="G88" s="403"/>
      <c r="H88" s="403"/>
      <c r="I88" s="403"/>
      <c r="K88" s="565">
        <f>I88-'1.1.PMINFO.'!G88</f>
        <v>0</v>
      </c>
      <c r="L88" s="566"/>
    </row>
    <row r="89" spans="1:14" s="373" customFormat="1" ht="13.5" customHeight="1" thickBot="1">
      <c r="A89" s="404" t="s">
        <v>175</v>
      </c>
      <c r="B89" s="370"/>
      <c r="C89" s="385" t="s">
        <v>672</v>
      </c>
      <c r="D89" s="403"/>
      <c r="E89" s="403"/>
      <c r="F89" s="403"/>
      <c r="G89" s="403"/>
      <c r="H89" s="403"/>
      <c r="I89" s="403"/>
      <c r="K89" s="565">
        <f>I89-'1.1.PMINFO.'!G89</f>
        <v>0</v>
      </c>
      <c r="L89" s="566"/>
    </row>
    <row r="90" spans="1:14" s="373" customFormat="1" ht="15.75" customHeight="1" thickBot="1">
      <c r="A90" s="404" t="s">
        <v>178</v>
      </c>
      <c r="B90" s="370" t="s">
        <v>325</v>
      </c>
      <c r="C90" s="405" t="s">
        <v>117</v>
      </c>
      <c r="D90" s="391">
        <f>+D67+D71+D76+D79+D83+D88</f>
        <v>1534813505</v>
      </c>
      <c r="E90" s="391">
        <f t="shared" ref="E90:F90" si="28">+E67+E71+E76+E79+E83+E88</f>
        <v>1534813505</v>
      </c>
      <c r="F90" s="391">
        <f t="shared" si="28"/>
        <v>467651</v>
      </c>
      <c r="G90" s="391">
        <f t="shared" ref="G90:I90" si="29">+G67+G71+G76+G79+G83+G88</f>
        <v>1535281156</v>
      </c>
      <c r="H90" s="391">
        <f t="shared" si="29"/>
        <v>0</v>
      </c>
      <c r="I90" s="391">
        <f t="shared" si="29"/>
        <v>1535281156</v>
      </c>
      <c r="K90" s="565">
        <f>I90-'1.1.PMINFO.'!G90</f>
        <v>0</v>
      </c>
      <c r="L90" s="566"/>
    </row>
    <row r="91" spans="1:14" s="373" customFormat="1" ht="16.5" customHeight="1" thickBot="1">
      <c r="A91" s="404" t="s">
        <v>181</v>
      </c>
      <c r="B91" s="406"/>
      <c r="C91" s="407" t="s">
        <v>118</v>
      </c>
      <c r="D91" s="391">
        <f>+D66+D90</f>
        <v>4628696265</v>
      </c>
      <c r="E91" s="391">
        <f t="shared" ref="E91:F91" si="30">+E66+E90</f>
        <v>4784698934</v>
      </c>
      <c r="F91" s="391">
        <f t="shared" si="30"/>
        <v>1615199340</v>
      </c>
      <c r="G91" s="391">
        <f t="shared" ref="G91:I91" si="31">+G66+G90</f>
        <v>6399898274</v>
      </c>
      <c r="H91" s="391">
        <f t="shared" si="31"/>
        <v>26179000</v>
      </c>
      <c r="I91" s="391">
        <f t="shared" si="31"/>
        <v>6426077274</v>
      </c>
      <c r="K91" s="565">
        <f>I91-'1.1.PMINFO.'!G91</f>
        <v>26180000</v>
      </c>
      <c r="L91" s="566"/>
      <c r="M91" s="565">
        <f>'1.1.PMINFO.'!G91-'1.1.sz.mell.'!G91</f>
        <v>-1000</v>
      </c>
      <c r="N91" s="565">
        <f>'1.1.PMINFO.'!H91-'1.1.sz.mell.'!H91</f>
        <v>4468105153</v>
      </c>
    </row>
    <row r="92" spans="1:14" s="373" customFormat="1">
      <c r="A92" s="408"/>
      <c r="B92" s="409"/>
      <c r="C92" s="410"/>
      <c r="D92" s="411"/>
      <c r="E92" s="411"/>
      <c r="F92" s="411"/>
      <c r="G92" s="411"/>
      <c r="H92" s="411"/>
      <c r="I92" s="411"/>
      <c r="K92" s="565">
        <f>I92-'1.1.PMINFO.'!G92</f>
        <v>0</v>
      </c>
    </row>
    <row r="93" spans="1:14" ht="16.5" customHeight="1">
      <c r="A93" s="1111" t="s">
        <v>119</v>
      </c>
      <c r="B93" s="1111"/>
      <c r="C93" s="1111"/>
      <c r="D93" s="1111"/>
      <c r="E93" s="1111"/>
      <c r="F93" s="1111"/>
      <c r="G93" s="1111"/>
      <c r="H93" s="1111"/>
      <c r="I93" s="1111"/>
      <c r="K93" s="565">
        <f>I93-'1.1.PMINFO.'!G93</f>
        <v>0</v>
      </c>
    </row>
    <row r="94" spans="1:14" ht="16.5" customHeight="1" thickBot="1">
      <c r="A94" s="1109" t="s">
        <v>120</v>
      </c>
      <c r="B94" s="1109"/>
      <c r="C94" s="1109"/>
      <c r="D94" s="360"/>
      <c r="E94" s="360"/>
      <c r="F94" s="360"/>
      <c r="G94" s="360"/>
      <c r="H94" s="360"/>
      <c r="I94" s="360" t="s">
        <v>676</v>
      </c>
      <c r="K94" s="565" t="e">
        <f>I94-'1.1.PMINFO.'!G94</f>
        <v>#VALUE!</v>
      </c>
    </row>
    <row r="95" spans="1:14" ht="60.75" thickBot="1">
      <c r="A95" s="361" t="s">
        <v>2</v>
      </c>
      <c r="B95" s="362" t="s">
        <v>251</v>
      </c>
      <c r="C95" s="363" t="s">
        <v>121</v>
      </c>
      <c r="D95" s="357" t="s">
        <v>1466</v>
      </c>
      <c r="E95" s="1078" t="s">
        <v>2186</v>
      </c>
      <c r="F95" s="572" t="s">
        <v>2182</v>
      </c>
      <c r="G95" s="572" t="s">
        <v>710</v>
      </c>
      <c r="H95" s="572" t="s">
        <v>2183</v>
      </c>
      <c r="I95" s="572" t="s">
        <v>710</v>
      </c>
      <c r="K95" s="565" t="e">
        <f>I95-'1.1.PMINFO.'!G95</f>
        <v>#VALUE!</v>
      </c>
    </row>
    <row r="96" spans="1:14" s="368" customFormat="1" ht="12" customHeight="1" thickBot="1">
      <c r="A96" s="412">
        <v>1</v>
      </c>
      <c r="B96" s="412">
        <v>2</v>
      </c>
      <c r="C96" s="413">
        <v>2</v>
      </c>
      <c r="D96" s="367">
        <v>3</v>
      </c>
      <c r="E96" s="367"/>
      <c r="F96" s="367">
        <v>4</v>
      </c>
      <c r="G96" s="367">
        <v>5</v>
      </c>
      <c r="H96" s="367">
        <v>6</v>
      </c>
      <c r="I96" s="367">
        <v>7</v>
      </c>
      <c r="K96" s="565">
        <f>I96-'1.1.PMINFO.'!G96</f>
        <v>3</v>
      </c>
    </row>
    <row r="97" spans="1:11" ht="12" customHeight="1" thickBot="1">
      <c r="A97" s="415" t="s">
        <v>4</v>
      </c>
      <c r="B97" s="416"/>
      <c r="C97" s="417" t="s">
        <v>122</v>
      </c>
      <c r="D97" s="418">
        <f>SUM(D98:D102)</f>
        <v>1880490153</v>
      </c>
      <c r="E97" s="418">
        <f t="shared" ref="E97:G97" si="32">SUM(E98:E102)</f>
        <v>2039182118</v>
      </c>
      <c r="F97" s="418">
        <f t="shared" si="32"/>
        <v>58462971</v>
      </c>
      <c r="G97" s="418">
        <f t="shared" si="32"/>
        <v>2097645089</v>
      </c>
      <c r="H97" s="418">
        <f t="shared" ref="H97:I97" si="33">SUM(H98:H102)</f>
        <v>11221132</v>
      </c>
      <c r="I97" s="418">
        <f t="shared" si="33"/>
        <v>2108866221</v>
      </c>
      <c r="K97" s="565">
        <f>I97-'1.1.PMINFO.'!G97</f>
        <v>11222132</v>
      </c>
    </row>
    <row r="98" spans="1:11" ht="12" customHeight="1">
      <c r="A98" s="419" t="s">
        <v>6</v>
      </c>
      <c r="B98" s="420" t="s">
        <v>252</v>
      </c>
      <c r="C98" s="421" t="s">
        <v>123</v>
      </c>
      <c r="D98" s="422">
        <f>'1.2.sz.mell.'!D98+'1.3.sz.mell.'!D98+'1.4.sz.mell.'!D98</f>
        <v>697083000</v>
      </c>
      <c r="E98" s="422">
        <f>'1.2.sz.mell.'!E98+'1.3.sz.mell.'!E98+'1.4.sz.mell.'!E98</f>
        <v>752385780</v>
      </c>
      <c r="F98" s="422">
        <f>'1.2.sz.mell.'!F98+'1.3.sz.mell.'!F98+'1.4.sz.mell.'!F98</f>
        <v>14915198</v>
      </c>
      <c r="G98" s="422">
        <f>'1.2.sz.mell.'!G98+'1.3.sz.mell.'!G98+'1.4.sz.mell.'!G98</f>
        <v>767300978</v>
      </c>
      <c r="H98" s="422">
        <f>'1.2.sz.mell.'!H98+'1.3.sz.mell.'!H98+'1.4.sz.mell.'!H98</f>
        <v>750000</v>
      </c>
      <c r="I98" s="422">
        <f>'1.2.sz.mell.'!I98+'1.3.sz.mell.'!I98+'1.4.sz.mell.'!I98</f>
        <v>768050978</v>
      </c>
      <c r="K98" s="565">
        <f>I98-'1.1.PMINFO.'!G98</f>
        <v>750000</v>
      </c>
    </row>
    <row r="99" spans="1:11" ht="12" customHeight="1">
      <c r="A99" s="378" t="s">
        <v>8</v>
      </c>
      <c r="B99" s="379" t="s">
        <v>253</v>
      </c>
      <c r="C99" s="423" t="s">
        <v>124</v>
      </c>
      <c r="D99" s="381">
        <f>'1.2.sz.mell.'!D99+'1.3.sz.mell.'!D99+'1.4.sz.mell.'!D99</f>
        <v>140350000</v>
      </c>
      <c r="E99" s="381">
        <f>'1.2.sz.mell.'!E99+'1.3.sz.mell.'!E99+'1.4.sz.mell.'!E99</f>
        <v>144521272</v>
      </c>
      <c r="F99" s="381">
        <f>'1.2.sz.mell.'!F99+'1.3.sz.mell.'!F99+'1.4.sz.mell.'!F99</f>
        <v>2517160</v>
      </c>
      <c r="G99" s="381">
        <f>'1.2.sz.mell.'!G99+'1.3.sz.mell.'!G99+'1.4.sz.mell.'!G99</f>
        <v>147038432</v>
      </c>
      <c r="H99" s="381">
        <f>'1.2.sz.mell.'!H99+'1.3.sz.mell.'!H99+'1.4.sz.mell.'!H99</f>
        <v>350000</v>
      </c>
      <c r="I99" s="381">
        <f>'1.2.sz.mell.'!I99+'1.3.sz.mell.'!I99+'1.4.sz.mell.'!I99</f>
        <v>147388432</v>
      </c>
      <c r="K99" s="565">
        <f>I99-'1.1.PMINFO.'!G99</f>
        <v>350000</v>
      </c>
    </row>
    <row r="100" spans="1:11" ht="12" customHeight="1">
      <c r="A100" s="378" t="s">
        <v>10</v>
      </c>
      <c r="B100" s="379" t="s">
        <v>254</v>
      </c>
      <c r="C100" s="423" t="s">
        <v>125</v>
      </c>
      <c r="D100" s="387">
        <f>'1.2.sz.mell.'!D100+'1.3.sz.mell.'!D100+'1.4.sz.mell.'!D100</f>
        <v>657708077</v>
      </c>
      <c r="E100" s="387">
        <f>'1.2.sz.mell.'!E100+'1.3.sz.mell.'!E100+'1.4.sz.mell.'!E100</f>
        <v>675202551</v>
      </c>
      <c r="F100" s="387">
        <f>'1.2.sz.mell.'!F100+'1.3.sz.mell.'!F100+'1.4.sz.mell.'!F100</f>
        <v>32021548</v>
      </c>
      <c r="G100" s="387">
        <f>'1.2.sz.mell.'!G100+'1.3.sz.mell.'!G100+'1.4.sz.mell.'!G100</f>
        <v>707224099</v>
      </c>
      <c r="H100" s="387">
        <f>'1.2.sz.mell.'!H100+'1.3.sz.mell.'!H100+'1.4.sz.mell.'!H100</f>
        <v>-9103000</v>
      </c>
      <c r="I100" s="387">
        <f>'1.2.sz.mell.'!I100+'1.3.sz.mell.'!I100+'1.4.sz.mell.'!I100</f>
        <v>698121099</v>
      </c>
      <c r="K100" s="565">
        <f>I100-'1.1.PMINFO.'!G100</f>
        <v>-9102000</v>
      </c>
    </row>
    <row r="101" spans="1:11" ht="12" customHeight="1">
      <c r="A101" s="378" t="s">
        <v>11</v>
      </c>
      <c r="B101" s="379" t="s">
        <v>255</v>
      </c>
      <c r="C101" s="424" t="s">
        <v>126</v>
      </c>
      <c r="D101" s="387">
        <f>'1.2.sz.mell.'!D101+'1.3.sz.mell.'!D101+'1.4.sz.mell.'!D101</f>
        <v>19412000</v>
      </c>
      <c r="E101" s="387">
        <f>'1.2.sz.mell.'!E101+'1.3.sz.mell.'!E101+'1.4.sz.mell.'!E101</f>
        <v>17024000</v>
      </c>
      <c r="F101" s="387">
        <f>'1.2.sz.mell.'!F101+'1.3.sz.mell.'!F101+'1.4.sz.mell.'!F101</f>
        <v>-771100</v>
      </c>
      <c r="G101" s="387">
        <f>'1.2.sz.mell.'!G101+'1.3.sz.mell.'!G101+'1.4.sz.mell.'!G101</f>
        <v>16252900</v>
      </c>
      <c r="H101" s="387">
        <f>'1.2.sz.mell.'!H101+'1.3.sz.mell.'!H101+'1.4.sz.mell.'!H101</f>
        <v>0</v>
      </c>
      <c r="I101" s="387">
        <f>'1.2.sz.mell.'!I101+'1.3.sz.mell.'!I101+'1.4.sz.mell.'!I101</f>
        <v>16252900</v>
      </c>
      <c r="K101" s="565">
        <f>I101-'1.1.PMINFO.'!G101</f>
        <v>0</v>
      </c>
    </row>
    <row r="102" spans="1:11" ht="12" customHeight="1" thickBot="1">
      <c r="A102" s="378" t="s">
        <v>127</v>
      </c>
      <c r="B102" s="425" t="s">
        <v>256</v>
      </c>
      <c r="C102" s="426" t="s">
        <v>128</v>
      </c>
      <c r="D102" s="387">
        <f>'1.2.sz.mell.'!D102+'1.3.sz.mell.'!D102+'1.4.sz.mell.'!D102</f>
        <v>365937076</v>
      </c>
      <c r="E102" s="387">
        <f>'1.2.sz.mell.'!E102+'1.3.sz.mell.'!E102+'1.4.sz.mell.'!E102</f>
        <v>450048515</v>
      </c>
      <c r="F102" s="387">
        <f>'1.2.sz.mell.'!F102+'1.3.sz.mell.'!F102+'1.4.sz.mell.'!F102</f>
        <v>9780165</v>
      </c>
      <c r="G102" s="387">
        <f>'1.2.sz.mell.'!G102+'1.3.sz.mell.'!G102+'1.4.sz.mell.'!G102</f>
        <v>459828680</v>
      </c>
      <c r="H102" s="387">
        <f>'1.2.sz.mell.'!H102+'1.3.sz.mell.'!H102+'1.4.sz.mell.'!H102</f>
        <v>19224132</v>
      </c>
      <c r="I102" s="387">
        <f>'1.2.sz.mell.'!I102+'1.3.sz.mell.'!I102+'1.4.sz.mell.'!I102</f>
        <v>479052812</v>
      </c>
      <c r="K102" s="565">
        <f>I102-'1.1.PMINFO.'!G102</f>
        <v>19224132</v>
      </c>
    </row>
    <row r="103" spans="1:11" ht="12" customHeight="1" thickBot="1">
      <c r="A103" s="369" t="s">
        <v>15</v>
      </c>
      <c r="B103" s="370" t="s">
        <v>706</v>
      </c>
      <c r="C103" s="427" t="s">
        <v>651</v>
      </c>
      <c r="D103" s="372">
        <f>+D104+D106+D105</f>
        <v>126447928</v>
      </c>
      <c r="E103" s="372">
        <f t="shared" ref="E103:G103" si="34">+E104+E106+E105</f>
        <v>113424368</v>
      </c>
      <c r="F103" s="372">
        <f t="shared" si="34"/>
        <v>-5190625</v>
      </c>
      <c r="G103" s="372">
        <f t="shared" si="34"/>
        <v>108233743</v>
      </c>
      <c r="H103" s="372">
        <f t="shared" ref="H103:I103" si="35">+H104+H106+H105</f>
        <v>-56275132</v>
      </c>
      <c r="I103" s="372">
        <f t="shared" si="35"/>
        <v>51958611</v>
      </c>
      <c r="K103" s="565">
        <f>I103-'1.1.PMINFO.'!G103</f>
        <v>-1546810165</v>
      </c>
    </row>
    <row r="104" spans="1:11" ht="12" customHeight="1">
      <c r="A104" s="374" t="s">
        <v>346</v>
      </c>
      <c r="B104" s="375" t="s">
        <v>706</v>
      </c>
      <c r="C104" s="428" t="s">
        <v>134</v>
      </c>
      <c r="D104" s="377">
        <f>'1.2.sz.mell.'!D104+'1.3.sz.mell.'!D104+'1.4.sz.mell.'!D104</f>
        <v>5000000</v>
      </c>
      <c r="E104" s="377">
        <f>'1.2.sz.mell.'!E104+'1.3.sz.mell.'!E104+'1.4.sz.mell.'!E104</f>
        <v>52352139</v>
      </c>
      <c r="F104" s="377">
        <f>'1.2.sz.mell.'!F104+'1.3.sz.mell.'!F104+'1.4.sz.mell.'!F104</f>
        <v>-1414292</v>
      </c>
      <c r="G104" s="377">
        <f>'1.2.sz.mell.'!G104+'1.3.sz.mell.'!G104+'1.4.sz.mell.'!G104</f>
        <v>50937847</v>
      </c>
      <c r="H104" s="377">
        <f>'1.2.sz.mell.'!H104+'1.3.sz.mell.'!H104+'1.4.sz.mell.'!H104</f>
        <v>-50937847</v>
      </c>
      <c r="I104" s="377">
        <f>'1.2.sz.mell.'!I104+'1.3.sz.mell.'!I104+'1.4.sz.mell.'!I104</f>
        <v>0</v>
      </c>
      <c r="K104" s="565">
        <f>I104-'1.1.PMINFO.'!G104</f>
        <v>-50937847</v>
      </c>
    </row>
    <row r="105" spans="1:11" ht="12" customHeight="1">
      <c r="A105" s="374" t="s">
        <v>347</v>
      </c>
      <c r="B105" s="397" t="s">
        <v>706</v>
      </c>
      <c r="C105" s="429" t="s">
        <v>493</v>
      </c>
      <c r="D105" s="430">
        <f>'1.2.sz.mell.'!D105+'1.3.sz.mell.'!D105+'1.4.sz.mell.'!D105</f>
        <v>111447928</v>
      </c>
      <c r="E105" s="430">
        <f>'1.2.sz.mell.'!E105+'1.3.sz.mell.'!E105+'1.4.sz.mell.'!E105</f>
        <v>52842229</v>
      </c>
      <c r="F105" s="430">
        <f>'1.2.sz.mell.'!F105+'1.3.sz.mell.'!F105+'1.4.sz.mell.'!F105</f>
        <v>-5176333</v>
      </c>
      <c r="G105" s="430">
        <f>'1.2.sz.mell.'!G105+'1.3.sz.mell.'!G105+'1.4.sz.mell.'!G105</f>
        <v>47665896</v>
      </c>
      <c r="H105" s="430">
        <f>'1.2.sz.mell.'!H105+'1.3.sz.mell.'!H105+'1.4.sz.mell.'!H105</f>
        <v>0</v>
      </c>
      <c r="I105" s="430">
        <f>'1.2.sz.mell.'!I105+'1.3.sz.mell.'!I105+'1.4.sz.mell.'!I105</f>
        <v>47665896</v>
      </c>
      <c r="K105" s="565">
        <f>I105-'1.1.PMINFO.'!G105</f>
        <v>-1490535033</v>
      </c>
    </row>
    <row r="106" spans="1:11" ht="12" customHeight="1" thickBot="1">
      <c r="A106" s="374" t="s">
        <v>348</v>
      </c>
      <c r="B106" s="383" t="s">
        <v>706</v>
      </c>
      <c r="C106" s="431" t="s">
        <v>492</v>
      </c>
      <c r="D106" s="387">
        <f>'1.2.sz.mell.'!D106+'1.3.sz.mell.'!D106+'1.4.sz.mell.'!D106</f>
        <v>10000000</v>
      </c>
      <c r="E106" s="387">
        <f>'1.2.sz.mell.'!E106+'1.3.sz.mell.'!E106+'1.4.sz.mell.'!E106</f>
        <v>8230000</v>
      </c>
      <c r="F106" s="387">
        <f>'1.2.sz.mell.'!F106+'1.3.sz.mell.'!F106+'1.4.sz.mell.'!F106</f>
        <v>1400000</v>
      </c>
      <c r="G106" s="387">
        <f>'1.2.sz.mell.'!G106+'1.3.sz.mell.'!G106+'1.4.sz.mell.'!G106</f>
        <v>9630000</v>
      </c>
      <c r="H106" s="387">
        <f>'1.2.sz.mell.'!H106+'1.3.sz.mell.'!H106+'1.4.sz.mell.'!H106</f>
        <v>-5337285</v>
      </c>
      <c r="I106" s="387">
        <f>'1.2.sz.mell.'!I106+'1.3.sz.mell.'!I106+'1.4.sz.mell.'!I106</f>
        <v>4292715</v>
      </c>
      <c r="K106" s="565">
        <f>I106-'1.1.PMINFO.'!G106</f>
        <v>-5337285</v>
      </c>
    </row>
    <row r="107" spans="1:11" ht="12" customHeight="1" thickBot="1">
      <c r="A107" s="369" t="s">
        <v>27</v>
      </c>
      <c r="B107" s="370"/>
      <c r="C107" s="432" t="s">
        <v>654</v>
      </c>
      <c r="D107" s="372">
        <f>+D108+D110+D112</f>
        <v>2576061781</v>
      </c>
      <c r="E107" s="372">
        <f t="shared" ref="E107:G107" si="36">+E108+E110+E112</f>
        <v>2586396045</v>
      </c>
      <c r="F107" s="372">
        <f t="shared" si="36"/>
        <v>1561459343</v>
      </c>
      <c r="G107" s="372">
        <f t="shared" si="36"/>
        <v>4147855388</v>
      </c>
      <c r="H107" s="372">
        <f t="shared" ref="H107:I107" si="37">+H108+H110+H112</f>
        <v>71233000</v>
      </c>
      <c r="I107" s="372">
        <f t="shared" si="37"/>
        <v>4219088388</v>
      </c>
      <c r="K107" s="565">
        <f>I107-'1.1.PMINFO.'!G107</f>
        <v>1561768033</v>
      </c>
    </row>
    <row r="108" spans="1:11" ht="12" customHeight="1">
      <c r="A108" s="374" t="s">
        <v>623</v>
      </c>
      <c r="B108" s="375" t="s">
        <v>257</v>
      </c>
      <c r="C108" s="423" t="s">
        <v>129</v>
      </c>
      <c r="D108" s="377">
        <f>'1.2.sz.mell.'!D108+'1.3.sz.mell.'!D108+'1.4.sz.mell.'!D108</f>
        <v>2311807088</v>
      </c>
      <c r="E108" s="377">
        <f>'1.2.sz.mell.'!E108+'1.3.sz.mell.'!E108+'1.4.sz.mell.'!E108</f>
        <v>2319349745</v>
      </c>
      <c r="F108" s="377">
        <f>'1.2.sz.mell.'!F108+'1.3.sz.mell.'!F108+'1.4.sz.mell.'!F108</f>
        <v>40249323</v>
      </c>
      <c r="G108" s="377">
        <f>'1.2.sz.mell.'!G108+'1.3.sz.mell.'!G108+'1.4.sz.mell.'!G108</f>
        <v>2359599068</v>
      </c>
      <c r="H108" s="377">
        <f>'1.2.sz.mell.'!H108+'1.3.sz.mell.'!H108+'1.4.sz.mell.'!H108</f>
        <v>67367000</v>
      </c>
      <c r="I108" s="377">
        <f>'1.2.sz.mell.'!I108+'1.3.sz.mell.'!I108+'1.4.sz.mell.'!I108</f>
        <v>2426966068</v>
      </c>
      <c r="K108" s="565">
        <f>I108-'1.1.PMINFO.'!G108</f>
        <v>67367000</v>
      </c>
    </row>
    <row r="109" spans="1:11" ht="12" customHeight="1">
      <c r="A109" s="374" t="s">
        <v>624</v>
      </c>
      <c r="B109" s="433" t="s">
        <v>257</v>
      </c>
      <c r="C109" s="431" t="s">
        <v>130</v>
      </c>
      <c r="D109" s="377">
        <f>'1.2.sz.mell.'!D109+'1.3.sz.mell.'!D109+'1.4.sz.mell.'!D109</f>
        <v>2063526088</v>
      </c>
      <c r="E109" s="377">
        <f>'1.2.sz.mell.'!E109+'1.3.sz.mell.'!E109+'1.4.sz.mell.'!E109</f>
        <v>2063526088</v>
      </c>
      <c r="F109" s="377">
        <f>'1.2.sz.mell.'!F109+'1.3.sz.mell.'!F109+'1.4.sz.mell.'!F109</f>
        <v>0</v>
      </c>
      <c r="G109" s="377">
        <f>'1.2.sz.mell.'!G109+'1.3.sz.mell.'!G109+'1.4.sz.mell.'!G109</f>
        <v>2063526088</v>
      </c>
      <c r="H109" s="377">
        <f>'1.2.sz.mell.'!H109+'1.3.sz.mell.'!H109+'1.4.sz.mell.'!H109</f>
        <v>0</v>
      </c>
      <c r="I109" s="377">
        <f>'1.2.sz.mell.'!I109+'1.3.sz.mell.'!I109+'1.4.sz.mell.'!I109</f>
        <v>2063526088</v>
      </c>
      <c r="K109" s="565">
        <f>I109-'1.1.PMINFO.'!G109</f>
        <v>0</v>
      </c>
    </row>
    <row r="110" spans="1:11" ht="12" customHeight="1">
      <c r="A110" s="374" t="s">
        <v>625</v>
      </c>
      <c r="B110" s="433" t="s">
        <v>258</v>
      </c>
      <c r="C110" s="431" t="s">
        <v>131</v>
      </c>
      <c r="D110" s="381">
        <f>'1.2.sz.mell.'!D110+'1.3.sz.mell.'!D110+'1.4.sz.mell.'!D110</f>
        <v>263654693</v>
      </c>
      <c r="E110" s="381">
        <f>'1.2.sz.mell.'!E110+'1.3.sz.mell.'!E110+'1.4.sz.mell.'!E110</f>
        <v>263446300</v>
      </c>
      <c r="F110" s="381">
        <f>'1.2.sz.mell.'!F110+'1.3.sz.mell.'!F110+'1.4.sz.mell.'!F110</f>
        <v>1517210020</v>
      </c>
      <c r="G110" s="381">
        <f>'1.2.sz.mell.'!G110+'1.3.sz.mell.'!G110+'1.4.sz.mell.'!G110</f>
        <v>1780656320</v>
      </c>
      <c r="H110" s="381">
        <f>'1.2.sz.mell.'!H110+'1.3.sz.mell.'!H110+'1.4.sz.mell.'!H110</f>
        <v>3866000</v>
      </c>
      <c r="I110" s="381">
        <f>'1.2.sz.mell.'!I110+'1.3.sz.mell.'!I110+'1.4.sz.mell.'!I110</f>
        <v>1784522320</v>
      </c>
      <c r="K110" s="565">
        <f>I110-'1.1.PMINFO.'!G110</f>
        <v>1494401033</v>
      </c>
    </row>
    <row r="111" spans="1:11" ht="12" customHeight="1">
      <c r="A111" s="374" t="s">
        <v>652</v>
      </c>
      <c r="B111" s="433" t="s">
        <v>258</v>
      </c>
      <c r="C111" s="431" t="s">
        <v>132</v>
      </c>
      <c r="D111" s="434">
        <f>'1.2.sz.mell.'!D111+'1.3.sz.mell.'!D111+'1.4.sz.mell.'!D111</f>
        <v>29974693</v>
      </c>
      <c r="E111" s="434">
        <f>'1.2.sz.mell.'!E111+'1.3.sz.mell.'!E111+'1.4.sz.mell.'!E111</f>
        <v>29974693</v>
      </c>
      <c r="F111" s="434">
        <f>'1.2.sz.mell.'!F111+'1.3.sz.mell.'!F111+'1.4.sz.mell.'!F111</f>
        <v>0</v>
      </c>
      <c r="G111" s="434">
        <f>'1.2.sz.mell.'!G111+'1.3.sz.mell.'!G111+'1.4.sz.mell.'!G111</f>
        <v>29974693</v>
      </c>
      <c r="H111" s="434">
        <f>'1.2.sz.mell.'!H111+'1.3.sz.mell.'!H111+'1.4.sz.mell.'!H111</f>
        <v>0</v>
      </c>
      <c r="I111" s="434">
        <f>'1.2.sz.mell.'!I111+'1.3.sz.mell.'!I111+'1.4.sz.mell.'!I111</f>
        <v>29974693</v>
      </c>
      <c r="K111" s="565">
        <f>I111-'1.1.PMINFO.'!G111</f>
        <v>0</v>
      </c>
    </row>
    <row r="112" spans="1:11" ht="12" customHeight="1" thickBot="1">
      <c r="A112" s="374" t="s">
        <v>653</v>
      </c>
      <c r="B112" s="397" t="s">
        <v>259</v>
      </c>
      <c r="C112" s="435" t="s">
        <v>133</v>
      </c>
      <c r="D112" s="434">
        <f>'1.2.sz.mell.'!D112+'1.3.sz.mell.'!D112+'1.4.sz.mell.'!D112</f>
        <v>600000</v>
      </c>
      <c r="E112" s="434">
        <f>'1.2.sz.mell.'!E112+'1.3.sz.mell.'!E112+'1.4.sz.mell.'!E112</f>
        <v>3600000</v>
      </c>
      <c r="F112" s="434">
        <f>'1.2.sz.mell.'!F112+'1.3.sz.mell.'!F112+'1.4.sz.mell.'!F112</f>
        <v>4000000</v>
      </c>
      <c r="G112" s="434">
        <f>'1.2.sz.mell.'!G112+'1.3.sz.mell.'!G112+'1.4.sz.mell.'!G112</f>
        <v>7600000</v>
      </c>
      <c r="H112" s="434">
        <f>'1.2.sz.mell.'!H112+'1.3.sz.mell.'!H112+'1.4.sz.mell.'!H112</f>
        <v>0</v>
      </c>
      <c r="I112" s="434">
        <f>'1.2.sz.mell.'!I112+'1.3.sz.mell.'!I112+'1.4.sz.mell.'!I112</f>
        <v>7600000</v>
      </c>
      <c r="K112" s="565">
        <f>I112-'1.1.PMINFO.'!G112</f>
        <v>0</v>
      </c>
    </row>
    <row r="113" spans="1:11" ht="12" customHeight="1" thickBot="1">
      <c r="A113" s="369" t="s">
        <v>135</v>
      </c>
      <c r="B113" s="370"/>
      <c r="C113" s="427" t="s">
        <v>136</v>
      </c>
      <c r="D113" s="372">
        <f>+D97+D107+D103</f>
        <v>4582999862</v>
      </c>
      <c r="E113" s="372">
        <f t="shared" ref="E113:G113" si="38">+E97+E107+E103</f>
        <v>4739002531</v>
      </c>
      <c r="F113" s="372">
        <f t="shared" si="38"/>
        <v>1614731689</v>
      </c>
      <c r="G113" s="372">
        <f t="shared" si="38"/>
        <v>6353734220</v>
      </c>
      <c r="H113" s="372">
        <f t="shared" ref="H113:I113" si="39">+H97+H107+H103</f>
        <v>26179000</v>
      </c>
      <c r="I113" s="372">
        <f t="shared" si="39"/>
        <v>6379913220</v>
      </c>
      <c r="K113" s="565">
        <f>I113-'1.1.PMINFO.'!G113</f>
        <v>26180000</v>
      </c>
    </row>
    <row r="114" spans="1:11" ht="12" customHeight="1" thickBot="1">
      <c r="A114" s="369" t="s">
        <v>41</v>
      </c>
      <c r="B114" s="370"/>
      <c r="C114" s="427" t="s">
        <v>137</v>
      </c>
      <c r="D114" s="372">
        <f>+D115+D116+D117</f>
        <v>15729000</v>
      </c>
      <c r="E114" s="372">
        <f t="shared" ref="E114:G114" si="40">+E115+E116+E117</f>
        <v>15729000</v>
      </c>
      <c r="F114" s="372">
        <f t="shared" si="40"/>
        <v>0</v>
      </c>
      <c r="G114" s="372">
        <f t="shared" si="40"/>
        <v>15729000</v>
      </c>
      <c r="H114" s="372">
        <f t="shared" ref="H114:I114" si="41">+H115+H116+H117</f>
        <v>0</v>
      </c>
      <c r="I114" s="372">
        <f t="shared" si="41"/>
        <v>15729000</v>
      </c>
      <c r="K114" s="565">
        <f>I114-'1.1.PMINFO.'!G114</f>
        <v>0</v>
      </c>
    </row>
    <row r="115" spans="1:11" ht="12" customHeight="1">
      <c r="A115" s="374" t="s">
        <v>43</v>
      </c>
      <c r="B115" s="375" t="s">
        <v>260</v>
      </c>
      <c r="C115" s="428" t="s">
        <v>138</v>
      </c>
      <c r="D115" s="434">
        <f>'1.2.sz.mell.'!D115+'1.3.sz.mell.'!D115+'1.4.sz.mell.'!D115</f>
        <v>15729000</v>
      </c>
      <c r="E115" s="434">
        <f>'1.2.sz.mell.'!E115+'1.3.sz.mell.'!E115+'1.4.sz.mell.'!E115</f>
        <v>15729000</v>
      </c>
      <c r="F115" s="434">
        <f>'1.2.sz.mell.'!F115+'1.3.sz.mell.'!F115+'1.4.sz.mell.'!F115</f>
        <v>0</v>
      </c>
      <c r="G115" s="434">
        <f>'1.2.sz.mell.'!G115+'1.3.sz.mell.'!G115+'1.4.sz.mell.'!G115</f>
        <v>15729000</v>
      </c>
      <c r="H115" s="434">
        <f>'1.2.sz.mell.'!H115+'1.3.sz.mell.'!H115+'1.4.sz.mell.'!H115</f>
        <v>0</v>
      </c>
      <c r="I115" s="434">
        <f>'1.2.sz.mell.'!I115+'1.3.sz.mell.'!I115+'1.4.sz.mell.'!I115</f>
        <v>15729000</v>
      </c>
      <c r="K115" s="565">
        <f>I115-'1.1.PMINFO.'!G115</f>
        <v>0</v>
      </c>
    </row>
    <row r="116" spans="1:11" ht="12" customHeight="1">
      <c r="A116" s="374" t="s">
        <v>45</v>
      </c>
      <c r="B116" s="375" t="s">
        <v>261</v>
      </c>
      <c r="C116" s="428" t="s">
        <v>139</v>
      </c>
      <c r="D116" s="434">
        <f>'1.2.sz.mell.'!D116+'1.3.sz.mell.'!D116+'1.4.sz.mell.'!D116</f>
        <v>0</v>
      </c>
      <c r="E116" s="434">
        <f>'1.2.sz.mell.'!E116+'1.3.sz.mell.'!E116+'1.4.sz.mell.'!E116</f>
        <v>0</v>
      </c>
      <c r="F116" s="434">
        <f>'1.2.sz.mell.'!F116+'1.3.sz.mell.'!F116+'1.4.sz.mell.'!F116</f>
        <v>0</v>
      </c>
      <c r="G116" s="434">
        <f>'1.2.sz.mell.'!G116+'1.3.sz.mell.'!G116+'1.4.sz.mell.'!G116</f>
        <v>0</v>
      </c>
      <c r="H116" s="434">
        <f>'1.2.sz.mell.'!H116+'1.3.sz.mell.'!H116+'1.4.sz.mell.'!H116</f>
        <v>0</v>
      </c>
      <c r="I116" s="434">
        <f>'1.2.sz.mell.'!I116+'1.3.sz.mell.'!I116+'1.4.sz.mell.'!I116</f>
        <v>0</v>
      </c>
      <c r="K116" s="565">
        <f>I116-'1.1.PMINFO.'!G116</f>
        <v>0</v>
      </c>
    </row>
    <row r="117" spans="1:11" ht="12" customHeight="1" thickBot="1">
      <c r="A117" s="436" t="s">
        <v>47</v>
      </c>
      <c r="B117" s="397" t="s">
        <v>262</v>
      </c>
      <c r="C117" s="437" t="s">
        <v>140</v>
      </c>
      <c r="D117" s="434">
        <f>'1.2.sz.mell.'!D117+'1.3.sz.mell.'!D117+'1.4.sz.mell.'!D117</f>
        <v>0</v>
      </c>
      <c r="E117" s="434">
        <f>'1.2.sz.mell.'!E117+'1.3.sz.mell.'!E117+'1.4.sz.mell.'!E117</f>
        <v>0</v>
      </c>
      <c r="F117" s="434">
        <f>'1.2.sz.mell.'!F117+'1.3.sz.mell.'!F117+'1.4.sz.mell.'!F117</f>
        <v>0</v>
      </c>
      <c r="G117" s="434">
        <f>'1.2.sz.mell.'!G117+'1.3.sz.mell.'!G117+'1.4.sz.mell.'!G117</f>
        <v>0</v>
      </c>
      <c r="H117" s="434">
        <f>'1.2.sz.mell.'!H117+'1.3.sz.mell.'!H117+'1.4.sz.mell.'!H117</f>
        <v>0</v>
      </c>
      <c r="I117" s="434">
        <f>'1.2.sz.mell.'!I117+'1.3.sz.mell.'!I117+'1.4.sz.mell.'!I117</f>
        <v>0</v>
      </c>
      <c r="K117" s="565">
        <f>I117-'1.1.PMINFO.'!G117</f>
        <v>0</v>
      </c>
    </row>
    <row r="118" spans="1:11" ht="12" customHeight="1" thickBot="1">
      <c r="A118" s="369" t="s">
        <v>63</v>
      </c>
      <c r="B118" s="370" t="s">
        <v>263</v>
      </c>
      <c r="C118" s="427" t="s">
        <v>141</v>
      </c>
      <c r="D118" s="372">
        <f>+D119+D122+D123+D124</f>
        <v>0</v>
      </c>
      <c r="E118" s="372">
        <f t="shared" ref="E118:G118" si="42">+E119+E122+E123+E124</f>
        <v>0</v>
      </c>
      <c r="F118" s="372">
        <f t="shared" si="42"/>
        <v>0</v>
      </c>
      <c r="G118" s="372">
        <f t="shared" si="42"/>
        <v>0</v>
      </c>
      <c r="H118" s="372">
        <f t="shared" ref="H118:I118" si="43">+H119+H122+H123+H124</f>
        <v>0</v>
      </c>
      <c r="I118" s="372">
        <f t="shared" si="43"/>
        <v>0</v>
      </c>
      <c r="K118" s="565">
        <f>I118-'1.1.PMINFO.'!G118</f>
        <v>0</v>
      </c>
    </row>
    <row r="119" spans="1:11" ht="12" customHeight="1">
      <c r="A119" s="374" t="s">
        <v>355</v>
      </c>
      <c r="B119" s="375" t="s">
        <v>264</v>
      </c>
      <c r="C119" s="428" t="s">
        <v>655</v>
      </c>
      <c r="D119" s="434">
        <f>'1.2.sz.mell.'!D119+'1.3.sz.mell.'!D119+'1.4.sz.mell.'!D119</f>
        <v>0</v>
      </c>
      <c r="E119" s="434">
        <f>'1.2.sz.mell.'!E119+'1.3.sz.mell.'!E119+'1.4.sz.mell.'!E119</f>
        <v>0</v>
      </c>
      <c r="F119" s="434">
        <f>'1.2.sz.mell.'!F119+'1.3.sz.mell.'!F119+'1.4.sz.mell.'!F119</f>
        <v>0</v>
      </c>
      <c r="G119" s="434">
        <f>'1.2.sz.mell.'!G119+'1.3.sz.mell.'!G119+'1.4.sz.mell.'!G119</f>
        <v>0</v>
      </c>
      <c r="H119" s="434">
        <f>'1.2.sz.mell.'!H119+'1.3.sz.mell.'!H119+'1.4.sz.mell.'!H119</f>
        <v>0</v>
      </c>
      <c r="I119" s="434">
        <f>'1.2.sz.mell.'!I119+'1.3.sz.mell.'!I119+'1.4.sz.mell.'!I119</f>
        <v>0</v>
      </c>
      <c r="K119" s="565">
        <f>I119-'1.1.PMINFO.'!G119</f>
        <v>0</v>
      </c>
    </row>
    <row r="120" spans="1:11" ht="12" customHeight="1">
      <c r="A120" s="374" t="s">
        <v>356</v>
      </c>
      <c r="B120" s="375"/>
      <c r="C120" s="428" t="s">
        <v>656</v>
      </c>
      <c r="D120" s="434">
        <f>'1.2.sz.mell.'!D120+'1.3.sz.mell.'!D120+'1.4.sz.mell.'!D120</f>
        <v>0</v>
      </c>
      <c r="E120" s="434">
        <f>'1.2.sz.mell.'!E120+'1.3.sz.mell.'!E120+'1.4.sz.mell.'!E120</f>
        <v>0</v>
      </c>
      <c r="F120" s="434">
        <f>'1.2.sz.mell.'!F120+'1.3.sz.mell.'!F120+'1.4.sz.mell.'!F120</f>
        <v>0</v>
      </c>
      <c r="G120" s="434">
        <f>'1.2.sz.mell.'!G120+'1.3.sz.mell.'!G120+'1.4.sz.mell.'!G120</f>
        <v>0</v>
      </c>
      <c r="H120" s="434">
        <f>'1.2.sz.mell.'!H120+'1.3.sz.mell.'!H120+'1.4.sz.mell.'!H120</f>
        <v>0</v>
      </c>
      <c r="I120" s="434">
        <f>'1.2.sz.mell.'!I120+'1.3.sz.mell.'!I120+'1.4.sz.mell.'!I120</f>
        <v>0</v>
      </c>
      <c r="K120" s="565">
        <f>I120-'1.1.PMINFO.'!G120</f>
        <v>0</v>
      </c>
    </row>
    <row r="121" spans="1:11" ht="12" customHeight="1">
      <c r="A121" s="374" t="s">
        <v>357</v>
      </c>
      <c r="B121" s="375"/>
      <c r="C121" s="428" t="s">
        <v>657</v>
      </c>
      <c r="D121" s="434">
        <f>'1.2.sz.mell.'!D121+'1.3.sz.mell.'!D121+'1.4.sz.mell.'!D121</f>
        <v>0</v>
      </c>
      <c r="E121" s="434">
        <f>'1.2.sz.mell.'!E121+'1.3.sz.mell.'!E121+'1.4.sz.mell.'!E121</f>
        <v>0</v>
      </c>
      <c r="F121" s="434">
        <f>'1.2.sz.mell.'!F121+'1.3.sz.mell.'!F121+'1.4.sz.mell.'!F121</f>
        <v>0</v>
      </c>
      <c r="G121" s="434">
        <f>'1.2.sz.mell.'!G121+'1.3.sz.mell.'!G121+'1.4.sz.mell.'!G121</f>
        <v>0</v>
      </c>
      <c r="H121" s="434">
        <f>'1.2.sz.mell.'!H121+'1.3.sz.mell.'!H121+'1.4.sz.mell.'!H121</f>
        <v>0</v>
      </c>
      <c r="I121" s="434">
        <f>'1.2.sz.mell.'!I121+'1.3.sz.mell.'!I121+'1.4.sz.mell.'!I121</f>
        <v>0</v>
      </c>
      <c r="K121" s="565">
        <f>I121-'1.1.PMINFO.'!G121</f>
        <v>0</v>
      </c>
    </row>
    <row r="122" spans="1:11" ht="12" customHeight="1">
      <c r="A122" s="374" t="s">
        <v>358</v>
      </c>
      <c r="B122" s="375" t="s">
        <v>265</v>
      </c>
      <c r="C122" s="428" t="s">
        <v>658</v>
      </c>
      <c r="D122" s="434">
        <f>'1.2.sz.mell.'!D122+'1.3.sz.mell.'!D122+'1.4.sz.mell.'!D122</f>
        <v>0</v>
      </c>
      <c r="E122" s="434">
        <f>'1.2.sz.mell.'!E122+'1.3.sz.mell.'!E122+'1.4.sz.mell.'!E122</f>
        <v>0</v>
      </c>
      <c r="F122" s="434">
        <f>'1.2.sz.mell.'!F122+'1.3.sz.mell.'!F122+'1.4.sz.mell.'!F122</f>
        <v>0</v>
      </c>
      <c r="G122" s="434">
        <f>'1.2.sz.mell.'!G122+'1.3.sz.mell.'!G122+'1.4.sz.mell.'!G122</f>
        <v>0</v>
      </c>
      <c r="H122" s="434">
        <f>'1.2.sz.mell.'!H122+'1.3.sz.mell.'!H122+'1.4.sz.mell.'!H122</f>
        <v>0</v>
      </c>
      <c r="I122" s="434">
        <f>'1.2.sz.mell.'!I122+'1.3.sz.mell.'!I122+'1.4.sz.mell.'!I122</f>
        <v>0</v>
      </c>
      <c r="K122" s="565">
        <f>I122-'1.1.PMINFO.'!G122</f>
        <v>0</v>
      </c>
    </row>
    <row r="123" spans="1:11" ht="12" customHeight="1">
      <c r="A123" s="374" t="s">
        <v>494</v>
      </c>
      <c r="B123" s="375" t="s">
        <v>266</v>
      </c>
      <c r="C123" s="428" t="s">
        <v>659</v>
      </c>
      <c r="D123" s="434">
        <f>'1.2.sz.mell.'!D123+'1.3.sz.mell.'!D123+'1.4.sz.mell.'!D123</f>
        <v>0</v>
      </c>
      <c r="E123" s="434">
        <f>'1.2.sz.mell.'!E123+'1.3.sz.mell.'!E123+'1.4.sz.mell.'!E123</f>
        <v>0</v>
      </c>
      <c r="F123" s="434">
        <f>'1.2.sz.mell.'!F123+'1.3.sz.mell.'!F123+'1.4.sz.mell.'!F123</f>
        <v>0</v>
      </c>
      <c r="G123" s="434">
        <f>'1.2.sz.mell.'!G123+'1.3.sz.mell.'!G123+'1.4.sz.mell.'!G123</f>
        <v>0</v>
      </c>
      <c r="H123" s="434">
        <f>'1.2.sz.mell.'!H123+'1.3.sz.mell.'!H123+'1.4.sz.mell.'!H123</f>
        <v>0</v>
      </c>
      <c r="I123" s="434">
        <f>'1.2.sz.mell.'!I123+'1.3.sz.mell.'!I123+'1.4.sz.mell.'!I123</f>
        <v>0</v>
      </c>
      <c r="K123" s="565">
        <f>I123-'1.1.PMINFO.'!G123</f>
        <v>0</v>
      </c>
    </row>
    <row r="124" spans="1:11" ht="12" customHeight="1" thickBot="1">
      <c r="A124" s="374" t="s">
        <v>661</v>
      </c>
      <c r="B124" s="397" t="s">
        <v>267</v>
      </c>
      <c r="C124" s="437" t="s">
        <v>660</v>
      </c>
      <c r="D124" s="434">
        <f>'1.2.sz.mell.'!D124+'1.3.sz.mell.'!D124+'1.4.sz.mell.'!D124</f>
        <v>0</v>
      </c>
      <c r="E124" s="434">
        <f>'1.2.sz.mell.'!E124+'1.3.sz.mell.'!E124+'1.4.sz.mell.'!E124</f>
        <v>0</v>
      </c>
      <c r="F124" s="434">
        <f>'1.2.sz.mell.'!F124+'1.3.sz.mell.'!F124+'1.4.sz.mell.'!F124</f>
        <v>0</v>
      </c>
      <c r="G124" s="434">
        <f>'1.2.sz.mell.'!G124+'1.3.sz.mell.'!G124+'1.4.sz.mell.'!G124</f>
        <v>0</v>
      </c>
      <c r="H124" s="434">
        <f>'1.2.sz.mell.'!H124+'1.3.sz.mell.'!H124+'1.4.sz.mell.'!H124</f>
        <v>0</v>
      </c>
      <c r="I124" s="434">
        <f>'1.2.sz.mell.'!I124+'1.3.sz.mell.'!I124+'1.4.sz.mell.'!I124</f>
        <v>0</v>
      </c>
      <c r="K124" s="565">
        <f>I124-'1.1.PMINFO.'!G124</f>
        <v>0</v>
      </c>
    </row>
    <row r="125" spans="1:11" ht="12" customHeight="1" thickBot="1">
      <c r="A125" s="369" t="s">
        <v>142</v>
      </c>
      <c r="B125" s="370"/>
      <c r="C125" s="427" t="s">
        <v>143</v>
      </c>
      <c r="D125" s="391">
        <f>SUM(D126:D130)</f>
        <v>29967403</v>
      </c>
      <c r="E125" s="391">
        <f t="shared" ref="E125:G125" si="44">SUM(E126:E130)</f>
        <v>29967403</v>
      </c>
      <c r="F125" s="391">
        <f t="shared" si="44"/>
        <v>467651</v>
      </c>
      <c r="G125" s="391">
        <f t="shared" si="44"/>
        <v>30435054</v>
      </c>
      <c r="H125" s="391">
        <f t="shared" ref="H125:I125" si="45">SUM(H126:H130)</f>
        <v>0</v>
      </c>
      <c r="I125" s="391">
        <f t="shared" si="45"/>
        <v>30435054</v>
      </c>
      <c r="K125" s="565">
        <f>I125-'1.1.PMINFO.'!G125</f>
        <v>0</v>
      </c>
    </row>
    <row r="126" spans="1:11" ht="12" customHeight="1">
      <c r="A126" s="374" t="s">
        <v>77</v>
      </c>
      <c r="B126" s="375" t="s">
        <v>268</v>
      </c>
      <c r="C126" s="428" t="s">
        <v>144</v>
      </c>
      <c r="D126" s="434">
        <f>'1.2.sz.mell.'!D126+'1.3.sz.mell.'!D126+'1.4.sz.mell.'!D126</f>
        <v>0</v>
      </c>
      <c r="E126" s="434">
        <f>'1.2.sz.mell.'!E126+'1.3.sz.mell.'!E126+'1.4.sz.mell.'!E126</f>
        <v>0</v>
      </c>
      <c r="F126" s="434">
        <f>'1.2.sz.mell.'!F126+'1.3.sz.mell.'!F126+'1.4.sz.mell.'!F126</f>
        <v>0</v>
      </c>
      <c r="G126" s="434">
        <f>'1.2.sz.mell.'!G126+'1.3.sz.mell.'!G126+'1.4.sz.mell.'!G126</f>
        <v>0</v>
      </c>
      <c r="H126" s="434">
        <f>'1.2.sz.mell.'!H126+'1.3.sz.mell.'!H126+'1.4.sz.mell.'!H126</f>
        <v>0</v>
      </c>
      <c r="I126" s="434">
        <f>'1.2.sz.mell.'!I126+'1.3.sz.mell.'!I126+'1.4.sz.mell.'!I126</f>
        <v>0</v>
      </c>
      <c r="K126" s="565">
        <f>I126-'1.1.PMINFO.'!G126</f>
        <v>0</v>
      </c>
    </row>
    <row r="127" spans="1:11" ht="12" customHeight="1">
      <c r="A127" s="374" t="s">
        <v>78</v>
      </c>
      <c r="B127" s="375" t="s">
        <v>269</v>
      </c>
      <c r="C127" s="428" t="s">
        <v>145</v>
      </c>
      <c r="D127" s="434">
        <f>'1.2.sz.mell.'!D127+'1.3.sz.mell.'!D127+'1.4.sz.mell.'!D127</f>
        <v>29967403</v>
      </c>
      <c r="E127" s="434">
        <f>'1.2.sz.mell.'!E127+'1.3.sz.mell.'!E127+'1.4.sz.mell.'!E127</f>
        <v>29967403</v>
      </c>
      <c r="F127" s="434">
        <f>'1.2.sz.mell.'!F127+'1.3.sz.mell.'!F127+'1.4.sz.mell.'!F127</f>
        <v>467651</v>
      </c>
      <c r="G127" s="434">
        <f>'1.2.sz.mell.'!G127+'1.3.sz.mell.'!G127+'1.4.sz.mell.'!G127</f>
        <v>30435054</v>
      </c>
      <c r="H127" s="434">
        <f>'1.2.sz.mell.'!H127+'1.3.sz.mell.'!H127+'1.4.sz.mell.'!H127</f>
        <v>0</v>
      </c>
      <c r="I127" s="434">
        <f>'1.2.sz.mell.'!I127+'1.3.sz.mell.'!I127+'1.4.sz.mell.'!I127</f>
        <v>30435054</v>
      </c>
      <c r="K127" s="565">
        <f>I127-'1.1.PMINFO.'!G127</f>
        <v>0</v>
      </c>
    </row>
    <row r="128" spans="1:11" ht="12" customHeight="1">
      <c r="A128" s="374" t="s">
        <v>79</v>
      </c>
      <c r="B128" s="375" t="s">
        <v>270</v>
      </c>
      <c r="C128" s="428" t="s">
        <v>662</v>
      </c>
      <c r="D128" s="434">
        <f>'1.2.sz.mell.'!D128+'1.3.sz.mell.'!D128+'1.4.sz.mell.'!D128</f>
        <v>0</v>
      </c>
      <c r="E128" s="434">
        <f>'1.2.sz.mell.'!E128+'1.3.sz.mell.'!E128+'1.4.sz.mell.'!E128</f>
        <v>0</v>
      </c>
      <c r="F128" s="434">
        <f>'1.2.sz.mell.'!F128+'1.3.sz.mell.'!F128+'1.4.sz.mell.'!F128</f>
        <v>0</v>
      </c>
      <c r="G128" s="434">
        <f>'1.2.sz.mell.'!G128+'1.3.sz.mell.'!G128+'1.4.sz.mell.'!G128</f>
        <v>0</v>
      </c>
      <c r="H128" s="434">
        <f>'1.2.sz.mell.'!H128+'1.3.sz.mell.'!H128+'1.4.sz.mell.'!H128</f>
        <v>0</v>
      </c>
      <c r="I128" s="434">
        <f>'1.2.sz.mell.'!I128+'1.3.sz.mell.'!I128+'1.4.sz.mell.'!I128</f>
        <v>0</v>
      </c>
      <c r="K128" s="565">
        <f>I128-'1.1.PMINFO.'!G128</f>
        <v>0</v>
      </c>
    </row>
    <row r="129" spans="1:14" ht="12" customHeight="1">
      <c r="A129" s="374" t="s">
        <v>467</v>
      </c>
      <c r="B129" s="375" t="s">
        <v>271</v>
      </c>
      <c r="C129" s="428" t="s">
        <v>223</v>
      </c>
      <c r="D129" s="434">
        <f>'1.2.sz.mell.'!D129+'1.3.sz.mell.'!D129+'1.4.sz.mell.'!D129</f>
        <v>0</v>
      </c>
      <c r="E129" s="434">
        <f>'1.2.sz.mell.'!E129+'1.3.sz.mell.'!E129+'1.4.sz.mell.'!E129</f>
        <v>0</v>
      </c>
      <c r="F129" s="434">
        <f>'1.2.sz.mell.'!F129+'1.3.sz.mell.'!F129+'1.4.sz.mell.'!F129</f>
        <v>0</v>
      </c>
      <c r="G129" s="434">
        <f>'1.2.sz.mell.'!G129+'1.3.sz.mell.'!G129+'1.4.sz.mell.'!G129</f>
        <v>0</v>
      </c>
      <c r="H129" s="434">
        <f>'1.2.sz.mell.'!H129+'1.3.sz.mell.'!H129+'1.4.sz.mell.'!H129</f>
        <v>0</v>
      </c>
      <c r="I129" s="434">
        <f>'1.2.sz.mell.'!I129+'1.3.sz.mell.'!I129+'1.4.sz.mell.'!I129</f>
        <v>0</v>
      </c>
      <c r="K129" s="565">
        <f>I129-'1.1.PMINFO.'!G129</f>
        <v>0</v>
      </c>
    </row>
    <row r="130" spans="1:14" ht="12" customHeight="1" thickBot="1">
      <c r="A130" s="374" t="s">
        <v>468</v>
      </c>
      <c r="B130" s="397" t="s">
        <v>678</v>
      </c>
      <c r="C130" s="437" t="s">
        <v>677</v>
      </c>
      <c r="D130" s="438">
        <f>'1.2.sz.mell.'!D130+'1.3.sz.mell.'!D130+'1.4.sz.mell.'!D130</f>
        <v>0</v>
      </c>
      <c r="E130" s="438">
        <f>'1.2.sz.mell.'!E130+'1.3.sz.mell.'!E130+'1.4.sz.mell.'!E130</f>
        <v>0</v>
      </c>
      <c r="F130" s="438">
        <f>'1.2.sz.mell.'!F130+'1.3.sz.mell.'!F130+'1.4.sz.mell.'!F130</f>
        <v>0</v>
      </c>
      <c r="G130" s="438">
        <f>'1.2.sz.mell.'!G130+'1.3.sz.mell.'!G130+'1.4.sz.mell.'!G130</f>
        <v>0</v>
      </c>
      <c r="H130" s="438">
        <f>'1.2.sz.mell.'!H130+'1.3.sz.mell.'!H130+'1.4.sz.mell.'!H130</f>
        <v>0</v>
      </c>
      <c r="I130" s="438">
        <f>'1.2.sz.mell.'!I130+'1.3.sz.mell.'!I130+'1.4.sz.mell.'!I130</f>
        <v>0</v>
      </c>
      <c r="K130" s="565">
        <f>I130-'1.1.PMINFO.'!G130</f>
        <v>0</v>
      </c>
    </row>
    <row r="131" spans="1:14" ht="12" customHeight="1" thickBot="1">
      <c r="A131" s="369" t="s">
        <v>81</v>
      </c>
      <c r="B131" s="370" t="s">
        <v>272</v>
      </c>
      <c r="C131" s="427" t="s">
        <v>146</v>
      </c>
      <c r="D131" s="439">
        <f>+D132+D133+D135+D136</f>
        <v>0</v>
      </c>
      <c r="E131" s="439">
        <f t="shared" ref="E131:G131" si="46">+E132+E133+E135+E136</f>
        <v>0</v>
      </c>
      <c r="F131" s="439">
        <f t="shared" si="46"/>
        <v>0</v>
      </c>
      <c r="G131" s="439">
        <f t="shared" si="46"/>
        <v>0</v>
      </c>
      <c r="H131" s="439">
        <f t="shared" ref="H131:I131" si="47">+H132+H133+H135+H136</f>
        <v>0</v>
      </c>
      <c r="I131" s="439">
        <f t="shared" si="47"/>
        <v>0</v>
      </c>
      <c r="K131" s="565">
        <f>I131-'1.1.PMINFO.'!G131</f>
        <v>0</v>
      </c>
    </row>
    <row r="132" spans="1:14" ht="12" customHeight="1">
      <c r="A132" s="374" t="s">
        <v>476</v>
      </c>
      <c r="B132" s="375" t="s">
        <v>273</v>
      </c>
      <c r="C132" s="428" t="s">
        <v>663</v>
      </c>
      <c r="D132" s="434">
        <f>'1.2.sz.mell.'!D132+'1.3.sz.mell.'!D132+'1.4.sz.mell.'!D132</f>
        <v>0</v>
      </c>
      <c r="E132" s="434">
        <f>'1.2.sz.mell.'!E132+'1.3.sz.mell.'!E132+'1.4.sz.mell.'!E132</f>
        <v>0</v>
      </c>
      <c r="F132" s="434">
        <f>'1.2.sz.mell.'!F132+'1.3.sz.mell.'!F132+'1.4.sz.mell.'!F132</f>
        <v>0</v>
      </c>
      <c r="G132" s="434">
        <f>'1.2.sz.mell.'!G132+'1.3.sz.mell.'!G132+'1.4.sz.mell.'!G132</f>
        <v>0</v>
      </c>
      <c r="H132" s="434">
        <f>'1.2.sz.mell.'!H132+'1.3.sz.mell.'!H132+'1.4.sz.mell.'!H132</f>
        <v>0</v>
      </c>
      <c r="I132" s="434">
        <f>'1.2.sz.mell.'!I132+'1.3.sz.mell.'!I132+'1.4.sz.mell.'!I132</f>
        <v>0</v>
      </c>
      <c r="K132" s="565">
        <f>I132-'1.1.PMINFO.'!G132</f>
        <v>0</v>
      </c>
    </row>
    <row r="133" spans="1:14" ht="12" customHeight="1">
      <c r="A133" s="374" t="s">
        <v>477</v>
      </c>
      <c r="B133" s="375" t="s">
        <v>274</v>
      </c>
      <c r="C133" s="428" t="s">
        <v>664</v>
      </c>
      <c r="D133" s="434">
        <f>'1.2.sz.mell.'!D133+'1.3.sz.mell.'!D133+'1.4.sz.mell.'!D133</f>
        <v>0</v>
      </c>
      <c r="E133" s="434">
        <f>'1.2.sz.mell.'!E133+'1.3.sz.mell.'!E133+'1.4.sz.mell.'!E133</f>
        <v>0</v>
      </c>
      <c r="F133" s="434">
        <f>'1.2.sz.mell.'!F133+'1.3.sz.mell.'!F133+'1.4.sz.mell.'!F133</f>
        <v>0</v>
      </c>
      <c r="G133" s="434">
        <f>'1.2.sz.mell.'!G133+'1.3.sz.mell.'!G133+'1.4.sz.mell.'!G133</f>
        <v>0</v>
      </c>
      <c r="H133" s="434">
        <f>'1.2.sz.mell.'!H133+'1.3.sz.mell.'!H133+'1.4.sz.mell.'!H133</f>
        <v>0</v>
      </c>
      <c r="I133" s="434">
        <f>'1.2.sz.mell.'!I133+'1.3.sz.mell.'!I133+'1.4.sz.mell.'!I133</f>
        <v>0</v>
      </c>
      <c r="K133" s="565">
        <f>I133-'1.1.PMINFO.'!G133</f>
        <v>0</v>
      </c>
    </row>
    <row r="134" spans="1:14" ht="12" customHeight="1">
      <c r="A134" s="374" t="s">
        <v>478</v>
      </c>
      <c r="B134" s="375" t="s">
        <v>275</v>
      </c>
      <c r="C134" s="428" t="s">
        <v>665</v>
      </c>
      <c r="D134" s="434">
        <f>'1.2.sz.mell.'!D134+'1.3.sz.mell.'!D134+'1.4.sz.mell.'!D134</f>
        <v>0</v>
      </c>
      <c r="E134" s="434">
        <f>'1.2.sz.mell.'!E134+'1.3.sz.mell.'!E134+'1.4.sz.mell.'!E134</f>
        <v>0</v>
      </c>
      <c r="F134" s="434">
        <f>'1.2.sz.mell.'!F134+'1.3.sz.mell.'!F134+'1.4.sz.mell.'!F134</f>
        <v>0</v>
      </c>
      <c r="G134" s="434">
        <f>'1.2.sz.mell.'!G134+'1.3.sz.mell.'!G134+'1.4.sz.mell.'!G134</f>
        <v>0</v>
      </c>
      <c r="H134" s="434">
        <f>'1.2.sz.mell.'!H134+'1.3.sz.mell.'!H134+'1.4.sz.mell.'!H134</f>
        <v>0</v>
      </c>
      <c r="I134" s="434">
        <f>'1.2.sz.mell.'!I134+'1.3.sz.mell.'!I134+'1.4.sz.mell.'!I134</f>
        <v>0</v>
      </c>
      <c r="K134" s="565">
        <f>I134-'1.1.PMINFO.'!G134</f>
        <v>0</v>
      </c>
    </row>
    <row r="135" spans="1:14" ht="12" customHeight="1">
      <c r="A135" s="374" t="s">
        <v>479</v>
      </c>
      <c r="B135" s="375" t="s">
        <v>276</v>
      </c>
      <c r="C135" s="428" t="s">
        <v>666</v>
      </c>
      <c r="D135" s="434">
        <f>'1.2.sz.mell.'!D135+'1.3.sz.mell.'!D135+'1.4.sz.mell.'!D135</f>
        <v>0</v>
      </c>
      <c r="E135" s="434">
        <f>'1.2.sz.mell.'!E135+'1.3.sz.mell.'!E135+'1.4.sz.mell.'!E135</f>
        <v>0</v>
      </c>
      <c r="F135" s="434">
        <f>'1.2.sz.mell.'!F135+'1.3.sz.mell.'!F135+'1.4.sz.mell.'!F135</f>
        <v>0</v>
      </c>
      <c r="G135" s="434">
        <f>'1.2.sz.mell.'!G135+'1.3.sz.mell.'!G135+'1.4.sz.mell.'!G135</f>
        <v>0</v>
      </c>
      <c r="H135" s="434">
        <f>'1.2.sz.mell.'!H135+'1.3.sz.mell.'!H135+'1.4.sz.mell.'!H135</f>
        <v>0</v>
      </c>
      <c r="I135" s="434">
        <f>'1.2.sz.mell.'!I135+'1.3.sz.mell.'!I135+'1.4.sz.mell.'!I135</f>
        <v>0</v>
      </c>
      <c r="K135" s="565">
        <f>I135-'1.1.PMINFO.'!G135</f>
        <v>0</v>
      </c>
    </row>
    <row r="136" spans="1:14" ht="12" customHeight="1" thickBot="1">
      <c r="A136" s="436" t="s">
        <v>480</v>
      </c>
      <c r="B136" s="375" t="s">
        <v>679</v>
      </c>
      <c r="C136" s="437" t="s">
        <v>667</v>
      </c>
      <c r="D136" s="440">
        <f>'1.2.sz.mell.'!D136+'1.3.sz.mell.'!D136+'1.4.sz.mell.'!D136</f>
        <v>0</v>
      </c>
      <c r="E136" s="440">
        <f>'1.2.sz.mell.'!E136+'1.3.sz.mell.'!E136+'1.4.sz.mell.'!E136</f>
        <v>0</v>
      </c>
      <c r="F136" s="440">
        <f>'1.2.sz.mell.'!F136+'1.3.sz.mell.'!F136+'1.4.sz.mell.'!F136</f>
        <v>0</v>
      </c>
      <c r="G136" s="440">
        <f>'1.2.sz.mell.'!G136+'1.3.sz.mell.'!G136+'1.4.sz.mell.'!G136</f>
        <v>0</v>
      </c>
      <c r="H136" s="440">
        <f>'1.2.sz.mell.'!H136+'1.3.sz.mell.'!H136+'1.4.sz.mell.'!H136</f>
        <v>0</v>
      </c>
      <c r="I136" s="440">
        <f>'1.2.sz.mell.'!I136+'1.3.sz.mell.'!I136+'1.4.sz.mell.'!I136</f>
        <v>0</v>
      </c>
      <c r="K136" s="565">
        <f>I136-'1.1.PMINFO.'!G136</f>
        <v>0</v>
      </c>
    </row>
    <row r="137" spans="1:14" ht="12" customHeight="1" thickBot="1">
      <c r="A137" s="441" t="s">
        <v>498</v>
      </c>
      <c r="B137" s="442" t="s">
        <v>673</v>
      </c>
      <c r="C137" s="427" t="s">
        <v>668</v>
      </c>
      <c r="D137" s="443"/>
      <c r="E137" s="443"/>
      <c r="F137" s="443"/>
      <c r="G137" s="443"/>
      <c r="H137" s="443"/>
      <c r="I137" s="443"/>
      <c r="K137" s="565">
        <f>I137-'1.1.PMINFO.'!G137</f>
        <v>0</v>
      </c>
    </row>
    <row r="138" spans="1:14" ht="12" customHeight="1" thickBot="1">
      <c r="A138" s="441" t="s">
        <v>499</v>
      </c>
      <c r="B138" s="442" t="s">
        <v>674</v>
      </c>
      <c r="C138" s="427" t="s">
        <v>669</v>
      </c>
      <c r="D138" s="443"/>
      <c r="E138" s="443"/>
      <c r="F138" s="443"/>
      <c r="G138" s="443"/>
      <c r="H138" s="443"/>
      <c r="I138" s="443"/>
      <c r="K138" s="565">
        <f>I138-'1.1.PMINFO.'!G138</f>
        <v>0</v>
      </c>
    </row>
    <row r="139" spans="1:14" ht="15" customHeight="1" thickBot="1">
      <c r="A139" s="369" t="s">
        <v>164</v>
      </c>
      <c r="B139" s="370" t="s">
        <v>675</v>
      </c>
      <c r="C139" s="427" t="s">
        <v>671</v>
      </c>
      <c r="D139" s="444">
        <f>+D114+D118+D125+D131</f>
        <v>45696403</v>
      </c>
      <c r="E139" s="444">
        <f t="shared" ref="E139:G139" si="48">+E114+E118+E125+E131</f>
        <v>45696403</v>
      </c>
      <c r="F139" s="444">
        <f t="shared" si="48"/>
        <v>467651</v>
      </c>
      <c r="G139" s="444">
        <f t="shared" si="48"/>
        <v>46164054</v>
      </c>
      <c r="H139" s="444">
        <f t="shared" ref="H139:I139" si="49">+H114+H118+H125+H131</f>
        <v>0</v>
      </c>
      <c r="I139" s="444">
        <f t="shared" si="49"/>
        <v>46164054</v>
      </c>
      <c r="J139" s="445"/>
      <c r="K139" s="565">
        <f>I139-'1.1.PMINFO.'!G139</f>
        <v>0</v>
      </c>
    </row>
    <row r="140" spans="1:14" s="373" customFormat="1" ht="12.95" customHeight="1" thickBot="1">
      <c r="A140" s="446" t="s">
        <v>165</v>
      </c>
      <c r="B140" s="447"/>
      <c r="C140" s="448" t="s">
        <v>670</v>
      </c>
      <c r="D140" s="444">
        <f>+D113+D139</f>
        <v>4628696265</v>
      </c>
      <c r="E140" s="444">
        <f t="shared" ref="E140:G140" si="50">+E113+E139</f>
        <v>4784698934</v>
      </c>
      <c r="F140" s="444">
        <f t="shared" si="50"/>
        <v>1615199340</v>
      </c>
      <c r="G140" s="444">
        <f t="shared" si="50"/>
        <v>6399898274</v>
      </c>
      <c r="H140" s="444">
        <f>+H113+H139</f>
        <v>26179000</v>
      </c>
      <c r="I140" s="444">
        <f t="shared" ref="I140" si="51">+I113+I139</f>
        <v>6426077274</v>
      </c>
      <c r="K140" s="565">
        <f>I140-'1.1.PMINFO.'!G140</f>
        <v>26180000</v>
      </c>
      <c r="L140" s="565"/>
      <c r="M140" s="565">
        <f>'1.1.PMINFO.'!G140-'1.1.sz.mell.'!G140</f>
        <v>-1000</v>
      </c>
      <c r="N140" s="565">
        <f>'1.1.PMINFO.'!H140-'1.1.sz.mell.'!H140</f>
        <v>2629338291</v>
      </c>
    </row>
    <row r="141" spans="1:14" ht="7.5" customHeight="1"/>
    <row r="142" spans="1:14">
      <c r="A142" s="1110" t="s">
        <v>148</v>
      </c>
      <c r="B142" s="1110"/>
      <c r="C142" s="1110"/>
      <c r="D142" s="1110"/>
      <c r="E142" s="1076"/>
      <c r="F142" s="568"/>
      <c r="G142" s="359"/>
      <c r="H142" s="359"/>
      <c r="I142" s="359"/>
    </row>
    <row r="143" spans="1:14" ht="15" customHeight="1" thickBot="1">
      <c r="A143" s="1108" t="s">
        <v>149</v>
      </c>
      <c r="B143" s="1108"/>
      <c r="C143" s="1108"/>
      <c r="D143" s="360"/>
      <c r="E143" s="360"/>
      <c r="F143" s="360"/>
      <c r="G143" s="360"/>
      <c r="H143" s="360"/>
      <c r="I143" s="360" t="s">
        <v>676</v>
      </c>
    </row>
    <row r="144" spans="1:14" ht="13.5" customHeight="1" thickBot="1">
      <c r="A144" s="369">
        <v>1</v>
      </c>
      <c r="B144" s="370"/>
      <c r="C144" s="432" t="s">
        <v>150</v>
      </c>
      <c r="D144" s="372">
        <f>+D66-D113</f>
        <v>-1489117102</v>
      </c>
      <c r="E144" s="372"/>
      <c r="F144" s="372"/>
      <c r="G144" s="372">
        <f t="shared" ref="G144:I144" si="52">+G66-G113</f>
        <v>-1489117102</v>
      </c>
      <c r="H144" s="372">
        <f t="shared" si="52"/>
        <v>0</v>
      </c>
      <c r="I144" s="372">
        <f t="shared" si="52"/>
        <v>-1489117102</v>
      </c>
    </row>
    <row r="145" spans="1:9" ht="27.75" customHeight="1" thickBot="1">
      <c r="A145" s="369" t="s">
        <v>15</v>
      </c>
      <c r="B145" s="370"/>
      <c r="C145" s="432" t="s">
        <v>151</v>
      </c>
      <c r="D145" s="372">
        <f>+D90-D139</f>
        <v>1489117102</v>
      </c>
      <c r="E145" s="372"/>
      <c r="F145" s="372"/>
      <c r="G145" s="372">
        <f t="shared" ref="G145:I145" si="53">+G90-G139</f>
        <v>1489117102</v>
      </c>
      <c r="H145" s="372">
        <f t="shared" si="53"/>
        <v>0</v>
      </c>
      <c r="I145" s="372">
        <f t="shared" si="53"/>
        <v>1489117102</v>
      </c>
    </row>
    <row r="147" spans="1:9">
      <c r="D147" s="450">
        <f>D140-D91</f>
        <v>0</v>
      </c>
      <c r="E147" s="450"/>
      <c r="F147" s="450"/>
      <c r="G147" s="450">
        <f t="shared" ref="G147" si="54">G140-G91</f>
        <v>0</v>
      </c>
      <c r="H147" s="450"/>
      <c r="I147" s="450"/>
    </row>
    <row r="148" spans="1:9">
      <c r="I148" s="450"/>
    </row>
  </sheetData>
  <mergeCells count="6">
    <mergeCell ref="A143:C143"/>
    <mergeCell ref="A2:C2"/>
    <mergeCell ref="A94:C94"/>
    <mergeCell ref="A142:D142"/>
    <mergeCell ref="A1:I1"/>
    <mergeCell ref="A93:I93"/>
  </mergeCells>
  <printOptions horizontalCentered="1"/>
  <pageMargins left="0.23622047244094491" right="0.23622047244094491" top="0.74803149606299213" bottom="0.47244094488188981" header="0.31496062992125984" footer="0.19685039370078741"/>
  <pageSetup paperSize="9" scale="63" fitToHeight="2" orientation="portrait" r:id="rId1"/>
  <headerFooter alignWithMargins="0">
    <oddHeader xml:space="preserve">&amp;C&amp;"Times New Roman CE,Félkövér"&amp;12BONYHÁD VÁROS ÖNKORMÁNYZATA
 2019. ÉVI KÖLTSÉGVETÉSÉNEK ÖSSZEVONT MÉRLEGE&amp;R&amp;"Times New Roman CE,Félkövér dőlt" 1.1. melléklet
</oddHeader>
  </headerFooter>
  <rowBreaks count="1" manualBreakCount="1">
    <brk id="92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Q148"/>
  <sheetViews>
    <sheetView view="pageBreakPreview" topLeftCell="C55" zoomScaleNormal="120" zoomScaleSheetLayoutView="100" workbookViewId="0">
      <selection activeCell="H104" sqref="H104"/>
    </sheetView>
  </sheetViews>
  <sheetFormatPr defaultColWidth="9.140625" defaultRowHeight="15.75"/>
  <cols>
    <col min="1" max="2" width="8.140625" style="359" customWidth="1"/>
    <col min="3" max="3" width="65.85546875" style="359" customWidth="1"/>
    <col min="4" max="5" width="13.140625" style="449" customWidth="1"/>
    <col min="6" max="6" width="11.42578125" style="449" bestFit="1" customWidth="1"/>
    <col min="7" max="7" width="12.5703125" style="449" bestFit="1" customWidth="1"/>
    <col min="8" max="8" width="12.42578125" style="449" bestFit="1" customWidth="1"/>
    <col min="9" max="9" width="12.28515625" style="1062" bestFit="1" customWidth="1"/>
    <col min="10" max="10" width="9.140625" style="359"/>
    <col min="11" max="11" width="14.7109375" style="562" bestFit="1" customWidth="1"/>
    <col min="12" max="12" width="14.7109375" style="562" customWidth="1"/>
    <col min="13" max="13" width="14.7109375" style="562" bestFit="1" customWidth="1"/>
    <col min="14" max="14" width="12.28515625" style="359" bestFit="1" customWidth="1"/>
    <col min="15" max="15" width="12.28515625" style="359" customWidth="1"/>
    <col min="16" max="16" width="12.28515625" style="359" bestFit="1" customWidth="1"/>
    <col min="17" max="16384" width="9.140625" style="359"/>
  </cols>
  <sheetData>
    <row r="1" spans="1:16" ht="15.95" customHeight="1">
      <c r="A1" s="1082" t="s">
        <v>0</v>
      </c>
      <c r="B1" s="1082"/>
      <c r="C1" s="1082"/>
      <c r="D1" s="1082"/>
      <c r="E1" s="1082"/>
      <c r="F1" s="1082"/>
      <c r="G1" s="1082"/>
      <c r="H1" s="1082"/>
      <c r="I1" s="1082"/>
    </row>
    <row r="2" spans="1:16" ht="15.95" customHeight="1" thickBot="1">
      <c r="A2" s="1108" t="s">
        <v>1</v>
      </c>
      <c r="B2" s="1108"/>
      <c r="C2" s="1108"/>
      <c r="D2" s="360"/>
      <c r="E2" s="360"/>
      <c r="F2" s="360"/>
      <c r="G2" s="360"/>
      <c r="H2" s="360"/>
      <c r="I2" s="1042" t="s">
        <v>676</v>
      </c>
    </row>
    <row r="3" spans="1:16" ht="60.75" thickBot="1">
      <c r="A3" s="361" t="s">
        <v>2</v>
      </c>
      <c r="B3" s="362" t="s">
        <v>251</v>
      </c>
      <c r="C3" s="363" t="s">
        <v>3</v>
      </c>
      <c r="D3" s="357" t="s">
        <v>1466</v>
      </c>
      <c r="E3" s="1078" t="s">
        <v>2186</v>
      </c>
      <c r="F3" s="572" t="s">
        <v>2182</v>
      </c>
      <c r="G3" s="572" t="s">
        <v>710</v>
      </c>
      <c r="H3" s="572" t="s">
        <v>2183</v>
      </c>
      <c r="I3" s="572" t="s">
        <v>710</v>
      </c>
    </row>
    <row r="4" spans="1:16" s="368" customFormat="1" ht="12" customHeight="1" thickBot="1">
      <c r="A4" s="365">
        <v>1</v>
      </c>
      <c r="B4" s="365">
        <v>2</v>
      </c>
      <c r="C4" s="366">
        <v>2</v>
      </c>
      <c r="D4" s="367">
        <v>3</v>
      </c>
      <c r="E4" s="367">
        <v>7</v>
      </c>
      <c r="F4" s="367">
        <v>4</v>
      </c>
      <c r="G4" s="367">
        <v>7</v>
      </c>
      <c r="H4" s="367">
        <v>6</v>
      </c>
      <c r="I4" s="367">
        <v>7</v>
      </c>
      <c r="K4" s="563"/>
      <c r="L4" s="563"/>
      <c r="M4" s="563"/>
    </row>
    <row r="5" spans="1:16" s="373" customFormat="1" ht="12" customHeight="1" thickBot="1">
      <c r="A5" s="369" t="s">
        <v>4</v>
      </c>
      <c r="B5" s="370" t="s">
        <v>277</v>
      </c>
      <c r="C5" s="371" t="s">
        <v>5</v>
      </c>
      <c r="D5" s="372">
        <f>+D6+D7+D8+D9+D10+D11</f>
        <v>849657067</v>
      </c>
      <c r="E5" s="372">
        <f t="shared" ref="E5:I5" si="0">+E6+E7+E8+E9+E10+E11</f>
        <v>926592994</v>
      </c>
      <c r="F5" s="372">
        <f t="shared" si="0"/>
        <v>12083333</v>
      </c>
      <c r="G5" s="372">
        <f t="shared" si="0"/>
        <v>938676327</v>
      </c>
      <c r="H5" s="372">
        <f t="shared" si="0"/>
        <v>0</v>
      </c>
      <c r="I5" s="372">
        <f t="shared" si="0"/>
        <v>938676327</v>
      </c>
      <c r="K5" s="564"/>
      <c r="L5" s="564"/>
      <c r="M5" s="564"/>
    </row>
    <row r="6" spans="1:16" s="373" customFormat="1" ht="12" customHeight="1">
      <c r="A6" s="374" t="s">
        <v>6</v>
      </c>
      <c r="B6" s="375" t="s">
        <v>278</v>
      </c>
      <c r="C6" s="376" t="s">
        <v>7</v>
      </c>
      <c r="D6" s="377">
        <v>247082176</v>
      </c>
      <c r="E6" s="377">
        <v>253358176</v>
      </c>
      <c r="F6" s="377">
        <f>G6-E6</f>
        <v>639828</v>
      </c>
      <c r="G6" s="377">
        <v>253998004</v>
      </c>
      <c r="H6" s="377"/>
      <c r="I6" s="1044">
        <f t="shared" ref="I6:I68" si="1">SUM(G6:H6)</f>
        <v>253998004</v>
      </c>
      <c r="K6" s="564">
        <f>'1.1.PMINFO.'!G6-'1.3.sz.mell.'!G6-'1.4.sz.mell.'!G6</f>
        <v>252810614</v>
      </c>
      <c r="L6" s="564"/>
      <c r="M6" s="564">
        <f>'1.1.PMINFO.'!H6-'1.3.sz.mell.'!H6-'1.4.sz.mell.'!H6</f>
        <v>216042869</v>
      </c>
    </row>
    <row r="7" spans="1:16" s="373" customFormat="1" ht="12" customHeight="1">
      <c r="A7" s="378" t="s">
        <v>8</v>
      </c>
      <c r="B7" s="379" t="s">
        <v>279</v>
      </c>
      <c r="C7" s="380" t="s">
        <v>9</v>
      </c>
      <c r="D7" s="381">
        <v>297972383</v>
      </c>
      <c r="E7" s="381">
        <v>303335383</v>
      </c>
      <c r="F7" s="381">
        <f t="shared" ref="F7:F11" si="2">G7-E7</f>
        <v>398108</v>
      </c>
      <c r="G7" s="381">
        <v>303733491</v>
      </c>
      <c r="H7" s="381"/>
      <c r="I7" s="1045">
        <f t="shared" si="1"/>
        <v>303733491</v>
      </c>
      <c r="K7" s="564">
        <f>'1.1.PMINFO.'!G7-'1.3.sz.mell.'!G7-'1.4.sz.mell.'!G7</f>
        <v>303733491</v>
      </c>
      <c r="L7" s="564"/>
      <c r="M7" s="564">
        <f>'1.1.PMINFO.'!H7-'1.3.sz.mell.'!H7-'1.4.sz.mell.'!H7</f>
        <v>254519186</v>
      </c>
    </row>
    <row r="8" spans="1:16" s="373" customFormat="1" ht="12" customHeight="1">
      <c r="A8" s="378" t="s">
        <v>10</v>
      </c>
      <c r="B8" s="379" t="s">
        <v>280</v>
      </c>
      <c r="C8" s="380" t="s">
        <v>449</v>
      </c>
      <c r="D8" s="381">
        <v>285609938</v>
      </c>
      <c r="E8" s="381">
        <v>325540794</v>
      </c>
      <c r="F8" s="381">
        <f t="shared" si="2"/>
        <v>8538231</v>
      </c>
      <c r="G8" s="381">
        <v>334079025</v>
      </c>
      <c r="H8" s="381"/>
      <c r="I8" s="1045">
        <f t="shared" si="1"/>
        <v>334079025</v>
      </c>
      <c r="K8" s="564">
        <f>'1.1.PMINFO.'!G8-'1.3.sz.mell.'!G8-'1.4.sz.mell.'!G8</f>
        <v>334079025</v>
      </c>
      <c r="L8" s="564"/>
      <c r="M8" s="564">
        <f>'1.1.PMINFO.'!H8-'1.3.sz.mell.'!H8-'1.4.sz.mell.'!H8</f>
        <v>288767034</v>
      </c>
    </row>
    <row r="9" spans="1:16" s="373" customFormat="1" ht="12" customHeight="1">
      <c r="A9" s="378" t="s">
        <v>11</v>
      </c>
      <c r="B9" s="379" t="s">
        <v>281</v>
      </c>
      <c r="C9" s="380" t="s">
        <v>12</v>
      </c>
      <c r="D9" s="381">
        <v>18992570</v>
      </c>
      <c r="E9" s="381">
        <v>21767098</v>
      </c>
      <c r="F9" s="381">
        <f t="shared" si="2"/>
        <v>1425566</v>
      </c>
      <c r="G9" s="381">
        <v>23192664</v>
      </c>
      <c r="H9" s="381"/>
      <c r="I9" s="1045">
        <f t="shared" si="1"/>
        <v>23192664</v>
      </c>
      <c r="K9" s="564">
        <f>'1.1.PMINFO.'!G9-'1.3.sz.mell.'!G9-'1.4.sz.mell.'!G9</f>
        <v>24380054</v>
      </c>
      <c r="L9" s="564"/>
      <c r="M9" s="564">
        <f>'1.1.PMINFO.'!H9-'1.3.sz.mell.'!H9-'1.4.sz.mell.'!H9</f>
        <v>23051247</v>
      </c>
    </row>
    <row r="10" spans="1:16" s="373" customFormat="1" ht="12" customHeight="1">
      <c r="A10" s="378" t="s">
        <v>13</v>
      </c>
      <c r="B10" s="379" t="s">
        <v>282</v>
      </c>
      <c r="C10" s="380" t="s">
        <v>450</v>
      </c>
      <c r="D10" s="381"/>
      <c r="E10" s="381">
        <v>22591543</v>
      </c>
      <c r="F10" s="381">
        <f t="shared" si="2"/>
        <v>350000</v>
      </c>
      <c r="G10" s="381">
        <v>22941543</v>
      </c>
      <c r="H10" s="381"/>
      <c r="I10" s="1045">
        <f t="shared" si="1"/>
        <v>22941543</v>
      </c>
      <c r="K10" s="564">
        <f>'1.1.PMINFO.'!G10-'1.3.sz.mell.'!G10-'1.4.sz.mell.'!G10</f>
        <v>22941543</v>
      </c>
      <c r="L10" s="564"/>
      <c r="M10" s="564">
        <f>'1.1.PMINFO.'!H10-'1.3.sz.mell.'!H10-'1.4.sz.mell.'!H10</f>
        <v>33180400</v>
      </c>
    </row>
    <row r="11" spans="1:16" s="373" customFormat="1" ht="12" customHeight="1" thickBot="1">
      <c r="A11" s="382" t="s">
        <v>14</v>
      </c>
      <c r="B11" s="383" t="s">
        <v>283</v>
      </c>
      <c r="C11" s="384" t="s">
        <v>451</v>
      </c>
      <c r="D11" s="381">
        <v>0</v>
      </c>
      <c r="E11" s="381">
        <v>0</v>
      </c>
      <c r="F11" s="381">
        <f t="shared" si="2"/>
        <v>731600</v>
      </c>
      <c r="G11" s="381">
        <v>731600</v>
      </c>
      <c r="H11" s="381"/>
      <c r="I11" s="1045">
        <f t="shared" si="1"/>
        <v>731600</v>
      </c>
      <c r="K11" s="564">
        <f>'1.1.PMINFO.'!G11-'1.3.sz.mell.'!G11-'1.4.sz.mell.'!G11</f>
        <v>731600</v>
      </c>
      <c r="L11" s="564"/>
      <c r="M11" s="564">
        <f>'1.1.PMINFO.'!H11-'1.3.sz.mell.'!H11-'1.4.sz.mell.'!H11</f>
        <v>731600</v>
      </c>
    </row>
    <row r="12" spans="1:16" s="373" customFormat="1" ht="12" customHeight="1" thickBot="1">
      <c r="A12" s="369" t="s">
        <v>15</v>
      </c>
      <c r="B12" s="370"/>
      <c r="C12" s="385" t="s">
        <v>16</v>
      </c>
      <c r="D12" s="372">
        <f>+D13+D14+D15+D16+D17</f>
        <v>51016000</v>
      </c>
      <c r="E12" s="372">
        <f t="shared" ref="E12:I12" si="3">+E13+E14+E15+E16+E17</f>
        <v>76768688</v>
      </c>
      <c r="F12" s="372">
        <f t="shared" si="3"/>
        <v>20292163</v>
      </c>
      <c r="G12" s="372">
        <f t="shared" si="3"/>
        <v>97060851</v>
      </c>
      <c r="H12" s="372">
        <f t="shared" si="3"/>
        <v>0</v>
      </c>
      <c r="I12" s="372">
        <f t="shared" si="3"/>
        <v>97060851</v>
      </c>
      <c r="K12" s="564">
        <f>'1.1.PMINFO.'!G12-'1.3.sz.mell.'!G12-'1.4.sz.mell.'!G12</f>
        <v>97060851</v>
      </c>
      <c r="L12" s="564"/>
      <c r="M12" s="564">
        <f>'1.1.PMINFO.'!H12-'1.3.sz.mell.'!H12-'1.4.sz.mell.'!H12</f>
        <v>134277971</v>
      </c>
    </row>
    <row r="13" spans="1:16" s="373" customFormat="1" ht="12" customHeight="1">
      <c r="A13" s="374" t="s">
        <v>17</v>
      </c>
      <c r="B13" s="375" t="s">
        <v>284</v>
      </c>
      <c r="C13" s="376" t="s">
        <v>18</v>
      </c>
      <c r="D13" s="377"/>
      <c r="E13" s="377">
        <v>0</v>
      </c>
      <c r="F13" s="377">
        <f t="shared" ref="F13:F18" si="4">G13-E13</f>
        <v>0</v>
      </c>
      <c r="G13" s="377">
        <v>0</v>
      </c>
      <c r="H13" s="377"/>
      <c r="I13" s="1044">
        <f t="shared" si="1"/>
        <v>0</v>
      </c>
      <c r="K13" s="564">
        <f>'3. sz. mell'!CE17+'4. sz. mell'!C18+'5.sz.mell.'!C12</f>
        <v>0</v>
      </c>
      <c r="L13" s="564">
        <f>'3. sz. mell'!CF17+'4. sz. mell'!D18+'5.sz.mell.'!D12</f>
        <v>0</v>
      </c>
      <c r="M13" s="564">
        <f>'3. sz. mell'!CG17+'4. sz. mell'!E18+'5.sz.mell.'!E12</f>
        <v>0</v>
      </c>
      <c r="N13" s="564">
        <f>'3. sz. mell'!CH17+'4. sz. mell'!F18+'5.sz.mell.'!F12</f>
        <v>0</v>
      </c>
      <c r="O13" s="564">
        <f>'3. sz. mell'!CI17+'4. sz. mell'!G18+'5.sz.mell.'!G12</f>
        <v>0</v>
      </c>
      <c r="P13" s="564">
        <f>'3. sz. mell'!CJ17+'4. sz. mell'!H18+'5.sz.mell.'!H12</f>
        <v>0</v>
      </c>
    </row>
    <row r="14" spans="1:16" s="373" customFormat="1" ht="12" customHeight="1">
      <c r="A14" s="378" t="s">
        <v>19</v>
      </c>
      <c r="B14" s="379" t="s">
        <v>285</v>
      </c>
      <c r="C14" s="380" t="s">
        <v>20</v>
      </c>
      <c r="D14" s="381"/>
      <c r="E14" s="381">
        <v>0</v>
      </c>
      <c r="F14" s="381">
        <f t="shared" si="4"/>
        <v>0</v>
      </c>
      <c r="G14" s="381">
        <v>0</v>
      </c>
      <c r="H14" s="381"/>
      <c r="I14" s="1045">
        <f t="shared" si="1"/>
        <v>0</v>
      </c>
      <c r="K14" s="564">
        <f>'3. sz. mell'!CE18+'4. sz. mell'!C19+'5.sz.mell.'!C13</f>
        <v>0</v>
      </c>
      <c r="L14" s="564">
        <f>'3. sz. mell'!CF18+'4. sz. mell'!D19+'5.sz.mell.'!D13</f>
        <v>0</v>
      </c>
      <c r="M14" s="564">
        <f>'3. sz. mell'!CG18+'4. sz. mell'!E19+'5.sz.mell.'!E13</f>
        <v>0</v>
      </c>
      <c r="N14" s="564">
        <f>'3. sz. mell'!CH18+'4. sz. mell'!F19+'5.sz.mell.'!F13</f>
        <v>0</v>
      </c>
      <c r="O14" s="564">
        <f>'3. sz. mell'!CI18+'4. sz. mell'!G19+'5.sz.mell.'!G13</f>
        <v>0</v>
      </c>
      <c r="P14" s="564">
        <f>'3. sz. mell'!CJ18+'4. sz. mell'!H19+'5.sz.mell.'!H13</f>
        <v>0</v>
      </c>
    </row>
    <row r="15" spans="1:16" s="373" customFormat="1" ht="12" customHeight="1">
      <c r="A15" s="378" t="s">
        <v>21</v>
      </c>
      <c r="B15" s="379" t="s">
        <v>286</v>
      </c>
      <c r="C15" s="380" t="s">
        <v>22</v>
      </c>
      <c r="D15" s="381"/>
      <c r="E15" s="381">
        <v>0</v>
      </c>
      <c r="F15" s="381">
        <f t="shared" si="4"/>
        <v>0</v>
      </c>
      <c r="G15" s="381">
        <v>0</v>
      </c>
      <c r="H15" s="381"/>
      <c r="I15" s="1045">
        <f t="shared" si="1"/>
        <v>0</v>
      </c>
      <c r="K15" s="564">
        <f>'3. sz. mell'!CE19+'4. sz. mell'!C20+'5.sz.mell.'!C14</f>
        <v>0</v>
      </c>
      <c r="L15" s="564">
        <f>'3. sz. mell'!CF19+'4. sz. mell'!D20+'5.sz.mell.'!D14</f>
        <v>0</v>
      </c>
      <c r="M15" s="564">
        <f>'3. sz. mell'!CG19+'4. sz. mell'!E20+'5.sz.mell.'!E14</f>
        <v>0</v>
      </c>
      <c r="N15" s="564">
        <f>'3. sz. mell'!CH19+'4. sz. mell'!F20+'5.sz.mell.'!F14</f>
        <v>0</v>
      </c>
      <c r="O15" s="564">
        <f>'3. sz. mell'!CI19+'4. sz. mell'!G20+'5.sz.mell.'!G14</f>
        <v>0</v>
      </c>
      <c r="P15" s="564">
        <f>'3. sz. mell'!CJ19+'4. sz. mell'!H20+'5.sz.mell.'!H14</f>
        <v>0</v>
      </c>
    </row>
    <row r="16" spans="1:16" s="373" customFormat="1" ht="12" customHeight="1">
      <c r="A16" s="378" t="s">
        <v>23</v>
      </c>
      <c r="B16" s="379" t="s">
        <v>287</v>
      </c>
      <c r="C16" s="380" t="s">
        <v>24</v>
      </c>
      <c r="D16" s="381"/>
      <c r="E16" s="381">
        <v>0</v>
      </c>
      <c r="F16" s="381">
        <f t="shared" si="4"/>
        <v>0</v>
      </c>
      <c r="G16" s="381">
        <v>0</v>
      </c>
      <c r="H16" s="381">
        <v>14575521</v>
      </c>
      <c r="I16" s="1045">
        <f t="shared" si="1"/>
        <v>14575521</v>
      </c>
      <c r="K16" s="564">
        <f>'3. sz. mell'!CE20+'4. sz. mell'!C21+'5.sz.mell.'!C15</f>
        <v>0</v>
      </c>
      <c r="L16" s="564">
        <f>'3. sz. mell'!CF20+'4. sz. mell'!D21+'5.sz.mell.'!D15</f>
        <v>0</v>
      </c>
      <c r="M16" s="564">
        <f>'3. sz. mell'!CG20+'4. sz. mell'!E21+'5.sz.mell.'!E15</f>
        <v>0</v>
      </c>
      <c r="N16" s="564">
        <f>'3. sz. mell'!CH20+'4. sz. mell'!F21+'5.sz.mell.'!F15</f>
        <v>0</v>
      </c>
      <c r="O16" s="564">
        <f>'3. sz. mell'!CI20+'4. sz. mell'!G21+'5.sz.mell.'!G15</f>
        <v>14575521</v>
      </c>
      <c r="P16" s="564">
        <f>'3. sz. mell'!CJ20+'4. sz. mell'!H21+'5.sz.mell.'!H15</f>
        <v>14575521</v>
      </c>
    </row>
    <row r="17" spans="1:17" s="373" customFormat="1" ht="12" customHeight="1">
      <c r="A17" s="378" t="s">
        <v>25</v>
      </c>
      <c r="B17" s="379" t="s">
        <v>288</v>
      </c>
      <c r="C17" s="380" t="s">
        <v>26</v>
      </c>
      <c r="D17" s="381">
        <v>51016000</v>
      </c>
      <c r="E17" s="381">
        <v>76768688</v>
      </c>
      <c r="F17" s="381">
        <f t="shared" si="4"/>
        <v>20292163</v>
      </c>
      <c r="G17" s="381">
        <v>97060851</v>
      </c>
      <c r="H17" s="381">
        <v>-14575521</v>
      </c>
      <c r="I17" s="1045">
        <f t="shared" si="1"/>
        <v>82485330</v>
      </c>
      <c r="K17" s="564">
        <f>'3. sz. mell'!CE21+'4. sz. mell'!C22+'5.sz.mell.'!C16</f>
        <v>51016000</v>
      </c>
      <c r="L17" s="564">
        <f>'3. sz. mell'!CF21+'4. sz. mell'!D22+'5.sz.mell.'!D16</f>
        <v>76768688</v>
      </c>
      <c r="M17" s="564">
        <f>'3. sz. mell'!CG21+'4. sz. mell'!E22+'5.sz.mell.'!E16</f>
        <v>20292163</v>
      </c>
      <c r="N17" s="564">
        <f>'3. sz. mell'!CH21+'4. sz. mell'!F22+'5.sz.mell.'!F16</f>
        <v>97060851</v>
      </c>
      <c r="O17" s="564">
        <f>'3. sz. mell'!CI21+'4. sz. mell'!G22+'5.sz.mell.'!G16</f>
        <v>-14575521</v>
      </c>
      <c r="P17" s="564">
        <f>'3. sz. mell'!CJ21+'4. sz. mell'!H22+'5.sz.mell.'!H16</f>
        <v>82485330</v>
      </c>
      <c r="Q17" s="564">
        <f>'3. sz. mell'!CK21+'4. sz. mell'!I22+'5.sz.mell.'!I16</f>
        <v>28260000</v>
      </c>
    </row>
    <row r="18" spans="1:17" s="373" customFormat="1" ht="12" customHeight="1" thickBot="1">
      <c r="A18" s="382" t="s">
        <v>1467</v>
      </c>
      <c r="B18" s="379" t="s">
        <v>288</v>
      </c>
      <c r="C18" s="386" t="s">
        <v>1468</v>
      </c>
      <c r="D18" s="387"/>
      <c r="E18" s="387">
        <v>0</v>
      </c>
      <c r="F18" s="387">
        <f t="shared" si="4"/>
        <v>0</v>
      </c>
      <c r="G18" s="387">
        <v>0</v>
      </c>
      <c r="H18" s="387"/>
      <c r="I18" s="1046">
        <f t="shared" si="1"/>
        <v>0</v>
      </c>
      <c r="K18" s="564">
        <f>'3. sz. mell'!CE22+'4. sz. mell'!C23+'5.sz.mell.'!C17</f>
        <v>0</v>
      </c>
      <c r="L18" s="564">
        <f>'3. sz. mell'!CF22+'4. sz. mell'!D23+'5.sz.mell.'!D17</f>
        <v>0</v>
      </c>
      <c r="M18" s="564">
        <f>'3. sz. mell'!CG22+'4. sz. mell'!E23+'5.sz.mell.'!E17</f>
        <v>0</v>
      </c>
      <c r="N18" s="564">
        <f>'3. sz. mell'!CH22+'4. sz. mell'!F23+'5.sz.mell.'!F17</f>
        <v>0</v>
      </c>
      <c r="O18" s="564">
        <f>'3. sz. mell'!CI22+'4. sz. mell'!G23+'5.sz.mell.'!G17</f>
        <v>0</v>
      </c>
      <c r="P18" s="564">
        <f>'3. sz. mell'!CJ22+'4. sz. mell'!H23+'5.sz.mell.'!H17</f>
        <v>0</v>
      </c>
    </row>
    <row r="19" spans="1:17" s="373" customFormat="1" ht="12" customHeight="1" thickBot="1">
      <c r="A19" s="369" t="s">
        <v>27</v>
      </c>
      <c r="B19" s="370" t="s">
        <v>289</v>
      </c>
      <c r="C19" s="371" t="s">
        <v>28</v>
      </c>
      <c r="D19" s="372">
        <f>+D20+D21+D22+D23+D24</f>
        <v>0</v>
      </c>
      <c r="E19" s="372">
        <f t="shared" ref="E19:I19" si="5">+E20+E21+E22+E23+E24</f>
        <v>0</v>
      </c>
      <c r="F19" s="372">
        <f t="shared" si="5"/>
        <v>0</v>
      </c>
      <c r="G19" s="372">
        <f t="shared" si="5"/>
        <v>0</v>
      </c>
      <c r="H19" s="372">
        <f t="shared" si="5"/>
        <v>0</v>
      </c>
      <c r="I19" s="372">
        <f t="shared" si="5"/>
        <v>0</v>
      </c>
      <c r="K19" s="564">
        <f>'1.1.PMINFO.'!G19-'1.3.sz.mell.'!G19-'1.4.sz.mell.'!G19</f>
        <v>0</v>
      </c>
      <c r="L19" s="564"/>
      <c r="M19" s="564">
        <f>'1.1.PMINFO.'!H19-'1.3.sz.mell.'!H19-'1.4.sz.mell.'!H19</f>
        <v>1234111505</v>
      </c>
    </row>
    <row r="20" spans="1:17" s="373" customFormat="1" ht="12" customHeight="1">
      <c r="A20" s="374" t="s">
        <v>29</v>
      </c>
      <c r="B20" s="375" t="s">
        <v>290</v>
      </c>
      <c r="C20" s="376" t="s">
        <v>30</v>
      </c>
      <c r="D20" s="377"/>
      <c r="E20" s="377">
        <v>0</v>
      </c>
      <c r="F20" s="377">
        <f t="shared" ref="F20:F25" si="6">G20-E20</f>
        <v>0</v>
      </c>
      <c r="G20" s="377">
        <v>0</v>
      </c>
      <c r="H20" s="377"/>
      <c r="I20" s="1044">
        <f t="shared" si="1"/>
        <v>0</v>
      </c>
      <c r="K20" s="564">
        <f>'1.1.PMINFO.'!G20-'1.3.sz.mell.'!G20-'1.4.sz.mell.'!G20</f>
        <v>0</v>
      </c>
      <c r="L20" s="564"/>
      <c r="M20" s="564">
        <f>'1.1.PMINFO.'!H20-'1.3.sz.mell.'!H20-'1.4.sz.mell.'!H20</f>
        <v>30000000</v>
      </c>
    </row>
    <row r="21" spans="1:17" s="373" customFormat="1" ht="12" customHeight="1">
      <c r="A21" s="378" t="s">
        <v>31</v>
      </c>
      <c r="B21" s="379" t="s">
        <v>291</v>
      </c>
      <c r="C21" s="380" t="s">
        <v>32</v>
      </c>
      <c r="D21" s="381"/>
      <c r="E21" s="381">
        <v>0</v>
      </c>
      <c r="F21" s="381">
        <f t="shared" si="6"/>
        <v>0</v>
      </c>
      <c r="G21" s="381">
        <v>0</v>
      </c>
      <c r="H21" s="381"/>
      <c r="I21" s="1045">
        <f t="shared" si="1"/>
        <v>0</v>
      </c>
      <c r="K21" s="564">
        <f>'1.1.PMINFO.'!G21-'1.3.sz.mell.'!G21-'1.4.sz.mell.'!G21</f>
        <v>0</v>
      </c>
      <c r="L21" s="564"/>
      <c r="M21" s="564">
        <f>'1.1.PMINFO.'!H21-'1.3.sz.mell.'!H21-'1.4.sz.mell.'!H21</f>
        <v>0</v>
      </c>
    </row>
    <row r="22" spans="1:17" s="373" customFormat="1" ht="12" customHeight="1">
      <c r="A22" s="378" t="s">
        <v>33</v>
      </c>
      <c r="B22" s="379" t="s">
        <v>292</v>
      </c>
      <c r="C22" s="380" t="s">
        <v>34</v>
      </c>
      <c r="D22" s="381"/>
      <c r="E22" s="381">
        <v>0</v>
      </c>
      <c r="F22" s="381">
        <f t="shared" si="6"/>
        <v>0</v>
      </c>
      <c r="G22" s="381">
        <v>0</v>
      </c>
      <c r="H22" s="381"/>
      <c r="I22" s="1045">
        <f t="shared" si="1"/>
        <v>0</v>
      </c>
      <c r="K22" s="564">
        <f>'1.1.PMINFO.'!G22-'1.3.sz.mell.'!G22-'1.4.sz.mell.'!G22</f>
        <v>0</v>
      </c>
      <c r="L22" s="564"/>
      <c r="M22" s="564">
        <f>'1.1.PMINFO.'!H22-'1.3.sz.mell.'!H22-'1.4.sz.mell.'!H22</f>
        <v>0</v>
      </c>
    </row>
    <row r="23" spans="1:17" s="373" customFormat="1" ht="12" customHeight="1">
      <c r="A23" s="378" t="s">
        <v>35</v>
      </c>
      <c r="B23" s="379" t="s">
        <v>293</v>
      </c>
      <c r="C23" s="380" t="s">
        <v>36</v>
      </c>
      <c r="D23" s="381"/>
      <c r="E23" s="381">
        <v>0</v>
      </c>
      <c r="F23" s="381">
        <f t="shared" si="6"/>
        <v>0</v>
      </c>
      <c r="G23" s="381">
        <v>0</v>
      </c>
      <c r="H23" s="381"/>
      <c r="I23" s="1045">
        <f t="shared" si="1"/>
        <v>0</v>
      </c>
      <c r="K23" s="564">
        <f>'1.1.PMINFO.'!G23-'1.3.sz.mell.'!G23-'1.4.sz.mell.'!G23</f>
        <v>0</v>
      </c>
      <c r="L23" s="564"/>
      <c r="M23" s="564">
        <f>'1.1.PMINFO.'!H23-'1.3.sz.mell.'!H23-'1.4.sz.mell.'!H23</f>
        <v>0</v>
      </c>
    </row>
    <row r="24" spans="1:17" s="373" customFormat="1" ht="12" customHeight="1">
      <c r="A24" s="378" t="s">
        <v>37</v>
      </c>
      <c r="B24" s="379" t="s">
        <v>294</v>
      </c>
      <c r="C24" s="380" t="s">
        <v>38</v>
      </c>
      <c r="D24" s="381"/>
      <c r="E24" s="381">
        <v>0</v>
      </c>
      <c r="F24" s="381">
        <f t="shared" si="6"/>
        <v>0</v>
      </c>
      <c r="G24" s="381">
        <v>0</v>
      </c>
      <c r="H24" s="381"/>
      <c r="I24" s="1045">
        <f t="shared" si="1"/>
        <v>0</v>
      </c>
      <c r="K24" s="564">
        <f>'1.1.PMINFO.'!G24-'1.3.sz.mell.'!G24-'1.4.sz.mell.'!G24</f>
        <v>0</v>
      </c>
      <c r="L24" s="564"/>
      <c r="M24" s="564">
        <f>'1.1.PMINFO.'!H24-'1.3.sz.mell.'!H24-'1.4.sz.mell.'!H24</f>
        <v>1204111505</v>
      </c>
    </row>
    <row r="25" spans="1:17" s="390" customFormat="1" ht="12" customHeight="1" thickBot="1">
      <c r="A25" s="378" t="s">
        <v>1469</v>
      </c>
      <c r="B25" s="379" t="s">
        <v>294</v>
      </c>
      <c r="C25" s="388" t="s">
        <v>1470</v>
      </c>
      <c r="D25" s="389"/>
      <c r="E25" s="389">
        <v>0</v>
      </c>
      <c r="F25" s="389">
        <f t="shared" si="6"/>
        <v>0</v>
      </c>
      <c r="G25" s="389">
        <v>0</v>
      </c>
      <c r="H25" s="389"/>
      <c r="I25" s="1047">
        <f t="shared" si="1"/>
        <v>0</v>
      </c>
      <c r="K25" s="564">
        <f>'1.1.PMINFO.'!G25-'1.3.sz.mell.'!G25-'1.4.sz.mell.'!G25</f>
        <v>0</v>
      </c>
      <c r="L25" s="564"/>
      <c r="M25" s="564">
        <f>'1.1.PMINFO.'!H25-'1.3.sz.mell.'!H25-'1.4.sz.mell.'!H25</f>
        <v>0</v>
      </c>
    </row>
    <row r="26" spans="1:17" s="373" customFormat="1" ht="12" customHeight="1" thickBot="1">
      <c r="A26" s="369" t="s">
        <v>39</v>
      </c>
      <c r="B26" s="370" t="s">
        <v>295</v>
      </c>
      <c r="C26" s="371" t="s">
        <v>40</v>
      </c>
      <c r="D26" s="391">
        <f>SUM(D27:D33)</f>
        <v>130551709</v>
      </c>
      <c r="E26" s="391">
        <f t="shared" ref="E26:I26" si="7">SUM(E27:E33)</f>
        <v>74519260</v>
      </c>
      <c r="F26" s="391">
        <f t="shared" si="7"/>
        <v>1608449</v>
      </c>
      <c r="G26" s="391">
        <f t="shared" si="7"/>
        <v>76127709</v>
      </c>
      <c r="H26" s="391">
        <f t="shared" si="7"/>
        <v>-25436708</v>
      </c>
      <c r="I26" s="391">
        <f t="shared" si="7"/>
        <v>50691001</v>
      </c>
      <c r="K26" s="564">
        <f>'1.1.PMINFO.'!G26-'1.3.sz.mell.'!G26-'1.4.sz.mell.'!G26</f>
        <v>76127709</v>
      </c>
      <c r="L26" s="564"/>
      <c r="M26" s="564">
        <f>'1.1.PMINFO.'!H26-'1.3.sz.mell.'!H26-'1.4.sz.mell.'!H26</f>
        <v>555677479</v>
      </c>
    </row>
    <row r="27" spans="1:17" s="373" customFormat="1" ht="12" customHeight="1">
      <c r="A27" s="374" t="s">
        <v>349</v>
      </c>
      <c r="B27" s="375" t="s">
        <v>296</v>
      </c>
      <c r="C27" s="376" t="s">
        <v>455</v>
      </c>
      <c r="D27" s="392">
        <v>57000000</v>
      </c>
      <c r="E27" s="392">
        <v>23169260</v>
      </c>
      <c r="F27" s="392">
        <f t="shared" ref="F27:F33" si="8">G27-E27</f>
        <v>1239449</v>
      </c>
      <c r="G27" s="392">
        <v>24408709</v>
      </c>
      <c r="H27" s="392">
        <v>-24408709</v>
      </c>
      <c r="I27" s="1049">
        <f t="shared" si="1"/>
        <v>0</v>
      </c>
      <c r="K27" s="564">
        <f>'1.1.PMINFO.'!G27-'1.3.sz.mell.'!G27-'1.4.sz.mell.'!G27</f>
        <v>24408709</v>
      </c>
      <c r="L27" s="564"/>
      <c r="M27" s="564">
        <f>'1.1.PMINFO.'!H27-'1.3.sz.mell.'!H27-'1.4.sz.mell.'!H27</f>
        <v>30968846</v>
      </c>
    </row>
    <row r="28" spans="1:17" s="373" customFormat="1" ht="12" customHeight="1">
      <c r="A28" s="374" t="s">
        <v>350</v>
      </c>
      <c r="B28" s="375" t="s">
        <v>496</v>
      </c>
      <c r="C28" s="376" t="s">
        <v>495</v>
      </c>
      <c r="D28" s="392"/>
      <c r="E28" s="392">
        <v>0</v>
      </c>
      <c r="F28" s="392">
        <f t="shared" si="8"/>
        <v>0</v>
      </c>
      <c r="G28" s="392">
        <v>0</v>
      </c>
      <c r="H28" s="392"/>
      <c r="I28" s="1049">
        <f t="shared" si="1"/>
        <v>0</v>
      </c>
      <c r="K28" s="564">
        <f>'1.1.PMINFO.'!G28-'1.3.sz.mell.'!G28-'1.4.sz.mell.'!G28</f>
        <v>0</v>
      </c>
      <c r="L28" s="564"/>
      <c r="M28" s="564">
        <f>'1.1.PMINFO.'!H28-'1.3.sz.mell.'!H28-'1.4.sz.mell.'!H28</f>
        <v>82335</v>
      </c>
    </row>
    <row r="29" spans="1:17" s="373" customFormat="1" ht="12" customHeight="1">
      <c r="A29" s="374" t="s">
        <v>351</v>
      </c>
      <c r="B29" s="379" t="s">
        <v>452</v>
      </c>
      <c r="C29" s="380" t="s">
        <v>456</v>
      </c>
      <c r="D29" s="392">
        <v>22201709</v>
      </c>
      <c r="E29" s="392">
        <v>0</v>
      </c>
      <c r="F29" s="392">
        <f t="shared" si="8"/>
        <v>369000</v>
      </c>
      <c r="G29" s="392">
        <v>369000</v>
      </c>
      <c r="H29" s="392">
        <v>-369000</v>
      </c>
      <c r="I29" s="1049">
        <f t="shared" si="1"/>
        <v>0</v>
      </c>
      <c r="K29" s="564">
        <f>'1.1.PMINFO.'!G29-'1.3.sz.mell.'!G29-'1.4.sz.mell.'!G29</f>
        <v>369000</v>
      </c>
      <c r="L29" s="564"/>
      <c r="M29" s="564">
        <f>'1.1.PMINFO.'!H29-'1.3.sz.mell.'!H29-'1.4.sz.mell.'!H29</f>
        <v>472644856</v>
      </c>
    </row>
    <row r="30" spans="1:17" s="373" customFormat="1" ht="12" customHeight="1">
      <c r="A30" s="374" t="s">
        <v>352</v>
      </c>
      <c r="B30" s="379" t="s">
        <v>453</v>
      </c>
      <c r="C30" s="380" t="s">
        <v>457</v>
      </c>
      <c r="D30" s="381"/>
      <c r="E30" s="381">
        <v>0</v>
      </c>
      <c r="F30" s="381">
        <f t="shared" si="8"/>
        <v>0</v>
      </c>
      <c r="G30" s="381">
        <v>0</v>
      </c>
      <c r="H30" s="381"/>
      <c r="I30" s="1045">
        <f t="shared" si="1"/>
        <v>0</v>
      </c>
      <c r="K30" s="564">
        <f>'1.1.PMINFO.'!G30-'1.3.sz.mell.'!G30-'1.4.sz.mell.'!G30</f>
        <v>0</v>
      </c>
      <c r="L30" s="564"/>
      <c r="M30" s="564">
        <f>'1.1.PMINFO.'!H30-'1.3.sz.mell.'!H30-'1.4.sz.mell.'!H30</f>
        <v>0</v>
      </c>
    </row>
    <row r="31" spans="1:17" s="373" customFormat="1" ht="12" customHeight="1">
      <c r="A31" s="374" t="s">
        <v>353</v>
      </c>
      <c r="B31" s="379" t="s">
        <v>297</v>
      </c>
      <c r="C31" s="380" t="s">
        <v>458</v>
      </c>
      <c r="D31" s="381">
        <v>49500000</v>
      </c>
      <c r="E31" s="381">
        <v>49500000</v>
      </c>
      <c r="F31" s="381">
        <f t="shared" si="8"/>
        <v>0</v>
      </c>
      <c r="G31" s="381">
        <v>49500000</v>
      </c>
      <c r="H31" s="381">
        <v>-658999</v>
      </c>
      <c r="I31" s="1045">
        <f t="shared" si="1"/>
        <v>48841001</v>
      </c>
      <c r="K31" s="564">
        <f>'1.1.PMINFO.'!G31-'1.3.sz.mell.'!G31-'1.4.sz.mell.'!G31</f>
        <v>49500000</v>
      </c>
      <c r="L31" s="564"/>
      <c r="M31" s="564">
        <f>'1.1.PMINFO.'!H31-'1.3.sz.mell.'!H31-'1.4.sz.mell.'!H31</f>
        <v>50003544</v>
      </c>
    </row>
    <row r="32" spans="1:17" s="373" customFormat="1" ht="12" customHeight="1">
      <c r="A32" s="374" t="s">
        <v>354</v>
      </c>
      <c r="B32" s="383" t="s">
        <v>298</v>
      </c>
      <c r="C32" s="384" t="s">
        <v>459</v>
      </c>
      <c r="D32" s="381">
        <v>850000</v>
      </c>
      <c r="E32" s="381">
        <v>850000</v>
      </c>
      <c r="F32" s="381">
        <f t="shared" si="8"/>
        <v>0</v>
      </c>
      <c r="G32" s="381">
        <v>850000</v>
      </c>
      <c r="H32" s="381"/>
      <c r="I32" s="1045">
        <f t="shared" si="1"/>
        <v>850000</v>
      </c>
      <c r="K32" s="564">
        <f>'1.1.PMINFO.'!G32-'1.3.sz.mell.'!G32-'1.4.sz.mell.'!G32</f>
        <v>850000</v>
      </c>
      <c r="L32" s="564"/>
      <c r="M32" s="564">
        <f>'1.1.PMINFO.'!H32-'1.3.sz.mell.'!H32-'1.4.sz.mell.'!H32</f>
        <v>634500</v>
      </c>
    </row>
    <row r="33" spans="1:16" s="373" customFormat="1" ht="12" customHeight="1" thickBot="1">
      <c r="A33" s="374" t="s">
        <v>497</v>
      </c>
      <c r="B33" s="383" t="s">
        <v>299</v>
      </c>
      <c r="C33" s="384" t="s">
        <v>454</v>
      </c>
      <c r="D33" s="387">
        <v>1000000</v>
      </c>
      <c r="E33" s="387">
        <v>1000000</v>
      </c>
      <c r="F33" s="387">
        <f t="shared" si="8"/>
        <v>0</v>
      </c>
      <c r="G33" s="387">
        <v>1000000</v>
      </c>
      <c r="H33" s="387"/>
      <c r="I33" s="1046">
        <f t="shared" si="1"/>
        <v>1000000</v>
      </c>
      <c r="K33" s="564">
        <f>'1.1.PMINFO.'!G33-'1.3.sz.mell.'!G33-'1.4.sz.mell.'!G33</f>
        <v>1000000</v>
      </c>
      <c r="L33" s="564"/>
      <c r="M33" s="564">
        <f>'1.1.PMINFO.'!H33-'1.3.sz.mell.'!H33-'1.4.sz.mell.'!H33</f>
        <v>1343398</v>
      </c>
    </row>
    <row r="34" spans="1:16" s="373" customFormat="1" ht="12" customHeight="1" thickBot="1">
      <c r="A34" s="369" t="s">
        <v>41</v>
      </c>
      <c r="B34" s="370" t="s">
        <v>300</v>
      </c>
      <c r="C34" s="371" t="s">
        <v>42</v>
      </c>
      <c r="D34" s="372">
        <f>SUM(D35:D45)</f>
        <v>203261000</v>
      </c>
      <c r="E34" s="372">
        <f t="shared" ref="E34:I34" si="9">SUM(E35:E45)</f>
        <v>214072000</v>
      </c>
      <c r="F34" s="372">
        <f t="shared" si="9"/>
        <v>-1821055</v>
      </c>
      <c r="G34" s="372">
        <f t="shared" si="9"/>
        <v>212250945</v>
      </c>
      <c r="H34" s="372">
        <f t="shared" si="9"/>
        <v>-3970000</v>
      </c>
      <c r="I34" s="372">
        <f t="shared" si="9"/>
        <v>208280945</v>
      </c>
      <c r="K34" s="564">
        <f>'1.1.PMINFO.'!G34-'1.3.sz.mell.'!G34-'1.4.sz.mell.'!G34</f>
        <v>212249945</v>
      </c>
      <c r="L34" s="564"/>
      <c r="M34" s="564">
        <f>'1.1.PMINFO.'!H34-'1.3.sz.mell.'!H34-'1.4.sz.mell.'!H34</f>
        <v>176133811</v>
      </c>
    </row>
    <row r="35" spans="1:16" s="373" customFormat="1" ht="12" customHeight="1">
      <c r="A35" s="374" t="s">
        <v>43</v>
      </c>
      <c r="B35" s="375" t="s">
        <v>301</v>
      </c>
      <c r="C35" s="376" t="s">
        <v>44</v>
      </c>
      <c r="D35" s="377">
        <v>0</v>
      </c>
      <c r="E35" s="377">
        <v>20000</v>
      </c>
      <c r="F35" s="377">
        <f t="shared" ref="F35:F45" si="10">G35-E35</f>
        <v>0</v>
      </c>
      <c r="G35" s="377">
        <v>20000</v>
      </c>
      <c r="H35" s="377">
        <v>0</v>
      </c>
      <c r="I35" s="1044">
        <f t="shared" si="1"/>
        <v>20000</v>
      </c>
      <c r="K35" s="564">
        <f>'3. sz. mell'!CE5+'4. sz. mell'!C6+'5.sz.mell.'!C32</f>
        <v>0</v>
      </c>
      <c r="L35" s="564">
        <f>'3. sz. mell'!CF5+'4. sz. mell'!D6+'5.sz.mell.'!D32</f>
        <v>0</v>
      </c>
      <c r="M35" s="564">
        <f>'3. sz. mell'!CG5+'4. sz. mell'!E6+'5.sz.mell.'!E32</f>
        <v>20000</v>
      </c>
      <c r="N35" s="564">
        <f>'3. sz. mell'!CH5+'4. sz. mell'!F6+'5.sz.mell.'!F32</f>
        <v>20000</v>
      </c>
      <c r="O35" s="564">
        <f>'3. sz. mell'!CI5+'4. sz. mell'!G6+'5.sz.mell.'!G32</f>
        <v>0</v>
      </c>
      <c r="P35" s="564">
        <f>'3. sz. mell'!CJ5+'4. sz. mell'!H6+'5.sz.mell.'!H32</f>
        <v>20000</v>
      </c>
    </row>
    <row r="36" spans="1:16" s="373" customFormat="1" ht="12" customHeight="1">
      <c r="A36" s="378" t="s">
        <v>45</v>
      </c>
      <c r="B36" s="379" t="s">
        <v>302</v>
      </c>
      <c r="C36" s="380" t="s">
        <v>46</v>
      </c>
      <c r="D36" s="381">
        <v>0</v>
      </c>
      <c r="E36" s="381">
        <v>87274000</v>
      </c>
      <c r="F36" s="381">
        <f t="shared" si="10"/>
        <v>-1992955</v>
      </c>
      <c r="G36" s="381">
        <v>85281045</v>
      </c>
      <c r="H36" s="381">
        <v>-3670000</v>
      </c>
      <c r="I36" s="1045">
        <f t="shared" si="1"/>
        <v>81611045</v>
      </c>
      <c r="K36" s="564">
        <f>'3. sz. mell'!CE6+'4. sz. mell'!C7+'5.sz.mell.'!C33</f>
        <v>0</v>
      </c>
      <c r="L36" s="564">
        <f>'3. sz. mell'!CF6+'4. sz. mell'!D7+'5.sz.mell.'!D33</f>
        <v>6000000</v>
      </c>
      <c r="M36" s="564">
        <f>'3. sz. mell'!CG6+'4. sz. mell'!E7+'5.sz.mell.'!E33</f>
        <v>79281045</v>
      </c>
      <c r="N36" s="564">
        <f>'3. sz. mell'!CH6+'4. sz. mell'!F7+'5.sz.mell.'!F33</f>
        <v>85281045</v>
      </c>
      <c r="O36" s="564">
        <f>'3. sz. mell'!CI6+'4. sz. mell'!G7+'5.sz.mell.'!G33</f>
        <v>-3670000</v>
      </c>
      <c r="P36" s="564">
        <f>'3. sz. mell'!CJ6+'4. sz. mell'!H7+'5.sz.mell.'!H33</f>
        <v>81611045</v>
      </c>
    </row>
    <row r="37" spans="1:16" s="373" customFormat="1" ht="12" customHeight="1">
      <c r="A37" s="378" t="s">
        <v>47</v>
      </c>
      <c r="B37" s="379" t="s">
        <v>303</v>
      </c>
      <c r="C37" s="380" t="s">
        <v>48</v>
      </c>
      <c r="D37" s="381">
        <v>0</v>
      </c>
      <c r="E37" s="381">
        <v>9148400</v>
      </c>
      <c r="F37" s="381">
        <f t="shared" si="10"/>
        <v>-1011400</v>
      </c>
      <c r="G37" s="381">
        <v>8137000</v>
      </c>
      <c r="H37" s="381">
        <v>0</v>
      </c>
      <c r="I37" s="1045">
        <f t="shared" si="1"/>
        <v>8137000</v>
      </c>
      <c r="K37" s="564">
        <f>'3. sz. mell'!CE7+'4. sz. mell'!C8+'5.sz.mell.'!C34</f>
        <v>0</v>
      </c>
      <c r="L37" s="564">
        <f>'3. sz. mell'!CF7+'4. sz. mell'!D8+'5.sz.mell.'!D34</f>
        <v>4811000</v>
      </c>
      <c r="M37" s="564">
        <f>'3. sz. mell'!CG7+'4. sz. mell'!E8+'5.sz.mell.'!E34</f>
        <v>3326000</v>
      </c>
      <c r="N37" s="564">
        <f>'3. sz. mell'!CH7+'4. sz. mell'!F8+'5.sz.mell.'!F34</f>
        <v>8137000</v>
      </c>
      <c r="O37" s="564">
        <f>'3. sz. mell'!CI7+'4. sz. mell'!G8+'5.sz.mell.'!G34</f>
        <v>0</v>
      </c>
      <c r="P37" s="564">
        <f>'3. sz. mell'!CJ7+'4. sz. mell'!H8+'5.sz.mell.'!H34</f>
        <v>8137000</v>
      </c>
    </row>
    <row r="38" spans="1:16" s="373" customFormat="1" ht="12" customHeight="1">
      <c r="A38" s="378" t="s">
        <v>49</v>
      </c>
      <c r="B38" s="379" t="s">
        <v>304</v>
      </c>
      <c r="C38" s="380" t="s">
        <v>50</v>
      </c>
      <c r="D38" s="381">
        <v>54000000</v>
      </c>
      <c r="E38" s="381">
        <v>54000000</v>
      </c>
      <c r="F38" s="381">
        <f t="shared" si="10"/>
        <v>0</v>
      </c>
      <c r="G38" s="381">
        <v>54000000</v>
      </c>
      <c r="H38" s="381">
        <v>0</v>
      </c>
      <c r="I38" s="1045">
        <f t="shared" si="1"/>
        <v>54000000</v>
      </c>
      <c r="K38" s="564">
        <f>'3. sz. mell'!CE8+'4. sz. mell'!C9+'5.sz.mell.'!C35</f>
        <v>54000000</v>
      </c>
      <c r="L38" s="564">
        <f>'3. sz. mell'!CF8+'4. sz. mell'!D9+'5.sz.mell.'!D35</f>
        <v>54000000</v>
      </c>
      <c r="M38" s="564">
        <f>'3. sz. mell'!CG8+'4. sz. mell'!E9+'5.sz.mell.'!E35</f>
        <v>0</v>
      </c>
      <c r="N38" s="564">
        <f>'3. sz. mell'!CH8+'4. sz. mell'!F9+'5.sz.mell.'!F35</f>
        <v>54000000</v>
      </c>
      <c r="O38" s="564">
        <f>'3. sz. mell'!CI8+'4. sz. mell'!G9+'5.sz.mell.'!G35</f>
        <v>0</v>
      </c>
      <c r="P38" s="564">
        <f>'3. sz. mell'!CJ8+'4. sz. mell'!H9+'5.sz.mell.'!H35</f>
        <v>54000000</v>
      </c>
    </row>
    <row r="39" spans="1:16" s="373" customFormat="1" ht="12" customHeight="1">
      <c r="A39" s="378" t="s">
        <v>51</v>
      </c>
      <c r="B39" s="379" t="s">
        <v>305</v>
      </c>
      <c r="C39" s="380" t="s">
        <v>52</v>
      </c>
      <c r="D39" s="381">
        <v>0</v>
      </c>
      <c r="E39" s="381">
        <v>36328000</v>
      </c>
      <c r="F39" s="381">
        <f t="shared" si="10"/>
        <v>133000</v>
      </c>
      <c r="G39" s="381">
        <v>36461000</v>
      </c>
      <c r="H39" s="381">
        <v>-300000</v>
      </c>
      <c r="I39" s="1045">
        <f t="shared" si="1"/>
        <v>36161000</v>
      </c>
      <c r="K39" s="564">
        <f>'3. sz. mell'!CE9+'4. sz. mell'!C10+'5.sz.mell.'!C36</f>
        <v>0</v>
      </c>
      <c r="L39" s="564">
        <f>'3. sz. mell'!CF9+'4. sz. mell'!D10+'5.sz.mell.'!D36</f>
        <v>0</v>
      </c>
      <c r="M39" s="564">
        <f>'3. sz. mell'!CG9+'4. sz. mell'!E10+'5.sz.mell.'!E36</f>
        <v>36461000</v>
      </c>
      <c r="N39" s="564">
        <f>'3. sz. mell'!CH9+'4. sz. mell'!F10+'5.sz.mell.'!F36</f>
        <v>36461000</v>
      </c>
      <c r="O39" s="564">
        <f>'3. sz. mell'!CI9+'4. sz. mell'!G10+'5.sz.mell.'!G36</f>
        <v>-300000</v>
      </c>
      <c r="P39" s="564">
        <f>'3. sz. mell'!CJ9+'4. sz. mell'!H10+'5.sz.mell.'!H36</f>
        <v>36161000</v>
      </c>
    </row>
    <row r="40" spans="1:16" s="373" customFormat="1" ht="12" customHeight="1">
      <c r="A40" s="378" t="s">
        <v>53</v>
      </c>
      <c r="B40" s="379" t="s">
        <v>306</v>
      </c>
      <c r="C40" s="380" t="s">
        <v>54</v>
      </c>
      <c r="D40" s="381">
        <v>0</v>
      </c>
      <c r="E40" s="381">
        <v>20175600</v>
      </c>
      <c r="F40" s="381">
        <f t="shared" si="10"/>
        <v>1046700</v>
      </c>
      <c r="G40" s="381">
        <v>21222300</v>
      </c>
      <c r="H40" s="381">
        <v>0</v>
      </c>
      <c r="I40" s="1045">
        <f t="shared" si="1"/>
        <v>21222300</v>
      </c>
      <c r="K40" s="564">
        <f>'3. sz. mell'!CE10+'4. sz. mell'!C11+'5.sz.mell.'!C37</f>
        <v>0</v>
      </c>
      <c r="L40" s="564">
        <f>'3. sz. mell'!CF10+'4. sz. mell'!D11+'5.sz.mell.'!D37</f>
        <v>0</v>
      </c>
      <c r="M40" s="564">
        <f>'3. sz. mell'!CG10+'4. sz. mell'!E11+'5.sz.mell.'!E37</f>
        <v>21222300</v>
      </c>
      <c r="N40" s="564">
        <f>'3. sz. mell'!CH10+'4. sz. mell'!F11+'5.sz.mell.'!F37</f>
        <v>21222300</v>
      </c>
      <c r="O40" s="564">
        <f>'3. sz. mell'!CI10+'4. sz. mell'!G11+'5.sz.mell.'!G37</f>
        <v>0</v>
      </c>
      <c r="P40" s="564">
        <f>'3. sz. mell'!CJ10+'4. sz. mell'!H11+'5.sz.mell.'!H37</f>
        <v>21222300</v>
      </c>
    </row>
    <row r="41" spans="1:16" s="373" customFormat="1" ht="12" customHeight="1">
      <c r="A41" s="378" t="s">
        <v>55</v>
      </c>
      <c r="B41" s="379" t="s">
        <v>307</v>
      </c>
      <c r="C41" s="380" t="s">
        <v>56</v>
      </c>
      <c r="D41" s="381">
        <v>0</v>
      </c>
      <c r="E41" s="381">
        <v>7123000</v>
      </c>
      <c r="F41" s="381">
        <f t="shared" si="10"/>
        <v>0</v>
      </c>
      <c r="G41" s="381">
        <v>7123000</v>
      </c>
      <c r="H41" s="381">
        <v>0</v>
      </c>
      <c r="I41" s="1045">
        <f t="shared" si="1"/>
        <v>7123000</v>
      </c>
      <c r="K41" s="564">
        <f>'3. sz. mell'!CE11+'4. sz. mell'!C12+'5.sz.mell.'!C38</f>
        <v>0</v>
      </c>
      <c r="L41" s="564">
        <f>'3. sz. mell'!CF11+'4. sz. mell'!D12+'5.sz.mell.'!D38</f>
        <v>0</v>
      </c>
      <c r="M41" s="564">
        <f>'3. sz. mell'!CG11+'4. sz. mell'!E12+'5.sz.mell.'!E38</f>
        <v>7123000</v>
      </c>
      <c r="N41" s="564">
        <f>'3. sz. mell'!CH11+'4. sz. mell'!F12+'5.sz.mell.'!F38</f>
        <v>7123000</v>
      </c>
      <c r="O41" s="564">
        <f>'3. sz. mell'!CI11+'4. sz. mell'!G12+'5.sz.mell.'!G38</f>
        <v>0</v>
      </c>
      <c r="P41" s="564">
        <f>'3. sz. mell'!CJ11+'4. sz. mell'!H12+'5.sz.mell.'!H38</f>
        <v>7123000</v>
      </c>
    </row>
    <row r="42" spans="1:16" s="373" customFormat="1" ht="12" customHeight="1">
      <c r="A42" s="378" t="s">
        <v>57</v>
      </c>
      <c r="B42" s="379" t="s">
        <v>308</v>
      </c>
      <c r="C42" s="380" t="s">
        <v>58</v>
      </c>
      <c r="D42" s="381">
        <v>0</v>
      </c>
      <c r="E42" s="381">
        <v>3000</v>
      </c>
      <c r="F42" s="381">
        <f t="shared" si="10"/>
        <v>0</v>
      </c>
      <c r="G42" s="381">
        <v>3000</v>
      </c>
      <c r="H42" s="381">
        <v>0</v>
      </c>
      <c r="I42" s="1045">
        <f t="shared" si="1"/>
        <v>3000</v>
      </c>
      <c r="K42" s="564">
        <f>'3. sz. mell'!CE12+'4. sz. mell'!C13+'5.sz.mell.'!C39</f>
        <v>0</v>
      </c>
      <c r="L42" s="564">
        <f>'3. sz. mell'!CF12+'4. sz. mell'!D13+'5.sz.mell.'!D39</f>
        <v>0</v>
      </c>
      <c r="M42" s="564">
        <f>'3. sz. mell'!CG12+'4. sz. mell'!E13+'5.sz.mell.'!E39</f>
        <v>3000</v>
      </c>
      <c r="N42" s="564">
        <f>'3. sz. mell'!CH12+'4. sz. mell'!F13+'5.sz.mell.'!F39</f>
        <v>3000</v>
      </c>
      <c r="O42" s="564">
        <f>'3. sz. mell'!CI12+'4. sz. mell'!G13+'5.sz.mell.'!G39</f>
        <v>0</v>
      </c>
      <c r="P42" s="564">
        <f>'3. sz. mell'!CJ12+'4. sz. mell'!H13+'5.sz.mell.'!H39</f>
        <v>3000</v>
      </c>
    </row>
    <row r="43" spans="1:16" s="373" customFormat="1" ht="12" customHeight="1">
      <c r="A43" s="378" t="s">
        <v>59</v>
      </c>
      <c r="B43" s="379" t="s">
        <v>309</v>
      </c>
      <c r="C43" s="380" t="s">
        <v>60</v>
      </c>
      <c r="D43" s="396">
        <v>0</v>
      </c>
      <c r="E43" s="396">
        <v>0</v>
      </c>
      <c r="F43" s="396">
        <f t="shared" si="10"/>
        <v>0</v>
      </c>
      <c r="G43" s="396">
        <v>0</v>
      </c>
      <c r="H43" s="396">
        <v>0</v>
      </c>
      <c r="I43" s="1050">
        <f t="shared" si="1"/>
        <v>0</v>
      </c>
      <c r="K43" s="564">
        <f>'3. sz. mell'!CE13+'4. sz. mell'!C14+'5.sz.mell.'!C40</f>
        <v>0</v>
      </c>
      <c r="L43" s="564">
        <f>'3. sz. mell'!CF13+'4. sz. mell'!D14+'5.sz.mell.'!D40</f>
        <v>0</v>
      </c>
      <c r="M43" s="564">
        <f>'3. sz. mell'!CG13+'4. sz. mell'!E14+'5.sz.mell.'!E40</f>
        <v>0</v>
      </c>
      <c r="N43" s="564">
        <f>'3. sz. mell'!CH13+'4. sz. mell'!F14+'5.sz.mell.'!F40</f>
        <v>0</v>
      </c>
      <c r="O43" s="564">
        <f>'3. sz. mell'!CI13+'4. sz. mell'!G14+'5.sz.mell.'!G40</f>
        <v>0</v>
      </c>
      <c r="P43" s="564">
        <f>'3. sz. mell'!CJ13+'4. sz. mell'!H14+'5.sz.mell.'!H40</f>
        <v>0</v>
      </c>
    </row>
    <row r="44" spans="1:16" s="373" customFormat="1" ht="12" customHeight="1">
      <c r="A44" s="382" t="s">
        <v>61</v>
      </c>
      <c r="B44" s="379" t="s">
        <v>310</v>
      </c>
      <c r="C44" s="393" t="s">
        <v>1471</v>
      </c>
      <c r="D44" s="394"/>
      <c r="E44" s="394">
        <v>0</v>
      </c>
      <c r="F44" s="394">
        <f t="shared" si="10"/>
        <v>0</v>
      </c>
      <c r="G44" s="394">
        <v>0</v>
      </c>
      <c r="H44" s="394">
        <v>0</v>
      </c>
      <c r="I44" s="1051">
        <f t="shared" si="1"/>
        <v>0</v>
      </c>
      <c r="K44" s="564">
        <f>'3. sz. mell'!CE14+'4. sz. mell'!C15+'5.sz.mell.'!C41</f>
        <v>0</v>
      </c>
      <c r="L44" s="564">
        <f>'3. sz. mell'!CF14+'4. sz. mell'!D15+'5.sz.mell.'!D41</f>
        <v>0</v>
      </c>
      <c r="M44" s="564">
        <f>'3. sz. mell'!CG14+'4. sz. mell'!E15+'5.sz.mell.'!E41</f>
        <v>0</v>
      </c>
      <c r="N44" s="564">
        <f>'3. sz. mell'!CH14+'4. sz. mell'!F15+'5.sz.mell.'!F41</f>
        <v>0</v>
      </c>
      <c r="O44" s="564">
        <f>'3. sz. mell'!CI14+'4. sz. mell'!G15+'5.sz.mell.'!G41</f>
        <v>0</v>
      </c>
      <c r="P44" s="564">
        <f>'3. sz. mell'!CJ14+'4. sz. mell'!H15+'5.sz.mell.'!H41</f>
        <v>0</v>
      </c>
    </row>
    <row r="45" spans="1:16" s="373" customFormat="1" ht="12" customHeight="1" thickBot="1">
      <c r="A45" s="382" t="s">
        <v>1472</v>
      </c>
      <c r="B45" s="379" t="s">
        <v>1473</v>
      </c>
      <c r="C45" s="384" t="s">
        <v>62</v>
      </c>
      <c r="D45" s="394">
        <v>149261000</v>
      </c>
      <c r="E45" s="394">
        <v>0</v>
      </c>
      <c r="F45" s="394">
        <f t="shared" si="10"/>
        <v>3600</v>
      </c>
      <c r="G45" s="394">
        <v>3600</v>
      </c>
      <c r="H45" s="394">
        <v>0</v>
      </c>
      <c r="I45" s="1051">
        <f t="shared" si="1"/>
        <v>3600</v>
      </c>
      <c r="K45" s="564">
        <f>'3. sz. mell'!CE15+'4. sz. mell'!C16+'5.sz.mell.'!C42</f>
        <v>149261000</v>
      </c>
      <c r="L45" s="564">
        <f>'3. sz. mell'!CF15+'4. sz. mell'!D16+'5.sz.mell.'!D42</f>
        <v>148021551</v>
      </c>
      <c r="M45" s="564">
        <f>'3. sz. mell'!CG15+'4. sz. mell'!E16+'5.sz.mell.'!E42</f>
        <v>-148017951</v>
      </c>
      <c r="N45" s="564">
        <f>'3. sz. mell'!CH15+'4. sz. mell'!F16+'5.sz.mell.'!F42</f>
        <v>3600</v>
      </c>
      <c r="O45" s="564">
        <f>'3. sz. mell'!CI15+'4. sz. mell'!G16+'5.sz.mell.'!G42</f>
        <v>0</v>
      </c>
      <c r="P45" s="564">
        <f>'3. sz. mell'!CJ15+'4. sz. mell'!H16+'5.sz.mell.'!H42</f>
        <v>3600</v>
      </c>
    </row>
    <row r="46" spans="1:16" s="373" customFormat="1" ht="12" customHeight="1" thickBot="1">
      <c r="A46" s="369" t="s">
        <v>63</v>
      </c>
      <c r="B46" s="370" t="s">
        <v>311</v>
      </c>
      <c r="C46" s="371" t="s">
        <v>64</v>
      </c>
      <c r="D46" s="372">
        <f>SUM(D47:D51)</f>
        <v>0</v>
      </c>
      <c r="E46" s="372">
        <f t="shared" ref="E46:I46" si="11">SUM(E47:E51)</f>
        <v>0</v>
      </c>
      <c r="F46" s="372">
        <f t="shared" si="11"/>
        <v>0</v>
      </c>
      <c r="G46" s="372">
        <f t="shared" si="11"/>
        <v>0</v>
      </c>
      <c r="H46" s="372">
        <f t="shared" si="11"/>
        <v>0</v>
      </c>
      <c r="I46" s="372">
        <f t="shared" si="11"/>
        <v>0</v>
      </c>
      <c r="K46" s="564">
        <f>'1.1.PMINFO.'!G46-'1.3.sz.mell.'!G46-'1.4.sz.mell.'!G46</f>
        <v>0</v>
      </c>
      <c r="L46" s="564"/>
      <c r="M46" s="564">
        <f>'1.1.PMINFO.'!H46-'1.3.sz.mell.'!H46-'1.4.sz.mell.'!H46</f>
        <v>30446753</v>
      </c>
    </row>
    <row r="47" spans="1:16" s="373" customFormat="1" ht="12" customHeight="1">
      <c r="A47" s="374" t="s">
        <v>65</v>
      </c>
      <c r="B47" s="375" t="s">
        <v>312</v>
      </c>
      <c r="C47" s="376" t="s">
        <v>66</v>
      </c>
      <c r="D47" s="395"/>
      <c r="E47" s="395">
        <v>0</v>
      </c>
      <c r="F47" s="395">
        <f t="shared" ref="F47:F51" si="12">G47-E47</f>
        <v>0</v>
      </c>
      <c r="G47" s="395">
        <v>0</v>
      </c>
      <c r="H47" s="395">
        <v>0</v>
      </c>
      <c r="I47" s="1052">
        <f t="shared" si="1"/>
        <v>0</v>
      </c>
      <c r="K47" s="564">
        <f>'1.1.PMINFO.'!G47-'1.3.sz.mell.'!G47-'1.4.sz.mell.'!G47</f>
        <v>0</v>
      </c>
      <c r="L47" s="564"/>
      <c r="M47" s="564">
        <f>'1.1.PMINFO.'!H47-'1.3.sz.mell.'!H47-'1.4.sz.mell.'!H47</f>
        <v>0</v>
      </c>
    </row>
    <row r="48" spans="1:16" s="373" customFormat="1" ht="12" customHeight="1">
      <c r="A48" s="378" t="s">
        <v>67</v>
      </c>
      <c r="B48" s="379" t="s">
        <v>313</v>
      </c>
      <c r="C48" s="380" t="s">
        <v>68</v>
      </c>
      <c r="D48" s="396"/>
      <c r="E48" s="396">
        <v>0</v>
      </c>
      <c r="F48" s="396">
        <f t="shared" si="12"/>
        <v>0</v>
      </c>
      <c r="G48" s="396">
        <v>0</v>
      </c>
      <c r="H48" s="396"/>
      <c r="I48" s="1050">
        <f t="shared" si="1"/>
        <v>0</v>
      </c>
      <c r="K48" s="564">
        <f>'1.1.PMINFO.'!G48-'1.3.sz.mell.'!G48-'1.4.sz.mell.'!G48</f>
        <v>0</v>
      </c>
      <c r="L48" s="564"/>
      <c r="M48" s="564">
        <f>'1.1.PMINFO.'!H48-'1.3.sz.mell.'!H48-'1.4.sz.mell.'!H48</f>
        <v>30446753</v>
      </c>
    </row>
    <row r="49" spans="1:16" s="373" customFormat="1" ht="12" customHeight="1">
      <c r="A49" s="378" t="s">
        <v>69</v>
      </c>
      <c r="B49" s="379" t="s">
        <v>314</v>
      </c>
      <c r="C49" s="380" t="s">
        <v>70</v>
      </c>
      <c r="D49" s="396"/>
      <c r="E49" s="396">
        <v>0</v>
      </c>
      <c r="F49" s="396">
        <f t="shared" si="12"/>
        <v>0</v>
      </c>
      <c r="G49" s="396">
        <v>0</v>
      </c>
      <c r="H49" s="396">
        <v>0</v>
      </c>
      <c r="I49" s="1050">
        <f t="shared" si="1"/>
        <v>0</v>
      </c>
      <c r="K49" s="564">
        <f>'1.1.PMINFO.'!G49-'1.3.sz.mell.'!G49-'1.4.sz.mell.'!G49</f>
        <v>0</v>
      </c>
      <c r="L49" s="564"/>
      <c r="M49" s="564">
        <f>'1.1.PMINFO.'!H49-'1.3.sz.mell.'!H49-'1.4.sz.mell.'!H49</f>
        <v>0</v>
      </c>
    </row>
    <row r="50" spans="1:16" s="373" customFormat="1" ht="12" customHeight="1">
      <c r="A50" s="378" t="s">
        <v>71</v>
      </c>
      <c r="B50" s="379" t="s">
        <v>315</v>
      </c>
      <c r="C50" s="380" t="s">
        <v>72</v>
      </c>
      <c r="D50" s="396"/>
      <c r="E50" s="396">
        <v>0</v>
      </c>
      <c r="F50" s="396">
        <f t="shared" si="12"/>
        <v>0</v>
      </c>
      <c r="G50" s="396">
        <v>0</v>
      </c>
      <c r="H50" s="396">
        <v>0</v>
      </c>
      <c r="I50" s="1050">
        <f t="shared" si="1"/>
        <v>0</v>
      </c>
      <c r="K50" s="564">
        <f>'1.1.PMINFO.'!G50-'1.3.sz.mell.'!G50-'1.4.sz.mell.'!G50</f>
        <v>0</v>
      </c>
      <c r="L50" s="564"/>
      <c r="M50" s="564">
        <f>'1.1.PMINFO.'!H50-'1.3.sz.mell.'!H50-'1.4.sz.mell.'!H50</f>
        <v>0</v>
      </c>
    </row>
    <row r="51" spans="1:16" s="373" customFormat="1" ht="12" customHeight="1" thickBot="1">
      <c r="A51" s="382" t="s">
        <v>73</v>
      </c>
      <c r="B51" s="379" t="s">
        <v>316</v>
      </c>
      <c r="C51" s="384" t="s">
        <v>74</v>
      </c>
      <c r="D51" s="394"/>
      <c r="E51" s="394">
        <v>0</v>
      </c>
      <c r="F51" s="394">
        <f t="shared" si="12"/>
        <v>0</v>
      </c>
      <c r="G51" s="394">
        <v>0</v>
      </c>
      <c r="H51" s="394">
        <v>0</v>
      </c>
      <c r="I51" s="1051">
        <f t="shared" si="1"/>
        <v>0</v>
      </c>
      <c r="K51" s="564">
        <f>'1.1.PMINFO.'!G51-'1.3.sz.mell.'!G51-'1.4.sz.mell.'!G51</f>
        <v>0</v>
      </c>
      <c r="L51" s="564"/>
      <c r="M51" s="564">
        <f>'1.1.PMINFO.'!H51-'1.3.sz.mell.'!H51-'1.4.sz.mell.'!H51</f>
        <v>0</v>
      </c>
    </row>
    <row r="52" spans="1:16" s="373" customFormat="1" ht="12" customHeight="1" thickBot="1">
      <c r="A52" s="369" t="s">
        <v>75</v>
      </c>
      <c r="B52" s="370" t="s">
        <v>317</v>
      </c>
      <c r="C52" s="371" t="s">
        <v>76</v>
      </c>
      <c r="D52" s="372">
        <f>SUM(D53:D57)</f>
        <v>0</v>
      </c>
      <c r="E52" s="372">
        <f t="shared" ref="E52:I52" si="13">SUM(E53:E57)</f>
        <v>0</v>
      </c>
      <c r="F52" s="372">
        <f t="shared" si="13"/>
        <v>100000</v>
      </c>
      <c r="G52" s="372">
        <f t="shared" si="13"/>
        <v>100000</v>
      </c>
      <c r="H52" s="372">
        <f t="shared" si="13"/>
        <v>0</v>
      </c>
      <c r="I52" s="372">
        <f t="shared" si="13"/>
        <v>100000</v>
      </c>
      <c r="K52" s="564">
        <f>'1.1.PMINFO.'!G52-'1.3.sz.mell.'!G52-'1.4.sz.mell.'!G52</f>
        <v>100000</v>
      </c>
      <c r="L52" s="564"/>
      <c r="M52" s="564">
        <f>'1.1.PMINFO.'!H52-'1.3.sz.mell.'!H52-'1.4.sz.mell.'!H52</f>
        <v>4017799</v>
      </c>
    </row>
    <row r="53" spans="1:16" s="373" customFormat="1" ht="12" customHeight="1">
      <c r="A53" s="374" t="s">
        <v>464</v>
      </c>
      <c r="B53" s="375" t="s">
        <v>318</v>
      </c>
      <c r="C53" s="376" t="s">
        <v>461</v>
      </c>
      <c r="D53" s="377"/>
      <c r="E53" s="377">
        <v>0</v>
      </c>
      <c r="F53" s="377">
        <f t="shared" ref="F53:F58" si="14">G53-E53</f>
        <v>0</v>
      </c>
      <c r="G53" s="377">
        <v>0</v>
      </c>
      <c r="H53" s="377">
        <v>0</v>
      </c>
      <c r="I53" s="1044">
        <f t="shared" si="1"/>
        <v>0</v>
      </c>
      <c r="K53" s="564">
        <f>'3. sz. mell'!CE34+'4. sz. mell'!C35+'5.sz.mell.'!C50</f>
        <v>0</v>
      </c>
      <c r="L53" s="564">
        <f>'3. sz. mell'!CF34+'4. sz. mell'!D35+'5.sz.mell.'!D50</f>
        <v>0</v>
      </c>
      <c r="M53" s="564">
        <f>'3. sz. mell'!CG34+'4. sz. mell'!E35+'5.sz.mell.'!E50</f>
        <v>0</v>
      </c>
      <c r="N53" s="564">
        <f>'3. sz. mell'!CH34+'4. sz. mell'!F35+'5.sz.mell.'!F50</f>
        <v>0</v>
      </c>
      <c r="O53" s="564">
        <f>'3. sz. mell'!CI34+'4. sz. mell'!G35+'5.sz.mell.'!G50</f>
        <v>0</v>
      </c>
      <c r="P53" s="564">
        <f>'3. sz. mell'!CJ34+'4. sz. mell'!H35+'5.sz.mell.'!H50</f>
        <v>0</v>
      </c>
    </row>
    <row r="54" spans="1:16" s="373" customFormat="1" ht="12" customHeight="1">
      <c r="A54" s="374" t="s">
        <v>465</v>
      </c>
      <c r="B54" s="379" t="s">
        <v>319</v>
      </c>
      <c r="C54" s="380" t="s">
        <v>462</v>
      </c>
      <c r="D54" s="377"/>
      <c r="E54" s="377">
        <v>0</v>
      </c>
      <c r="F54" s="377">
        <f t="shared" si="14"/>
        <v>0</v>
      </c>
      <c r="G54" s="377">
        <v>0</v>
      </c>
      <c r="H54" s="377">
        <v>0</v>
      </c>
      <c r="I54" s="1044">
        <f t="shared" si="1"/>
        <v>0</v>
      </c>
      <c r="K54" s="564">
        <f>'3. sz. mell'!CE35+'4. sz. mell'!C36+'5.sz.mell.'!C51</f>
        <v>0</v>
      </c>
      <c r="L54" s="564">
        <f>'3. sz. mell'!CF35+'4. sz. mell'!D36+'5.sz.mell.'!D51</f>
        <v>0</v>
      </c>
      <c r="M54" s="564">
        <f>'3. sz. mell'!CG35+'4. sz. mell'!E36+'5.sz.mell.'!E51</f>
        <v>0</v>
      </c>
      <c r="N54" s="564">
        <f>'3. sz. mell'!CH35+'4. sz. mell'!F36+'5.sz.mell.'!F51</f>
        <v>0</v>
      </c>
      <c r="O54" s="564">
        <f>'3. sz. mell'!CI35+'4. sz. mell'!G36+'5.sz.mell.'!G51</f>
        <v>0</v>
      </c>
      <c r="P54" s="564">
        <f>'3. sz. mell'!CJ35+'4. sz. mell'!H36+'5.sz.mell.'!H51</f>
        <v>0</v>
      </c>
    </row>
    <row r="55" spans="1:16" s="373" customFormat="1" ht="13.5" customHeight="1">
      <c r="A55" s="374" t="s">
        <v>466</v>
      </c>
      <c r="B55" s="379" t="s">
        <v>320</v>
      </c>
      <c r="C55" s="380" t="s">
        <v>490</v>
      </c>
      <c r="D55" s="377"/>
      <c r="E55" s="377">
        <v>0</v>
      </c>
      <c r="F55" s="377">
        <f t="shared" si="14"/>
        <v>0</v>
      </c>
      <c r="G55" s="377">
        <v>0</v>
      </c>
      <c r="H55" s="377">
        <v>0</v>
      </c>
      <c r="I55" s="1044">
        <f t="shared" si="1"/>
        <v>0</v>
      </c>
      <c r="K55" s="564">
        <f>'3. sz. mell'!CE36+'4. sz. mell'!C37+'5.sz.mell.'!C52</f>
        <v>0</v>
      </c>
      <c r="L55" s="564">
        <f>'3. sz. mell'!CF36+'4. sz. mell'!D37+'5.sz.mell.'!D52</f>
        <v>0</v>
      </c>
      <c r="M55" s="564">
        <f>'3. sz. mell'!CG36+'4. sz. mell'!E37+'5.sz.mell.'!E52</f>
        <v>0</v>
      </c>
      <c r="N55" s="564">
        <f>'3. sz. mell'!CH36+'4. sz. mell'!F37+'5.sz.mell.'!F52</f>
        <v>0</v>
      </c>
      <c r="O55" s="564">
        <f>'3. sz. mell'!CI36+'4. sz. mell'!G37+'5.sz.mell.'!G52</f>
        <v>0</v>
      </c>
      <c r="P55" s="564">
        <f>'3. sz. mell'!CJ36+'4. sz. mell'!H37+'5.sz.mell.'!H52</f>
        <v>0</v>
      </c>
    </row>
    <row r="56" spans="1:16" s="373" customFormat="1" ht="12" customHeight="1">
      <c r="A56" s="382" t="s">
        <v>467</v>
      </c>
      <c r="B56" s="383" t="s">
        <v>463</v>
      </c>
      <c r="C56" s="384" t="s">
        <v>469</v>
      </c>
      <c r="D56" s="387"/>
      <c r="E56" s="387">
        <v>0</v>
      </c>
      <c r="F56" s="387">
        <f t="shared" si="14"/>
        <v>0</v>
      </c>
      <c r="G56" s="387">
        <v>0</v>
      </c>
      <c r="H56" s="387">
        <v>0</v>
      </c>
      <c r="I56" s="1046">
        <f t="shared" si="1"/>
        <v>0</v>
      </c>
      <c r="K56" s="564">
        <f>'3. sz. mell'!CE37+'4. sz. mell'!C38+'5.sz.mell.'!C53</f>
        <v>0</v>
      </c>
      <c r="L56" s="564">
        <f>'3. sz. mell'!CF37+'4. sz. mell'!D38+'5.sz.mell.'!D53</f>
        <v>0</v>
      </c>
      <c r="M56" s="564">
        <f>'3. sz. mell'!CG37+'4. sz. mell'!E38+'5.sz.mell.'!E53</f>
        <v>0</v>
      </c>
      <c r="N56" s="564">
        <f>'3. sz. mell'!CH37+'4. sz. mell'!F38+'5.sz.mell.'!F53</f>
        <v>0</v>
      </c>
      <c r="O56" s="564">
        <f>'3. sz. mell'!CI37+'4. sz. mell'!G38+'5.sz.mell.'!G53</f>
        <v>0</v>
      </c>
      <c r="P56" s="564">
        <f>'3. sz. mell'!CJ37+'4. sz. mell'!H38+'5.sz.mell.'!H53</f>
        <v>0</v>
      </c>
    </row>
    <row r="57" spans="1:16" s="373" customFormat="1" ht="12" customHeight="1">
      <c r="A57" s="382" t="s">
        <v>468</v>
      </c>
      <c r="B57" s="383" t="s">
        <v>460</v>
      </c>
      <c r="C57" s="384" t="s">
        <v>470</v>
      </c>
      <c r="D57" s="387"/>
      <c r="E57" s="387">
        <v>0</v>
      </c>
      <c r="F57" s="387">
        <f t="shared" si="14"/>
        <v>100000</v>
      </c>
      <c r="G57" s="387">
        <v>100000</v>
      </c>
      <c r="H57" s="387"/>
      <c r="I57" s="1046">
        <f t="shared" si="1"/>
        <v>100000</v>
      </c>
      <c r="K57" s="564">
        <f>'3. sz. mell'!CE38+'4. sz. mell'!C39+'5.sz.mell.'!C54</f>
        <v>0</v>
      </c>
      <c r="L57" s="564">
        <f>'3. sz. mell'!CF38+'4. sz. mell'!D39+'5.sz.mell.'!D54</f>
        <v>0</v>
      </c>
      <c r="M57" s="564">
        <f>'3. sz. mell'!CG38+'4. sz. mell'!E39+'5.sz.mell.'!E54</f>
        <v>100000</v>
      </c>
      <c r="N57" s="564">
        <f>'3. sz. mell'!CH38+'4. sz. mell'!F39+'5.sz.mell.'!F54</f>
        <v>100000</v>
      </c>
      <c r="O57" s="564">
        <f>'3. sz. mell'!CI38+'4. sz. mell'!G39+'5.sz.mell.'!G54</f>
        <v>0</v>
      </c>
      <c r="P57" s="564">
        <f>'3. sz. mell'!CJ38+'4. sz. mell'!H39+'5.sz.mell.'!H54</f>
        <v>100000</v>
      </c>
    </row>
    <row r="58" spans="1:16" s="373" customFormat="1" ht="12" customHeight="1" thickBot="1">
      <c r="A58" s="382" t="s">
        <v>1474</v>
      </c>
      <c r="B58" s="383" t="s">
        <v>460</v>
      </c>
      <c r="C58" s="386" t="s">
        <v>1475</v>
      </c>
      <c r="D58" s="387"/>
      <c r="E58" s="387">
        <v>0</v>
      </c>
      <c r="F58" s="387">
        <f t="shared" si="14"/>
        <v>0</v>
      </c>
      <c r="G58" s="387">
        <v>0</v>
      </c>
      <c r="H58" s="387">
        <v>0</v>
      </c>
      <c r="I58" s="1046">
        <f t="shared" si="1"/>
        <v>0</v>
      </c>
      <c r="K58" s="564">
        <f>'3. sz. mell'!CE39+'4. sz. mell'!C40+'5.sz.mell.'!C55</f>
        <v>0</v>
      </c>
      <c r="L58" s="564">
        <f>'3. sz. mell'!CF39+'4. sz. mell'!D40+'5.sz.mell.'!D55</f>
        <v>0</v>
      </c>
      <c r="M58" s="564">
        <f>'3. sz. mell'!CG39+'4. sz. mell'!E40+'5.sz.mell.'!E55</f>
        <v>0</v>
      </c>
      <c r="N58" s="564">
        <f>'3. sz. mell'!CH39+'4. sz. mell'!F40+'5.sz.mell.'!F55</f>
        <v>0</v>
      </c>
      <c r="O58" s="564">
        <f>'3. sz. mell'!CI39+'4. sz. mell'!G40+'5.sz.mell.'!G55</f>
        <v>0</v>
      </c>
      <c r="P58" s="564">
        <f>'3. sz. mell'!CJ39+'4. sz. mell'!H40+'5.sz.mell.'!H55</f>
        <v>0</v>
      </c>
    </row>
    <row r="59" spans="1:16" s="373" customFormat="1" ht="12" customHeight="1" thickBot="1">
      <c r="A59" s="369" t="s">
        <v>81</v>
      </c>
      <c r="B59" s="370" t="s">
        <v>321</v>
      </c>
      <c r="C59" s="385" t="s">
        <v>82</v>
      </c>
      <c r="D59" s="372">
        <f>SUM(D60:D64)</f>
        <v>0</v>
      </c>
      <c r="E59" s="372">
        <f t="shared" ref="E59:I59" si="15">SUM(E60:E64)</f>
        <v>0</v>
      </c>
      <c r="F59" s="372">
        <f t="shared" si="15"/>
        <v>0</v>
      </c>
      <c r="G59" s="372">
        <f t="shared" si="15"/>
        <v>0</v>
      </c>
      <c r="H59" s="372">
        <f t="shared" si="15"/>
        <v>0</v>
      </c>
      <c r="I59" s="372">
        <f t="shared" si="15"/>
        <v>0</v>
      </c>
      <c r="K59" s="564">
        <f>'1.1.PMINFO.'!G59-'1.3.sz.mell.'!G59-'1.4.sz.mell.'!G59</f>
        <v>0</v>
      </c>
      <c r="L59" s="564"/>
      <c r="M59" s="564">
        <f>'1.1.PMINFO.'!H59-'1.3.sz.mell.'!H59-'1.4.sz.mell.'!H59</f>
        <v>477924</v>
      </c>
    </row>
    <row r="60" spans="1:16" s="373" customFormat="1" ht="12" customHeight="1">
      <c r="A60" s="374" t="s">
        <v>476</v>
      </c>
      <c r="B60" s="375" t="s">
        <v>322</v>
      </c>
      <c r="C60" s="376" t="s">
        <v>471</v>
      </c>
      <c r="D60" s="396"/>
      <c r="E60" s="396">
        <v>0</v>
      </c>
      <c r="F60" s="396">
        <f t="shared" ref="F60:F65" si="16">G60-E60</f>
        <v>0</v>
      </c>
      <c r="G60" s="396">
        <v>0</v>
      </c>
      <c r="H60" s="396">
        <v>0</v>
      </c>
      <c r="I60" s="1050">
        <f t="shared" si="1"/>
        <v>0</v>
      </c>
      <c r="K60" s="564">
        <f>'1.1.PMINFO.'!G60-'1.3.sz.mell.'!G60-'1.4.sz.mell.'!G60</f>
        <v>0</v>
      </c>
      <c r="L60" s="564"/>
      <c r="M60" s="564">
        <f>'1.1.PMINFO.'!H60-'1.3.sz.mell.'!H60-'1.4.sz.mell.'!H60</f>
        <v>0</v>
      </c>
    </row>
    <row r="61" spans="1:16" s="373" customFormat="1" ht="12" customHeight="1">
      <c r="A61" s="374" t="s">
        <v>477</v>
      </c>
      <c r="B61" s="375" t="s">
        <v>323</v>
      </c>
      <c r="C61" s="380" t="s">
        <v>472</v>
      </c>
      <c r="D61" s="396"/>
      <c r="E61" s="396">
        <v>0</v>
      </c>
      <c r="F61" s="396">
        <f t="shared" si="16"/>
        <v>0</v>
      </c>
      <c r="G61" s="396">
        <v>0</v>
      </c>
      <c r="H61" s="396">
        <v>0</v>
      </c>
      <c r="I61" s="1050">
        <f t="shared" si="1"/>
        <v>0</v>
      </c>
      <c r="K61" s="564">
        <f>'1.1.PMINFO.'!G61-'1.3.sz.mell.'!G61-'1.4.sz.mell.'!G61</f>
        <v>0</v>
      </c>
      <c r="L61" s="564"/>
      <c r="M61" s="564">
        <f>'1.1.PMINFO.'!H61-'1.3.sz.mell.'!H61-'1.4.sz.mell.'!H61</f>
        <v>0</v>
      </c>
    </row>
    <row r="62" spans="1:16" s="373" customFormat="1" ht="11.25" customHeight="1">
      <c r="A62" s="374" t="s">
        <v>478</v>
      </c>
      <c r="B62" s="375" t="s">
        <v>324</v>
      </c>
      <c r="C62" s="380" t="s">
        <v>491</v>
      </c>
      <c r="D62" s="396"/>
      <c r="E62" s="396">
        <v>0</v>
      </c>
      <c r="F62" s="396">
        <f t="shared" si="16"/>
        <v>0</v>
      </c>
      <c r="G62" s="396">
        <v>0</v>
      </c>
      <c r="H62" s="396">
        <v>0</v>
      </c>
      <c r="I62" s="1050">
        <f t="shared" si="1"/>
        <v>0</v>
      </c>
      <c r="K62" s="564">
        <f>'1.1.PMINFO.'!G62-'1.3.sz.mell.'!G62-'1.4.sz.mell.'!G62</f>
        <v>0</v>
      </c>
      <c r="L62" s="564"/>
      <c r="M62" s="564">
        <f>'1.1.PMINFO.'!H62-'1.3.sz.mell.'!H62-'1.4.sz.mell.'!H62</f>
        <v>0</v>
      </c>
    </row>
    <row r="63" spans="1:16" s="373" customFormat="1" ht="12" customHeight="1">
      <c r="A63" s="374" t="s">
        <v>477</v>
      </c>
      <c r="B63" s="397" t="s">
        <v>474</v>
      </c>
      <c r="C63" s="384" t="s">
        <v>473</v>
      </c>
      <c r="D63" s="396"/>
      <c r="E63" s="396">
        <v>0</v>
      </c>
      <c r="F63" s="396">
        <f t="shared" si="16"/>
        <v>0</v>
      </c>
      <c r="G63" s="396">
        <v>0</v>
      </c>
      <c r="H63" s="396"/>
      <c r="I63" s="1050">
        <f t="shared" si="1"/>
        <v>0</v>
      </c>
      <c r="K63" s="564">
        <f>'1.1.PMINFO.'!G63-'1.3.sz.mell.'!G63-'1.4.sz.mell.'!G63</f>
        <v>0</v>
      </c>
      <c r="L63" s="564"/>
      <c r="M63" s="564">
        <f>'1.1.PMINFO.'!H63-'1.3.sz.mell.'!H63-'1.4.sz.mell.'!H63</f>
        <v>117924</v>
      </c>
    </row>
    <row r="64" spans="1:16" s="373" customFormat="1" ht="12" customHeight="1">
      <c r="A64" s="374" t="s">
        <v>478</v>
      </c>
      <c r="B64" s="383" t="s">
        <v>481</v>
      </c>
      <c r="C64" s="384" t="s">
        <v>475</v>
      </c>
      <c r="D64" s="396"/>
      <c r="E64" s="396">
        <v>0</v>
      </c>
      <c r="F64" s="396">
        <f t="shared" si="16"/>
        <v>0</v>
      </c>
      <c r="G64" s="396">
        <v>0</v>
      </c>
      <c r="H64" s="396">
        <v>0</v>
      </c>
      <c r="I64" s="1050">
        <f t="shared" si="1"/>
        <v>0</v>
      </c>
      <c r="K64" s="564">
        <f>'1.1.PMINFO.'!G64-'1.3.sz.mell.'!G64-'1.4.sz.mell.'!G64</f>
        <v>0</v>
      </c>
      <c r="L64" s="564"/>
      <c r="M64" s="564">
        <f>'1.1.PMINFO.'!H64-'1.3.sz.mell.'!H64-'1.4.sz.mell.'!H64</f>
        <v>360000</v>
      </c>
    </row>
    <row r="65" spans="1:16" s="373" customFormat="1" ht="12" customHeight="1" thickBot="1">
      <c r="A65" s="374" t="s">
        <v>1476</v>
      </c>
      <c r="B65" s="383" t="s">
        <v>481</v>
      </c>
      <c r="C65" s="386" t="s">
        <v>1477</v>
      </c>
      <c r="D65" s="396"/>
      <c r="E65" s="396">
        <v>0</v>
      </c>
      <c r="F65" s="396">
        <f t="shared" si="16"/>
        <v>0</v>
      </c>
      <c r="G65" s="396">
        <v>0</v>
      </c>
      <c r="H65" s="396">
        <v>0</v>
      </c>
      <c r="I65" s="1050">
        <f t="shared" si="1"/>
        <v>0</v>
      </c>
      <c r="K65" s="564">
        <f>'1.1.PMINFO.'!G65-'1.3.sz.mell.'!G65-'1.4.sz.mell.'!G65</f>
        <v>0</v>
      </c>
      <c r="L65" s="564"/>
      <c r="M65" s="564">
        <f>'1.1.PMINFO.'!H65-'1.3.sz.mell.'!H65-'1.4.sz.mell.'!H65</f>
        <v>0</v>
      </c>
    </row>
    <row r="66" spans="1:16" s="373" customFormat="1" ht="12" customHeight="1" thickBot="1">
      <c r="A66" s="369" t="s">
        <v>83</v>
      </c>
      <c r="B66" s="370"/>
      <c r="C66" s="371" t="s">
        <v>84</v>
      </c>
      <c r="D66" s="391">
        <f>+D5+D12+D19+D26+D34+D46+D52+D59</f>
        <v>1234485776</v>
      </c>
      <c r="E66" s="391">
        <f t="shared" ref="E66:I66" si="17">+E5+E12+E19+E26+E34+E46+E52+E59</f>
        <v>1291952942</v>
      </c>
      <c r="F66" s="391">
        <f t="shared" si="17"/>
        <v>32262890</v>
      </c>
      <c r="G66" s="391">
        <f t="shared" si="17"/>
        <v>1324215832</v>
      </c>
      <c r="H66" s="391">
        <f t="shared" si="17"/>
        <v>-29406708</v>
      </c>
      <c r="I66" s="391">
        <f t="shared" si="17"/>
        <v>1294809124</v>
      </c>
      <c r="K66" s="564">
        <f>'1.1.PMINFO.'!G66-'1.3.sz.mell.'!G66-'1.4.sz.mell.'!G66</f>
        <v>1324214832</v>
      </c>
      <c r="L66" s="564"/>
      <c r="M66" s="564">
        <f>'1.1.PMINFO.'!H66-'1.3.sz.mell.'!H66-'1.4.sz.mell.'!H66</f>
        <v>2951435578</v>
      </c>
    </row>
    <row r="67" spans="1:16" s="373" customFormat="1" ht="12" customHeight="1" thickBot="1">
      <c r="A67" s="398" t="s">
        <v>85</v>
      </c>
      <c r="B67" s="370" t="s">
        <v>326</v>
      </c>
      <c r="C67" s="385" t="s">
        <v>86</v>
      </c>
      <c r="D67" s="372">
        <f>SUM(D68:D70)</f>
        <v>0</v>
      </c>
      <c r="E67" s="372">
        <f t="shared" ref="E67:I67" si="18">SUM(E68:E70)</f>
        <v>0</v>
      </c>
      <c r="F67" s="372">
        <f t="shared" si="18"/>
        <v>0</v>
      </c>
      <c r="G67" s="372">
        <f t="shared" si="18"/>
        <v>0</v>
      </c>
      <c r="H67" s="372">
        <f t="shared" si="18"/>
        <v>0</v>
      </c>
      <c r="I67" s="372">
        <f t="shared" si="18"/>
        <v>0</v>
      </c>
      <c r="K67" s="564">
        <f>'1.1.PMINFO.'!G67-'1.3.sz.mell.'!G67-'1.4.sz.mell.'!G67</f>
        <v>0</v>
      </c>
      <c r="L67" s="564"/>
      <c r="M67" s="564">
        <f>'1.1.PMINFO.'!H67-'1.3.sz.mell.'!H67-'1.4.sz.mell.'!H67</f>
        <v>134981711</v>
      </c>
    </row>
    <row r="68" spans="1:16" s="373" customFormat="1" ht="12" customHeight="1">
      <c r="A68" s="374" t="s">
        <v>87</v>
      </c>
      <c r="B68" s="375" t="s">
        <v>327</v>
      </c>
      <c r="C68" s="376" t="s">
        <v>88</v>
      </c>
      <c r="D68" s="396"/>
      <c r="E68" s="396">
        <v>0</v>
      </c>
      <c r="F68" s="396">
        <f t="shared" ref="F68:F70" si="19">G68-E68</f>
        <v>0</v>
      </c>
      <c r="G68" s="396">
        <v>0</v>
      </c>
      <c r="H68" s="396"/>
      <c r="I68" s="1050">
        <f t="shared" si="1"/>
        <v>0</v>
      </c>
      <c r="K68" s="564">
        <f>'1.1.PMINFO.'!G68-'1.3.sz.mell.'!G68-'1.4.sz.mell.'!G68</f>
        <v>0</v>
      </c>
      <c r="L68" s="564"/>
      <c r="M68" s="564">
        <f>'1.1.PMINFO.'!H68-'1.3.sz.mell.'!H68-'1.4.sz.mell.'!H68</f>
        <v>134981711</v>
      </c>
    </row>
    <row r="69" spans="1:16" s="373" customFormat="1" ht="12" customHeight="1">
      <c r="A69" s="378" t="s">
        <v>89</v>
      </c>
      <c r="B69" s="375" t="s">
        <v>328</v>
      </c>
      <c r="C69" s="380" t="s">
        <v>90</v>
      </c>
      <c r="D69" s="396"/>
      <c r="E69" s="396">
        <v>0</v>
      </c>
      <c r="F69" s="396">
        <f t="shared" si="19"/>
        <v>0</v>
      </c>
      <c r="G69" s="396">
        <v>0</v>
      </c>
      <c r="H69" s="396"/>
      <c r="I69" s="1050">
        <f t="shared" ref="I69:I89" si="20">SUM(G69:H69)</f>
        <v>0</v>
      </c>
      <c r="K69" s="564">
        <f>'1.1.PMINFO.'!G69-'1.3.sz.mell.'!G69-'1.4.sz.mell.'!G69</f>
        <v>0</v>
      </c>
      <c r="L69" s="564"/>
      <c r="M69" s="564">
        <f>'1.1.PMINFO.'!H69-'1.3.sz.mell.'!H69-'1.4.sz.mell.'!H69</f>
        <v>0</v>
      </c>
    </row>
    <row r="70" spans="1:16" s="373" customFormat="1" ht="12" customHeight="1" thickBot="1">
      <c r="A70" s="382" t="s">
        <v>91</v>
      </c>
      <c r="B70" s="375" t="s">
        <v>329</v>
      </c>
      <c r="C70" s="399" t="s">
        <v>92</v>
      </c>
      <c r="D70" s="396"/>
      <c r="E70" s="396">
        <v>0</v>
      </c>
      <c r="F70" s="396">
        <f t="shared" si="19"/>
        <v>0</v>
      </c>
      <c r="G70" s="396">
        <v>0</v>
      </c>
      <c r="H70" s="396"/>
      <c r="I70" s="1050">
        <f t="shared" si="20"/>
        <v>0</v>
      </c>
      <c r="K70" s="564">
        <f>'1.1.PMINFO.'!G70-'1.3.sz.mell.'!G70-'1.4.sz.mell.'!G70</f>
        <v>0</v>
      </c>
      <c r="L70" s="564"/>
      <c r="M70" s="564">
        <f>'1.1.PMINFO.'!H70-'1.3.sz.mell.'!H70-'1.4.sz.mell.'!H70</f>
        <v>0</v>
      </c>
    </row>
    <row r="71" spans="1:16" s="373" customFormat="1" ht="12" customHeight="1" thickBot="1">
      <c r="A71" s="398" t="s">
        <v>93</v>
      </c>
      <c r="B71" s="370" t="s">
        <v>330</v>
      </c>
      <c r="C71" s="385" t="s">
        <v>94</v>
      </c>
      <c r="D71" s="372">
        <f>SUM(D72:D75)</f>
        <v>0</v>
      </c>
      <c r="E71" s="372">
        <f t="shared" ref="E71:I71" si="21">SUM(E72:E75)</f>
        <v>0</v>
      </c>
      <c r="F71" s="372">
        <f t="shared" si="21"/>
        <v>0</v>
      </c>
      <c r="G71" s="372">
        <f t="shared" si="21"/>
        <v>0</v>
      </c>
      <c r="H71" s="372">
        <f t="shared" si="21"/>
        <v>0</v>
      </c>
      <c r="I71" s="372">
        <f t="shared" si="21"/>
        <v>0</v>
      </c>
      <c r="K71" s="564">
        <f>'1.1.PMINFO.'!G71-'1.3.sz.mell.'!G71-'1.4.sz.mell.'!G71</f>
        <v>0</v>
      </c>
      <c r="L71" s="564"/>
      <c r="M71" s="564">
        <f>'1.1.PMINFO.'!H71-'1.3.sz.mell.'!H71-'1.4.sz.mell.'!H71</f>
        <v>0</v>
      </c>
    </row>
    <row r="72" spans="1:16" s="373" customFormat="1" ht="12" customHeight="1">
      <c r="A72" s="374" t="s">
        <v>95</v>
      </c>
      <c r="B72" s="375" t="s">
        <v>331</v>
      </c>
      <c r="C72" s="376" t="s">
        <v>96</v>
      </c>
      <c r="D72" s="396"/>
      <c r="E72" s="396">
        <v>0</v>
      </c>
      <c r="F72" s="396">
        <f t="shared" ref="F72:F75" si="22">G72-E72</f>
        <v>0</v>
      </c>
      <c r="G72" s="396">
        <v>0</v>
      </c>
      <c r="H72" s="396"/>
      <c r="I72" s="1050">
        <f t="shared" si="20"/>
        <v>0</v>
      </c>
      <c r="K72" s="564">
        <f>'1.1.PMINFO.'!G72-'1.3.sz.mell.'!G72-'1.4.sz.mell.'!G72</f>
        <v>0</v>
      </c>
      <c r="L72" s="564"/>
      <c r="M72" s="564">
        <f>'1.1.PMINFO.'!H72-'1.3.sz.mell.'!H72-'1.4.sz.mell.'!H72</f>
        <v>0</v>
      </c>
    </row>
    <row r="73" spans="1:16" s="373" customFormat="1" ht="12" customHeight="1">
      <c r="A73" s="378" t="s">
        <v>97</v>
      </c>
      <c r="B73" s="375" t="s">
        <v>332</v>
      </c>
      <c r="C73" s="380" t="s">
        <v>98</v>
      </c>
      <c r="D73" s="396"/>
      <c r="E73" s="396">
        <v>0</v>
      </c>
      <c r="F73" s="396">
        <f t="shared" si="22"/>
        <v>0</v>
      </c>
      <c r="G73" s="396">
        <v>0</v>
      </c>
      <c r="H73" s="396"/>
      <c r="I73" s="1050">
        <f t="shared" si="20"/>
        <v>0</v>
      </c>
      <c r="K73" s="564">
        <f>'1.1.PMINFO.'!G73-'1.3.sz.mell.'!G73-'1.4.sz.mell.'!G73</f>
        <v>0</v>
      </c>
      <c r="L73" s="564"/>
      <c r="M73" s="564">
        <f>'1.1.PMINFO.'!H73-'1.3.sz.mell.'!H73-'1.4.sz.mell.'!H73</f>
        <v>0</v>
      </c>
    </row>
    <row r="74" spans="1:16" s="373" customFormat="1" ht="12" customHeight="1">
      <c r="A74" s="378" t="s">
        <v>99</v>
      </c>
      <c r="B74" s="375" t="s">
        <v>333</v>
      </c>
      <c r="C74" s="380" t="s">
        <v>100</v>
      </c>
      <c r="D74" s="396"/>
      <c r="E74" s="396">
        <v>0</v>
      </c>
      <c r="F74" s="396">
        <f t="shared" si="22"/>
        <v>0</v>
      </c>
      <c r="G74" s="396">
        <v>0</v>
      </c>
      <c r="H74" s="396"/>
      <c r="I74" s="1050">
        <f t="shared" si="20"/>
        <v>0</v>
      </c>
      <c r="K74" s="564">
        <f>'1.1.PMINFO.'!G74-'1.3.sz.mell.'!G74-'1.4.sz.mell.'!G74</f>
        <v>0</v>
      </c>
      <c r="L74" s="564"/>
      <c r="M74" s="564">
        <f>'1.1.PMINFO.'!H74-'1.3.sz.mell.'!H74-'1.4.sz.mell.'!H74</f>
        <v>0</v>
      </c>
    </row>
    <row r="75" spans="1:16" s="373" customFormat="1" ht="12" customHeight="1" thickBot="1">
      <c r="A75" s="382" t="s">
        <v>101</v>
      </c>
      <c r="B75" s="375" t="s">
        <v>334</v>
      </c>
      <c r="C75" s="384" t="s">
        <v>102</v>
      </c>
      <c r="D75" s="396"/>
      <c r="E75" s="396">
        <v>0</v>
      </c>
      <c r="F75" s="396">
        <f t="shared" si="22"/>
        <v>0</v>
      </c>
      <c r="G75" s="396">
        <v>0</v>
      </c>
      <c r="H75" s="396"/>
      <c r="I75" s="1050">
        <f t="shared" si="20"/>
        <v>0</v>
      </c>
      <c r="K75" s="564">
        <f>'1.1.PMINFO.'!G75-'1.3.sz.mell.'!G75-'1.4.sz.mell.'!G75</f>
        <v>0</v>
      </c>
      <c r="L75" s="564"/>
      <c r="M75" s="564">
        <f>'1.1.PMINFO.'!H75-'1.3.sz.mell.'!H75-'1.4.sz.mell.'!H75</f>
        <v>0</v>
      </c>
    </row>
    <row r="76" spans="1:16" s="373" customFormat="1" ht="12" customHeight="1" thickBot="1">
      <c r="A76" s="398" t="s">
        <v>103</v>
      </c>
      <c r="B76" s="370" t="s">
        <v>335</v>
      </c>
      <c r="C76" s="385" t="s">
        <v>104</v>
      </c>
      <c r="D76" s="372">
        <f>SUM(D77:D78)</f>
        <v>325138678</v>
      </c>
      <c r="E76" s="372">
        <f t="shared" ref="E76:I76" si="23">SUM(E77:E78)</f>
        <v>325138678</v>
      </c>
      <c r="F76" s="372">
        <f t="shared" si="23"/>
        <v>0</v>
      </c>
      <c r="G76" s="372">
        <f t="shared" si="23"/>
        <v>325138678</v>
      </c>
      <c r="H76" s="372">
        <f t="shared" si="23"/>
        <v>0</v>
      </c>
      <c r="I76" s="372">
        <f t="shared" si="23"/>
        <v>325138678</v>
      </c>
      <c r="K76" s="564">
        <f>'1.1.PMINFO.'!G76-'1.3.sz.mell.'!G76-'1.4.sz.mell.'!G76</f>
        <v>325138678</v>
      </c>
      <c r="L76" s="564"/>
      <c r="M76" s="564">
        <f>'1.1.PMINFO.'!H76-'1.3.sz.mell.'!H76-'1.4.sz.mell.'!H76</f>
        <v>1351813505</v>
      </c>
    </row>
    <row r="77" spans="1:16" s="373" customFormat="1" ht="12" customHeight="1">
      <c r="A77" s="374" t="s">
        <v>105</v>
      </c>
      <c r="B77" s="375" t="s">
        <v>336</v>
      </c>
      <c r="C77" s="376" t="s">
        <v>106</v>
      </c>
      <c r="D77" s="396">
        <v>325138678</v>
      </c>
      <c r="E77" s="396">
        <v>325138678</v>
      </c>
      <c r="F77" s="396">
        <f t="shared" ref="F77:F78" si="24">G77-E77</f>
        <v>0</v>
      </c>
      <c r="G77" s="396">
        <v>325138678</v>
      </c>
      <c r="H77" s="396"/>
      <c r="I77" s="1050">
        <f t="shared" si="20"/>
        <v>325138678</v>
      </c>
      <c r="K77" s="564">
        <f>'3. sz. mell'!CE42+'4. sz. mell'!C43+'5.sz.mell.'!C72</f>
        <v>325138678</v>
      </c>
      <c r="L77" s="564">
        <f>'3. sz. mell'!CF42+'4. sz. mell'!D43+'5.sz.mell.'!D72</f>
        <v>325138678</v>
      </c>
      <c r="M77" s="564">
        <f>'3. sz. mell'!CG42+'4. sz. mell'!E43+'5.sz.mell.'!E72</f>
        <v>0</v>
      </c>
      <c r="N77" s="564">
        <f>'3. sz. mell'!CH42+'4. sz. mell'!F43+'5.sz.mell.'!F72</f>
        <v>325138678</v>
      </c>
      <c r="O77" s="564">
        <f>'3. sz. mell'!CI42+'4. sz. mell'!G43+'5.sz.mell.'!G72</f>
        <v>0</v>
      </c>
      <c r="P77" s="564">
        <f>'3. sz. mell'!CJ42+'4. sz. mell'!H43+'5.sz.mell.'!H72</f>
        <v>325138678</v>
      </c>
    </row>
    <row r="78" spans="1:16" s="373" customFormat="1" ht="12" customHeight="1" thickBot="1">
      <c r="A78" s="382" t="s">
        <v>107</v>
      </c>
      <c r="B78" s="375" t="s">
        <v>337</v>
      </c>
      <c r="C78" s="384" t="s">
        <v>108</v>
      </c>
      <c r="D78" s="396"/>
      <c r="E78" s="396">
        <v>0</v>
      </c>
      <c r="F78" s="396">
        <f t="shared" si="24"/>
        <v>0</v>
      </c>
      <c r="G78" s="396">
        <v>0</v>
      </c>
      <c r="H78" s="396"/>
      <c r="I78" s="1050">
        <f t="shared" si="20"/>
        <v>0</v>
      </c>
      <c r="K78" s="564">
        <f>'1.1.PMINFO.'!G78-'1.3.sz.mell.'!G78-'1.4.sz.mell.'!G78</f>
        <v>0</v>
      </c>
      <c r="L78" s="564"/>
      <c r="M78" s="564">
        <f>'1.1.PMINFO.'!H78-'1.3.sz.mell.'!H78-'1.4.sz.mell.'!H78</f>
        <v>0</v>
      </c>
    </row>
    <row r="79" spans="1:16" s="373" customFormat="1" ht="12" customHeight="1" thickBot="1">
      <c r="A79" s="398" t="s">
        <v>109</v>
      </c>
      <c r="B79" s="370"/>
      <c r="C79" s="385" t="s">
        <v>110</v>
      </c>
      <c r="D79" s="372">
        <f>SUM(D80:D82)</f>
        <v>0</v>
      </c>
      <c r="E79" s="372">
        <f t="shared" ref="E79:I79" si="25">SUM(E80:E82)</f>
        <v>0</v>
      </c>
      <c r="F79" s="372">
        <f t="shared" si="25"/>
        <v>467651</v>
      </c>
      <c r="G79" s="372">
        <f t="shared" si="25"/>
        <v>467651</v>
      </c>
      <c r="H79" s="372">
        <f t="shared" si="25"/>
        <v>0</v>
      </c>
      <c r="I79" s="372">
        <f t="shared" si="25"/>
        <v>467651</v>
      </c>
      <c r="K79" s="564">
        <f>'1.1.PMINFO.'!G79-'1.3.sz.mell.'!G79-'1.4.sz.mell.'!G79</f>
        <v>467651</v>
      </c>
      <c r="L79" s="564"/>
      <c r="M79" s="564">
        <f>'1.1.PMINFO.'!H79-'1.3.sz.mell.'!H79-'1.4.sz.mell.'!H79</f>
        <v>467651</v>
      </c>
    </row>
    <row r="80" spans="1:16" s="373" customFormat="1" ht="12" customHeight="1">
      <c r="A80" s="374" t="s">
        <v>483</v>
      </c>
      <c r="B80" s="375" t="s">
        <v>338</v>
      </c>
      <c r="C80" s="376" t="s">
        <v>111</v>
      </c>
      <c r="D80" s="396"/>
      <c r="E80" s="396">
        <v>0</v>
      </c>
      <c r="F80" s="396">
        <f t="shared" ref="F80:F82" si="26">G80-E80</f>
        <v>467651</v>
      </c>
      <c r="G80" s="396">
        <v>467651</v>
      </c>
      <c r="H80" s="396"/>
      <c r="I80" s="1050">
        <f t="shared" si="20"/>
        <v>467651</v>
      </c>
      <c r="K80" s="564">
        <f>'1.1.PMINFO.'!G80-'1.3.sz.mell.'!G80-'1.4.sz.mell.'!G80</f>
        <v>467651</v>
      </c>
      <c r="L80" s="564"/>
      <c r="M80" s="564">
        <f>'1.1.PMINFO.'!H80-'1.3.sz.mell.'!H80-'1.4.sz.mell.'!H80</f>
        <v>467651</v>
      </c>
    </row>
    <row r="81" spans="1:13" s="373" customFormat="1" ht="12" customHeight="1">
      <c r="A81" s="378" t="s">
        <v>484</v>
      </c>
      <c r="B81" s="379" t="s">
        <v>339</v>
      </c>
      <c r="C81" s="380" t="s">
        <v>112</v>
      </c>
      <c r="D81" s="396"/>
      <c r="E81" s="396">
        <v>0</v>
      </c>
      <c r="F81" s="396">
        <f t="shared" si="26"/>
        <v>0</v>
      </c>
      <c r="G81" s="396">
        <v>0</v>
      </c>
      <c r="H81" s="396"/>
      <c r="I81" s="1050">
        <f t="shared" si="20"/>
        <v>0</v>
      </c>
      <c r="K81" s="564">
        <f>'1.1.PMINFO.'!G81-'1.3.sz.mell.'!G81-'1.4.sz.mell.'!G81</f>
        <v>0</v>
      </c>
      <c r="L81" s="564"/>
      <c r="M81" s="564">
        <f>'1.1.PMINFO.'!H81-'1.3.sz.mell.'!H81-'1.4.sz.mell.'!H81</f>
        <v>0</v>
      </c>
    </row>
    <row r="82" spans="1:13" s="373" customFormat="1" ht="12" customHeight="1" thickBot="1">
      <c r="A82" s="382" t="s">
        <v>485</v>
      </c>
      <c r="B82" s="383" t="s">
        <v>482</v>
      </c>
      <c r="C82" s="384" t="s">
        <v>646</v>
      </c>
      <c r="D82" s="396"/>
      <c r="E82" s="396">
        <v>0</v>
      </c>
      <c r="F82" s="396">
        <f t="shared" si="26"/>
        <v>0</v>
      </c>
      <c r="G82" s="396">
        <v>0</v>
      </c>
      <c r="H82" s="396"/>
      <c r="I82" s="1050">
        <f t="shared" si="20"/>
        <v>0</v>
      </c>
      <c r="K82" s="564">
        <f>'1.1.PMINFO.'!G82-'1.3.sz.mell.'!G82-'1.4.sz.mell.'!G82</f>
        <v>0</v>
      </c>
      <c r="L82" s="564"/>
      <c r="M82" s="564">
        <f>'1.1.PMINFO.'!H82-'1.3.sz.mell.'!H82-'1.4.sz.mell.'!H82</f>
        <v>0</v>
      </c>
    </row>
    <row r="83" spans="1:13" s="373" customFormat="1" ht="12" customHeight="1" thickBot="1">
      <c r="A83" s="398" t="s">
        <v>113</v>
      </c>
      <c r="B83" s="370" t="s">
        <v>340</v>
      </c>
      <c r="C83" s="385" t="s">
        <v>114</v>
      </c>
      <c r="D83" s="372">
        <f>SUM(D84:D87)</f>
        <v>0</v>
      </c>
      <c r="E83" s="372">
        <f t="shared" ref="E83:I83" si="27">SUM(E84:E87)</f>
        <v>0</v>
      </c>
      <c r="F83" s="372">
        <f t="shared" si="27"/>
        <v>0</v>
      </c>
      <c r="G83" s="372">
        <f t="shared" si="27"/>
        <v>0</v>
      </c>
      <c r="H83" s="372">
        <f t="shared" si="27"/>
        <v>0</v>
      </c>
      <c r="I83" s="372">
        <f t="shared" si="27"/>
        <v>0</v>
      </c>
      <c r="K83" s="564">
        <f>'1.1.PMINFO.'!G83-'1.3.sz.mell.'!G83-'1.4.sz.mell.'!G83</f>
        <v>0</v>
      </c>
      <c r="L83" s="564"/>
      <c r="M83" s="564">
        <f>'1.1.PMINFO.'!H83-'1.3.sz.mell.'!H83-'1.4.sz.mell.'!H83</f>
        <v>0</v>
      </c>
    </row>
    <row r="84" spans="1:13" s="373" customFormat="1" ht="12" customHeight="1">
      <c r="A84" s="400" t="s">
        <v>486</v>
      </c>
      <c r="B84" s="375" t="s">
        <v>341</v>
      </c>
      <c r="C84" s="376" t="s">
        <v>647</v>
      </c>
      <c r="D84" s="396"/>
      <c r="E84" s="396">
        <v>0</v>
      </c>
      <c r="F84" s="396">
        <f t="shared" ref="F84:F87" si="28">G84-E84</f>
        <v>0</v>
      </c>
      <c r="G84" s="396">
        <v>0</v>
      </c>
      <c r="H84" s="396"/>
      <c r="I84" s="1050">
        <f t="shared" si="20"/>
        <v>0</v>
      </c>
      <c r="K84" s="564">
        <f>'1.1.PMINFO.'!G84-'1.3.sz.mell.'!G84-'1.4.sz.mell.'!G84</f>
        <v>0</v>
      </c>
      <c r="L84" s="564"/>
      <c r="M84" s="564">
        <f>'1.1.PMINFO.'!H84-'1.3.sz.mell.'!H84-'1.4.sz.mell.'!H84</f>
        <v>0</v>
      </c>
    </row>
    <row r="85" spans="1:13" s="373" customFormat="1" ht="12" customHeight="1">
      <c r="A85" s="401" t="s">
        <v>487</v>
      </c>
      <c r="B85" s="375" t="s">
        <v>342</v>
      </c>
      <c r="C85" s="380" t="s">
        <v>648</v>
      </c>
      <c r="D85" s="396"/>
      <c r="E85" s="396">
        <v>0</v>
      </c>
      <c r="F85" s="396">
        <f t="shared" si="28"/>
        <v>0</v>
      </c>
      <c r="G85" s="396">
        <v>0</v>
      </c>
      <c r="H85" s="396"/>
      <c r="I85" s="1050">
        <f t="shared" si="20"/>
        <v>0</v>
      </c>
      <c r="K85" s="564">
        <f>'1.1.PMINFO.'!G85-'1.3.sz.mell.'!G85-'1.4.sz.mell.'!G85</f>
        <v>0</v>
      </c>
      <c r="L85" s="564"/>
      <c r="M85" s="564">
        <f>'1.1.PMINFO.'!H85-'1.3.sz.mell.'!H85-'1.4.sz.mell.'!H85</f>
        <v>0</v>
      </c>
    </row>
    <row r="86" spans="1:13" s="373" customFormat="1" ht="12" customHeight="1">
      <c r="A86" s="401" t="s">
        <v>488</v>
      </c>
      <c r="B86" s="375" t="s">
        <v>343</v>
      </c>
      <c r="C86" s="380" t="s">
        <v>649</v>
      </c>
      <c r="D86" s="396"/>
      <c r="E86" s="396">
        <v>0</v>
      </c>
      <c r="F86" s="396">
        <f t="shared" si="28"/>
        <v>0</v>
      </c>
      <c r="G86" s="396">
        <v>0</v>
      </c>
      <c r="H86" s="396"/>
      <c r="I86" s="1050">
        <f t="shared" si="20"/>
        <v>0</v>
      </c>
      <c r="K86" s="564">
        <f>'1.1.PMINFO.'!G86-'1.3.sz.mell.'!G86-'1.4.sz.mell.'!G86</f>
        <v>0</v>
      </c>
      <c r="L86" s="564"/>
      <c r="M86" s="564">
        <f>'1.1.PMINFO.'!H86-'1.3.sz.mell.'!H86-'1.4.sz.mell.'!H86</f>
        <v>0</v>
      </c>
    </row>
    <row r="87" spans="1:13" s="373" customFormat="1" ht="12" customHeight="1" thickBot="1">
      <c r="A87" s="402" t="s">
        <v>489</v>
      </c>
      <c r="B87" s="375" t="s">
        <v>344</v>
      </c>
      <c r="C87" s="384" t="s">
        <v>650</v>
      </c>
      <c r="D87" s="396"/>
      <c r="E87" s="396">
        <v>0</v>
      </c>
      <c r="F87" s="396">
        <f t="shared" si="28"/>
        <v>0</v>
      </c>
      <c r="G87" s="396">
        <v>0</v>
      </c>
      <c r="H87" s="396"/>
      <c r="I87" s="1050">
        <f t="shared" si="20"/>
        <v>0</v>
      </c>
      <c r="K87" s="564">
        <f>'1.1.PMINFO.'!G87-'1.3.sz.mell.'!G87-'1.4.sz.mell.'!G87</f>
        <v>0</v>
      </c>
      <c r="L87" s="564"/>
      <c r="M87" s="564">
        <f>'1.1.PMINFO.'!H87-'1.3.sz.mell.'!H87-'1.4.sz.mell.'!H87</f>
        <v>0</v>
      </c>
    </row>
    <row r="88" spans="1:13" s="373" customFormat="1" ht="13.5" customHeight="1" thickBot="1">
      <c r="A88" s="398" t="s">
        <v>115</v>
      </c>
      <c r="B88" s="370" t="s">
        <v>345</v>
      </c>
      <c r="C88" s="385" t="s">
        <v>116</v>
      </c>
      <c r="D88" s="403"/>
      <c r="E88" s="403">
        <v>0</v>
      </c>
      <c r="F88" s="403"/>
      <c r="G88" s="403">
        <v>0</v>
      </c>
      <c r="H88" s="403"/>
      <c r="I88" s="1053">
        <f t="shared" si="20"/>
        <v>0</v>
      </c>
      <c r="K88" s="564">
        <f>'1.1.PMINFO.'!G88-'1.3.sz.mell.'!G88-'1.4.sz.mell.'!G88</f>
        <v>0</v>
      </c>
      <c r="L88" s="564"/>
      <c r="M88" s="564">
        <f>'1.1.PMINFO.'!H88-'1.3.sz.mell.'!H88-'1.4.sz.mell.'!H88</f>
        <v>0</v>
      </c>
    </row>
    <row r="89" spans="1:13" s="373" customFormat="1" ht="13.5" customHeight="1" thickBot="1">
      <c r="A89" s="404" t="s">
        <v>175</v>
      </c>
      <c r="B89" s="370"/>
      <c r="C89" s="385" t="s">
        <v>672</v>
      </c>
      <c r="D89" s="403"/>
      <c r="E89" s="403">
        <v>0</v>
      </c>
      <c r="F89" s="403"/>
      <c r="G89" s="403">
        <v>0</v>
      </c>
      <c r="H89" s="403"/>
      <c r="I89" s="1053">
        <f t="shared" si="20"/>
        <v>0</v>
      </c>
      <c r="K89" s="564">
        <f>'1.1.PMINFO.'!G89-'1.3.sz.mell.'!G89-'1.4.sz.mell.'!G89</f>
        <v>0</v>
      </c>
      <c r="L89" s="564"/>
      <c r="M89" s="564">
        <f>'1.1.PMINFO.'!H89-'1.3.sz.mell.'!H89-'1.4.sz.mell.'!H89</f>
        <v>0</v>
      </c>
    </row>
    <row r="90" spans="1:13" s="373" customFormat="1" ht="15.75" customHeight="1" thickBot="1">
      <c r="A90" s="404" t="s">
        <v>178</v>
      </c>
      <c r="B90" s="370" t="s">
        <v>325</v>
      </c>
      <c r="C90" s="405" t="s">
        <v>117</v>
      </c>
      <c r="D90" s="391">
        <f>+D67+D71+D76+D79+D83+D88</f>
        <v>325138678</v>
      </c>
      <c r="E90" s="391">
        <f t="shared" ref="E90:I90" si="29">+E67+E71+E76+E79+E83+E88</f>
        <v>325138678</v>
      </c>
      <c r="F90" s="391">
        <f t="shared" si="29"/>
        <v>467651</v>
      </c>
      <c r="G90" s="391">
        <f t="shared" si="29"/>
        <v>325606329</v>
      </c>
      <c r="H90" s="391">
        <f t="shared" si="29"/>
        <v>0</v>
      </c>
      <c r="I90" s="391">
        <f t="shared" si="29"/>
        <v>325606329</v>
      </c>
      <c r="K90" s="564">
        <f>'1.1.PMINFO.'!G90-'1.3.sz.mell.'!G90-'1.4.sz.mell.'!G90</f>
        <v>325606329</v>
      </c>
      <c r="L90" s="564"/>
      <c r="M90" s="564">
        <f>'1.1.PMINFO.'!H90-'1.3.sz.mell.'!H90-'1.4.sz.mell.'!H90</f>
        <v>1487262867</v>
      </c>
    </row>
    <row r="91" spans="1:13" s="373" customFormat="1" ht="16.5" customHeight="1" thickBot="1">
      <c r="A91" s="404" t="s">
        <v>181</v>
      </c>
      <c r="B91" s="406"/>
      <c r="C91" s="407" t="s">
        <v>118</v>
      </c>
      <c r="D91" s="391">
        <f>+D66+D90</f>
        <v>1559624454</v>
      </c>
      <c r="E91" s="391">
        <f t="shared" ref="E91:I91" si="30">+E66+E90</f>
        <v>1617091620</v>
      </c>
      <c r="F91" s="391">
        <f t="shared" si="30"/>
        <v>32730541</v>
      </c>
      <c r="G91" s="391">
        <f t="shared" si="30"/>
        <v>1649822161</v>
      </c>
      <c r="H91" s="391">
        <f t="shared" si="30"/>
        <v>-29406708</v>
      </c>
      <c r="I91" s="391">
        <f t="shared" si="30"/>
        <v>1620415453</v>
      </c>
      <c r="K91" s="564">
        <f>'1.1.PMINFO.'!G91-'1.3.sz.mell.'!G91-'1.4.sz.mell.'!G91</f>
        <v>1649821161</v>
      </c>
      <c r="L91" s="564"/>
      <c r="M91" s="564">
        <f>'1.1.PMINFO.'!H91-'1.3.sz.mell.'!H91-'1.4.sz.mell.'!H91</f>
        <v>4438698445</v>
      </c>
    </row>
    <row r="92" spans="1:13" s="373" customFormat="1">
      <c r="A92" s="408"/>
      <c r="B92" s="409"/>
      <c r="C92" s="410"/>
      <c r="D92" s="411"/>
      <c r="E92" s="411"/>
      <c r="F92" s="411"/>
      <c r="G92" s="411"/>
      <c r="H92" s="411"/>
      <c r="I92" s="1054"/>
      <c r="K92" s="564">
        <f>'1.1.PMINFO.'!G92-'1.3.sz.mell.'!G92-'1.4.sz.mell.'!G92</f>
        <v>0</v>
      </c>
      <c r="L92" s="564"/>
      <c r="M92" s="564">
        <f>'1.1.PMINFO.'!H92-'1.3.sz.mell.'!H92-'1.4.sz.mell.'!H92</f>
        <v>0</v>
      </c>
    </row>
    <row r="93" spans="1:13" ht="16.5" customHeight="1">
      <c r="A93" s="1082" t="s">
        <v>119</v>
      </c>
      <c r="B93" s="1082"/>
      <c r="C93" s="1082"/>
      <c r="D93" s="1082"/>
      <c r="E93" s="1082"/>
      <c r="F93" s="1082"/>
      <c r="G93" s="1082"/>
      <c r="H93" s="1082"/>
      <c r="I93" s="1082"/>
      <c r="K93" s="564">
        <f>'1.1.PMINFO.'!G93-'1.3.sz.mell.'!G93-'1.4.sz.mell.'!G93</f>
        <v>0</v>
      </c>
      <c r="L93" s="564"/>
      <c r="M93" s="564">
        <f>'1.1.PMINFO.'!H93-'1.3.sz.mell.'!H93-'1.4.sz.mell.'!H93</f>
        <v>0</v>
      </c>
    </row>
    <row r="94" spans="1:13" ht="16.5" customHeight="1" thickBot="1">
      <c r="A94" s="1109" t="s">
        <v>120</v>
      </c>
      <c r="B94" s="1109"/>
      <c r="C94" s="1109"/>
      <c r="D94" s="360"/>
      <c r="E94" s="360"/>
      <c r="F94" s="360"/>
      <c r="G94" s="360"/>
      <c r="H94" s="360"/>
      <c r="I94" s="1042" t="s">
        <v>676</v>
      </c>
      <c r="K94" s="564">
        <f>'1.1.PMINFO.'!G94-'1.3.sz.mell.'!G94-'1.4.sz.mell.'!G94</f>
        <v>0</v>
      </c>
      <c r="L94" s="564"/>
      <c r="M94" s="564">
        <f>'1.1.PMINFO.'!H94-'1.3.sz.mell.'!H94-'1.4.sz.mell.'!H94</f>
        <v>0</v>
      </c>
    </row>
    <row r="95" spans="1:13" ht="60.75" thickBot="1">
      <c r="A95" s="361" t="s">
        <v>2</v>
      </c>
      <c r="B95" s="362" t="s">
        <v>251</v>
      </c>
      <c r="C95" s="363" t="s">
        <v>121</v>
      </c>
      <c r="D95" s="357" t="s">
        <v>1466</v>
      </c>
      <c r="E95" s="1078" t="s">
        <v>2186</v>
      </c>
      <c r="F95" s="572" t="s">
        <v>2182</v>
      </c>
      <c r="G95" s="572"/>
      <c r="H95" s="572" t="s">
        <v>2183</v>
      </c>
      <c r="I95" s="572" t="s">
        <v>710</v>
      </c>
      <c r="K95" s="564" t="e">
        <f>'1.1.PMINFO.'!G95-'1.3.sz.mell.'!G95-'1.4.sz.mell.'!G95</f>
        <v>#VALUE!</v>
      </c>
      <c r="L95" s="564"/>
      <c r="M95" s="564" t="e">
        <f>'1.1.PMINFO.'!H95-'1.3.sz.mell.'!H95-'1.4.sz.mell.'!H95</f>
        <v>#VALUE!</v>
      </c>
    </row>
    <row r="96" spans="1:13" s="368" customFormat="1" ht="12" customHeight="1" thickBot="1">
      <c r="A96" s="412">
        <v>1</v>
      </c>
      <c r="B96" s="412">
        <v>2</v>
      </c>
      <c r="C96" s="413">
        <v>2</v>
      </c>
      <c r="D96" s="367">
        <v>3</v>
      </c>
      <c r="E96" s="367"/>
      <c r="F96" s="367">
        <v>4</v>
      </c>
      <c r="G96" s="367"/>
      <c r="H96" s="367">
        <v>6</v>
      </c>
      <c r="I96" s="367">
        <v>7</v>
      </c>
      <c r="K96" s="564">
        <f>'1.1.PMINFO.'!G96-'1.3.sz.mell.'!G96-'1.4.sz.mell.'!G96</f>
        <v>-10</v>
      </c>
      <c r="L96" s="564"/>
      <c r="M96" s="564">
        <f>'1.1.PMINFO.'!H96-'1.3.sz.mell.'!H96-'1.4.sz.mell.'!H96</f>
        <v>-7</v>
      </c>
    </row>
    <row r="97" spans="1:16" ht="12" customHeight="1" thickBot="1">
      <c r="A97" s="415" t="s">
        <v>4</v>
      </c>
      <c r="B97" s="416"/>
      <c r="C97" s="417" t="s">
        <v>122</v>
      </c>
      <c r="D97" s="418">
        <f>SUM(D98:D102)</f>
        <v>1404345051</v>
      </c>
      <c r="E97" s="418">
        <f t="shared" ref="E97:I97" si="31">SUM(E98:E102)</f>
        <v>1405409560</v>
      </c>
      <c r="F97" s="418">
        <f t="shared" si="31"/>
        <v>44787619</v>
      </c>
      <c r="G97" s="418">
        <f t="shared" si="31"/>
        <v>1450197179</v>
      </c>
      <c r="H97" s="418">
        <f t="shared" si="31"/>
        <v>4510000</v>
      </c>
      <c r="I97" s="418">
        <f t="shared" si="31"/>
        <v>1454707179</v>
      </c>
      <c r="K97" s="564">
        <f>'1.1.PMINFO.'!G97-'1.3.sz.mell.'!G97-'1.4.sz.mell.'!G97</f>
        <v>1450196179</v>
      </c>
      <c r="L97" s="564"/>
      <c r="M97" s="564">
        <f>'1.1.PMINFO.'!H97-'1.3.sz.mell.'!H97-'1.4.sz.mell.'!H97</f>
        <v>1650335710</v>
      </c>
    </row>
    <row r="98" spans="1:16" ht="12" customHeight="1">
      <c r="A98" s="419" t="s">
        <v>6</v>
      </c>
      <c r="B98" s="420" t="s">
        <v>252</v>
      </c>
      <c r="C98" s="421" t="s">
        <v>123</v>
      </c>
      <c r="D98" s="422">
        <v>588375000</v>
      </c>
      <c r="E98" s="422">
        <v>625970632</v>
      </c>
      <c r="F98" s="422">
        <f t="shared" ref="F98:F102" si="32">G98-E98</f>
        <v>2021726</v>
      </c>
      <c r="G98" s="422">
        <v>627992358</v>
      </c>
      <c r="H98" s="422">
        <v>750000</v>
      </c>
      <c r="I98" s="1055">
        <f t="shared" ref="I98:I138" si="33">SUM(G98:H98)</f>
        <v>628742358</v>
      </c>
      <c r="K98" s="564">
        <f>'3. sz. mell'!CE49+'4. sz. mell'!C50+'5.sz.mell.'!C90</f>
        <v>588375000</v>
      </c>
      <c r="L98" s="564">
        <f>'3. sz. mell'!CF49+'4. sz. mell'!D50+'5.sz.mell.'!D90</f>
        <v>625970632</v>
      </c>
      <c r="M98" s="564">
        <f>'3. sz. mell'!CG49+'4. sz. mell'!E50+'5.sz.mell.'!E90</f>
        <v>2021726</v>
      </c>
      <c r="N98" s="564">
        <f>'3. sz. mell'!CH49+'4. sz. mell'!F50+'5.sz.mell.'!F90</f>
        <v>627992358</v>
      </c>
      <c r="O98" s="564">
        <f>'3. sz. mell'!CI49+'4. sz. mell'!G50+'5.sz.mell.'!G90</f>
        <v>750000</v>
      </c>
      <c r="P98" s="564">
        <f>'3. sz. mell'!CJ49+'4. sz. mell'!H50+'5.sz.mell.'!H90</f>
        <v>628742358</v>
      </c>
    </row>
    <row r="99" spans="1:16" ht="12" customHeight="1">
      <c r="A99" s="378" t="s">
        <v>8</v>
      </c>
      <c r="B99" s="379" t="s">
        <v>253</v>
      </c>
      <c r="C99" s="423" t="s">
        <v>124</v>
      </c>
      <c r="D99" s="381">
        <v>118622000</v>
      </c>
      <c r="E99" s="381">
        <v>119518281</v>
      </c>
      <c r="F99" s="381">
        <f t="shared" si="32"/>
        <v>775291</v>
      </c>
      <c r="G99" s="381">
        <v>120293572</v>
      </c>
      <c r="H99" s="381">
        <v>350000</v>
      </c>
      <c r="I99" s="1045">
        <f t="shared" si="33"/>
        <v>120643572</v>
      </c>
      <c r="K99" s="564">
        <f>'3. sz. mell'!CE50+'4. sz. mell'!C51+'5.sz.mell.'!C91</f>
        <v>118622000</v>
      </c>
      <c r="L99" s="564">
        <f>'3. sz. mell'!CF50+'4. sz. mell'!D51+'5.sz.mell.'!D91</f>
        <v>119518281</v>
      </c>
      <c r="M99" s="564">
        <f>'3. sz. mell'!CG50+'4. sz. mell'!E51+'5.sz.mell.'!E91</f>
        <v>775291</v>
      </c>
      <c r="N99" s="564">
        <f>'3. sz. mell'!CH50+'4. sz. mell'!F51+'5.sz.mell.'!F91</f>
        <v>120293572</v>
      </c>
      <c r="O99" s="564">
        <f>'3. sz. mell'!CI50+'4. sz. mell'!G51+'5.sz.mell.'!G91</f>
        <v>350000</v>
      </c>
      <c r="P99" s="564">
        <f>'3. sz. mell'!CJ50+'4. sz. mell'!H51+'5.sz.mell.'!H91</f>
        <v>120643572</v>
      </c>
    </row>
    <row r="100" spans="1:16" ht="12" customHeight="1">
      <c r="A100" s="378" t="s">
        <v>10</v>
      </c>
      <c r="B100" s="379" t="s">
        <v>254</v>
      </c>
      <c r="C100" s="423" t="s">
        <v>125</v>
      </c>
      <c r="D100" s="387">
        <v>528650698</v>
      </c>
      <c r="E100" s="387">
        <v>535462110</v>
      </c>
      <c r="F100" s="387">
        <f t="shared" si="32"/>
        <v>29306894</v>
      </c>
      <c r="G100" s="387">
        <v>564769004</v>
      </c>
      <c r="H100" s="387">
        <v>-1146000</v>
      </c>
      <c r="I100" s="1046">
        <f t="shared" si="33"/>
        <v>563623004</v>
      </c>
      <c r="K100" s="564">
        <f>'3. sz. mell'!CE51+'4. sz. mell'!C52+'5.sz.mell.'!C92</f>
        <v>528650698</v>
      </c>
      <c r="L100" s="564">
        <f>'3. sz. mell'!CF51+'4. sz. mell'!D52+'5.sz.mell.'!D92</f>
        <v>535462110</v>
      </c>
      <c r="M100" s="564">
        <f>'3. sz. mell'!CG51+'4. sz. mell'!E52+'5.sz.mell.'!E92</f>
        <v>29306894</v>
      </c>
      <c r="N100" s="564">
        <f>'3. sz. mell'!CH51+'4. sz. mell'!F52+'5.sz.mell.'!F92</f>
        <v>564769004</v>
      </c>
      <c r="O100" s="564">
        <f>'3. sz. mell'!CI51+'4. sz. mell'!G52+'5.sz.mell.'!G92</f>
        <v>-1146000</v>
      </c>
      <c r="P100" s="564">
        <f>'3. sz. mell'!CJ51+'4. sz. mell'!H52+'5.sz.mell.'!H92</f>
        <v>563623004</v>
      </c>
    </row>
    <row r="101" spans="1:16" ht="12" customHeight="1">
      <c r="A101" s="378" t="s">
        <v>11</v>
      </c>
      <c r="B101" s="379" t="s">
        <v>255</v>
      </c>
      <c r="C101" s="424" t="s">
        <v>126</v>
      </c>
      <c r="D101" s="387">
        <v>368000</v>
      </c>
      <c r="E101" s="387">
        <v>368000</v>
      </c>
      <c r="F101" s="387">
        <f t="shared" si="32"/>
        <v>80000</v>
      </c>
      <c r="G101" s="387">
        <v>448000</v>
      </c>
      <c r="H101" s="387">
        <v>0</v>
      </c>
      <c r="I101" s="1046">
        <f t="shared" si="33"/>
        <v>448000</v>
      </c>
      <c r="K101" s="564">
        <f>'3. sz. mell'!CE52+'4. sz. mell'!C53+'5.sz.mell.'!C93</f>
        <v>368000</v>
      </c>
      <c r="L101" s="564">
        <f>'3. sz. mell'!CF52+'4. sz. mell'!D53+'5.sz.mell.'!D93</f>
        <v>368000</v>
      </c>
      <c r="M101" s="564">
        <f>'3. sz. mell'!CG52+'4. sz. mell'!E53+'5.sz.mell.'!E93</f>
        <v>80000</v>
      </c>
      <c r="N101" s="564">
        <f>'3. sz. mell'!CH52+'4. sz. mell'!F53+'5.sz.mell.'!F93</f>
        <v>448000</v>
      </c>
      <c r="O101" s="564">
        <f>'3. sz. mell'!CI52+'4. sz. mell'!G53+'5.sz.mell.'!G93</f>
        <v>0</v>
      </c>
      <c r="P101" s="564">
        <f>'3. sz. mell'!CJ52+'4. sz. mell'!H53+'5.sz.mell.'!H93</f>
        <v>448000</v>
      </c>
    </row>
    <row r="102" spans="1:16" ht="12" customHeight="1" thickBot="1">
      <c r="A102" s="378" t="s">
        <v>127</v>
      </c>
      <c r="B102" s="425" t="s">
        <v>256</v>
      </c>
      <c r="C102" s="426" t="s">
        <v>128</v>
      </c>
      <c r="D102" s="387">
        <v>168329353</v>
      </c>
      <c r="E102" s="387">
        <v>124090537</v>
      </c>
      <c r="F102" s="387">
        <f t="shared" si="32"/>
        <v>12603708</v>
      </c>
      <c r="G102" s="387">
        <v>136694245</v>
      </c>
      <c r="H102" s="387">
        <v>4556000</v>
      </c>
      <c r="I102" s="1046">
        <f t="shared" si="33"/>
        <v>141250245</v>
      </c>
      <c r="K102" s="564">
        <f>'3. sz. mell'!CE53+'4. sz. mell'!C54+'5.sz.mell.'!C94</f>
        <v>168329353</v>
      </c>
      <c r="L102" s="564">
        <f>'3. sz. mell'!CF53+'4. sz. mell'!D54+'5.sz.mell.'!D94</f>
        <v>124090537</v>
      </c>
      <c r="M102" s="564">
        <f>'3. sz. mell'!CG53+'4. sz. mell'!E54+'5.sz.mell.'!E94</f>
        <v>12603708</v>
      </c>
      <c r="N102" s="564">
        <f>'3. sz. mell'!CH53+'4. sz. mell'!F54+'5.sz.mell.'!F94</f>
        <v>136694245</v>
      </c>
      <c r="O102" s="564">
        <f>'3. sz. mell'!CI53+'4. sz. mell'!G54+'5.sz.mell.'!G94</f>
        <v>4556000</v>
      </c>
      <c r="P102" s="564">
        <f>'3. sz. mell'!CJ53+'4. sz. mell'!H54+'5.sz.mell.'!H94</f>
        <v>141250245</v>
      </c>
    </row>
    <row r="103" spans="1:16" ht="12" customHeight="1" thickBot="1">
      <c r="A103" s="369" t="s">
        <v>15</v>
      </c>
      <c r="B103" s="370" t="s">
        <v>1465</v>
      </c>
      <c r="C103" s="427" t="s">
        <v>651</v>
      </c>
      <c r="D103" s="372">
        <f>+D104+D106+D105</f>
        <v>13245000</v>
      </c>
      <c r="E103" s="372">
        <f t="shared" ref="E103:I103" si="34">+E104+E106+E105</f>
        <v>60875000</v>
      </c>
      <c r="F103" s="372">
        <f t="shared" si="34"/>
        <v>-6741292</v>
      </c>
      <c r="G103" s="372">
        <f t="shared" si="34"/>
        <v>54133708</v>
      </c>
      <c r="H103" s="372">
        <f t="shared" si="34"/>
        <v>-38532708</v>
      </c>
      <c r="I103" s="372">
        <f t="shared" si="34"/>
        <v>15601000</v>
      </c>
      <c r="K103" s="564">
        <f>'1.1.PMINFO.'!G103-'1.3.sz.mell.'!G103-'1.4.sz.mell.'!G103</f>
        <v>1544668741</v>
      </c>
      <c r="L103" s="564">
        <f>'1.1.PMINFO.'!H103-'1.3.sz.mell.'!H103-'1.4.sz.mell.'!H103</f>
        <v>17742424</v>
      </c>
      <c r="M103" s="564">
        <f>'1.1.PMINFO.'!I103-'1.3.sz.mell.'!I103-'1.4.sz.mell.'!I103</f>
        <v>-36357611</v>
      </c>
      <c r="N103" s="564">
        <f>'1.1.PMINFO.'!J103-'1.3.sz.mell.'!J103-'1.4.sz.mell.'!J103</f>
        <v>0</v>
      </c>
      <c r="O103" s="564">
        <f>'1.1.PMINFO.'!K103-'1.3.sz.mell.'!K103-'1.4.sz.mell.'!K103</f>
        <v>0</v>
      </c>
      <c r="P103" s="564">
        <f>'1.1.PMINFO.'!L103-'1.3.sz.mell.'!L103-'1.4.sz.mell.'!L103</f>
        <v>0</v>
      </c>
    </row>
    <row r="104" spans="1:16" ht="12" customHeight="1">
      <c r="A104" s="374" t="s">
        <v>346</v>
      </c>
      <c r="B104" s="375" t="s">
        <v>1465</v>
      </c>
      <c r="C104" s="428" t="s">
        <v>134</v>
      </c>
      <c r="D104" s="377">
        <v>5000000</v>
      </c>
      <c r="E104" s="377">
        <v>45274000</v>
      </c>
      <c r="F104" s="377">
        <f t="shared" ref="F104:F106" si="35">G104-E104</f>
        <v>-6741292</v>
      </c>
      <c r="G104" s="377">
        <v>38532708</v>
      </c>
      <c r="H104" s="377">
        <v>-38532708</v>
      </c>
      <c r="I104" s="1044">
        <f t="shared" si="33"/>
        <v>0</v>
      </c>
      <c r="K104" s="564">
        <f>'1.1.PMINFO.'!G104-'1.3.sz.mell.'!G104-'1.4.sz.mell.'!G104</f>
        <v>38532708</v>
      </c>
      <c r="L104" s="564">
        <f>'1.1.PMINFO.'!H104-'1.3.sz.mell.'!H104-'1.4.sz.mell.'!H104</f>
        <v>12405139</v>
      </c>
      <c r="M104" s="564">
        <f>'1.1.PMINFO.'!I104-'1.3.sz.mell.'!I104-'1.4.sz.mell.'!I104</f>
        <v>0</v>
      </c>
      <c r="N104" s="564">
        <f>'1.1.PMINFO.'!J104-'1.3.sz.mell.'!J104-'1.4.sz.mell.'!J104</f>
        <v>0</v>
      </c>
      <c r="O104" s="564">
        <f>'1.1.PMINFO.'!K104-'1.3.sz.mell.'!K104-'1.4.sz.mell.'!K104</f>
        <v>0</v>
      </c>
      <c r="P104" s="564">
        <f>'1.1.PMINFO.'!L104-'1.3.sz.mell.'!L104-'1.4.sz.mell.'!L104</f>
        <v>0</v>
      </c>
    </row>
    <row r="105" spans="1:16" ht="12" customHeight="1">
      <c r="A105" s="374" t="s">
        <v>347</v>
      </c>
      <c r="B105" s="397" t="s">
        <v>1465</v>
      </c>
      <c r="C105" s="429" t="s">
        <v>493</v>
      </c>
      <c r="D105" s="430">
        <v>8245000</v>
      </c>
      <c r="E105" s="430">
        <v>15601000</v>
      </c>
      <c r="F105" s="430">
        <f t="shared" si="35"/>
        <v>0</v>
      </c>
      <c r="G105" s="430">
        <v>15601000</v>
      </c>
      <c r="H105" s="430"/>
      <c r="I105" s="1056">
        <f t="shared" si="33"/>
        <v>15601000</v>
      </c>
      <c r="K105" s="564">
        <f>'1.1.PMINFO.'!G105-'1.3.sz.mell.'!G105-'1.4.sz.mell.'!G105</f>
        <v>1506136033</v>
      </c>
      <c r="L105" s="564">
        <f>'1.1.PMINFO.'!H105-'1.3.sz.mell.'!H105-'1.4.sz.mell.'!H105</f>
        <v>0</v>
      </c>
      <c r="M105" s="564">
        <f>'1.1.PMINFO.'!I105-'1.3.sz.mell.'!I105-'1.4.sz.mell.'!I105</f>
        <v>-32064896</v>
      </c>
      <c r="N105" s="564">
        <f>'1.1.PMINFO.'!J105-'1.3.sz.mell.'!J105-'1.4.sz.mell.'!J105</f>
        <v>0</v>
      </c>
      <c r="O105" s="564">
        <f>'1.1.PMINFO.'!K105-'1.3.sz.mell.'!K105-'1.4.sz.mell.'!K105</f>
        <v>0</v>
      </c>
      <c r="P105" s="564">
        <f>'1.1.PMINFO.'!L105-'1.3.sz.mell.'!L105-'1.4.sz.mell.'!L105</f>
        <v>0</v>
      </c>
    </row>
    <row r="106" spans="1:16" ht="12" customHeight="1" thickBot="1">
      <c r="A106" s="374" t="s">
        <v>348</v>
      </c>
      <c r="B106" s="383" t="s">
        <v>1465</v>
      </c>
      <c r="C106" s="431" t="s">
        <v>492</v>
      </c>
      <c r="D106" s="387"/>
      <c r="E106" s="387">
        <v>0</v>
      </c>
      <c r="F106" s="387">
        <f t="shared" si="35"/>
        <v>0</v>
      </c>
      <c r="G106" s="387">
        <v>0</v>
      </c>
      <c r="H106" s="387"/>
      <c r="I106" s="1046">
        <f t="shared" si="33"/>
        <v>0</v>
      </c>
      <c r="K106" s="564">
        <f>'1.1.PMINFO.'!G106-'1.3.sz.mell.'!G106-'1.4.sz.mell.'!G106</f>
        <v>0</v>
      </c>
      <c r="L106" s="564">
        <f>'1.1.PMINFO.'!H106-'1.3.sz.mell.'!H106-'1.4.sz.mell.'!H106</f>
        <v>5337285</v>
      </c>
      <c r="M106" s="564">
        <f>'1.1.PMINFO.'!I106-'1.3.sz.mell.'!I106-'1.4.sz.mell.'!I106</f>
        <v>-4292715</v>
      </c>
      <c r="N106" s="564">
        <f>'1.1.PMINFO.'!J106-'1.3.sz.mell.'!J106-'1.4.sz.mell.'!J106</f>
        <v>0</v>
      </c>
      <c r="O106" s="564">
        <f>'1.1.PMINFO.'!K106-'1.3.sz.mell.'!K106-'1.4.sz.mell.'!K106</f>
        <v>0</v>
      </c>
      <c r="P106" s="564">
        <f>'1.1.PMINFO.'!L106-'1.3.sz.mell.'!L106-'1.4.sz.mell.'!L106</f>
        <v>0</v>
      </c>
    </row>
    <row r="107" spans="1:16" ht="12" customHeight="1" thickBot="1">
      <c r="A107" s="369" t="s">
        <v>27</v>
      </c>
      <c r="B107" s="370"/>
      <c r="C107" s="432" t="s">
        <v>654</v>
      </c>
      <c r="D107" s="372">
        <f>+D108+D110+D112</f>
        <v>112067000</v>
      </c>
      <c r="E107" s="372">
        <f t="shared" ref="E107:I107" si="36">+E108+E110+E112</f>
        <v>120839657</v>
      </c>
      <c r="F107" s="372">
        <f t="shared" si="36"/>
        <v>-5783437</v>
      </c>
      <c r="G107" s="372">
        <f t="shared" si="36"/>
        <v>115056220</v>
      </c>
      <c r="H107" s="372">
        <f t="shared" si="36"/>
        <v>4616000</v>
      </c>
      <c r="I107" s="372">
        <f t="shared" si="36"/>
        <v>119672220</v>
      </c>
      <c r="K107" s="564">
        <f>'1.1.PMINFO.'!G107-'1.3.sz.mell.'!G107-'1.4.sz.mell.'!G107</f>
        <v>-1375478813</v>
      </c>
      <c r="L107" s="564"/>
      <c r="M107" s="564">
        <f>'1.1.PMINFO.'!H107-'1.3.sz.mell.'!H107-'1.4.sz.mell.'!H107</f>
        <v>893434795</v>
      </c>
    </row>
    <row r="108" spans="1:16" ht="12" customHeight="1">
      <c r="A108" s="374" t="s">
        <v>623</v>
      </c>
      <c r="B108" s="375" t="s">
        <v>257</v>
      </c>
      <c r="C108" s="423" t="s">
        <v>129</v>
      </c>
      <c r="D108" s="377">
        <v>18387000</v>
      </c>
      <c r="E108" s="377">
        <v>24159657</v>
      </c>
      <c r="F108" s="377">
        <f t="shared" ref="F108:F112" si="37">G108-E108</f>
        <v>1216563</v>
      </c>
      <c r="G108" s="377">
        <v>25376220</v>
      </c>
      <c r="H108" s="377">
        <v>750000</v>
      </c>
      <c r="I108" s="1044">
        <f t="shared" si="33"/>
        <v>26126220</v>
      </c>
      <c r="K108" s="564">
        <f>'3. sz. mell'!CE55+'4. sz. mell'!C56+'5.sz.mell.'!C100</f>
        <v>18387000</v>
      </c>
      <c r="L108" s="564">
        <f>'3. sz. mell'!CF55+'4. sz. mell'!D56+'5.sz.mell.'!D100</f>
        <v>24159657</v>
      </c>
      <c r="M108" s="564">
        <f>'3. sz. mell'!CG55+'4. sz. mell'!E56+'5.sz.mell.'!E100</f>
        <v>1216563</v>
      </c>
      <c r="N108" s="564">
        <f>'3. sz. mell'!CH55+'4. sz. mell'!F56+'5.sz.mell.'!F100</f>
        <v>25376220</v>
      </c>
      <c r="O108" s="564">
        <f>'3. sz. mell'!CI55+'4. sz. mell'!G56+'5.sz.mell.'!G100</f>
        <v>750000</v>
      </c>
      <c r="P108" s="564">
        <f>'3. sz. mell'!CJ55+'4. sz. mell'!H56+'5.sz.mell.'!H100</f>
        <v>26126220</v>
      </c>
    </row>
    <row r="109" spans="1:16" ht="12" customHeight="1">
      <c r="A109" s="374" t="s">
        <v>624</v>
      </c>
      <c r="B109" s="433" t="s">
        <v>257</v>
      </c>
      <c r="C109" s="431" t="s">
        <v>130</v>
      </c>
      <c r="D109" s="377">
        <v>0</v>
      </c>
      <c r="E109" s="377">
        <v>0</v>
      </c>
      <c r="F109" s="377">
        <f t="shared" si="37"/>
        <v>0</v>
      </c>
      <c r="G109" s="377">
        <v>0</v>
      </c>
      <c r="H109" s="377">
        <v>0</v>
      </c>
      <c r="I109" s="1044">
        <f t="shared" si="33"/>
        <v>0</v>
      </c>
      <c r="K109" s="564">
        <f>'3. sz. mell'!CE56+'4. sz. mell'!C57+'5.sz.mell.'!C101</f>
        <v>0</v>
      </c>
      <c r="L109" s="564">
        <f>'3. sz. mell'!CF56+'4. sz. mell'!D57+'5.sz.mell.'!D101</f>
        <v>0</v>
      </c>
      <c r="M109" s="564">
        <f>'3. sz. mell'!CG56+'4. sz. mell'!E57+'5.sz.mell.'!E101</f>
        <v>0</v>
      </c>
      <c r="N109" s="564">
        <f>'3. sz. mell'!CH56+'4. sz. mell'!F57+'5.sz.mell.'!F101</f>
        <v>0</v>
      </c>
      <c r="O109" s="564">
        <f>'3. sz. mell'!CI56+'4. sz. mell'!G57+'5.sz.mell.'!G101</f>
        <v>0</v>
      </c>
      <c r="P109" s="564">
        <f>'3. sz. mell'!CJ56+'4. sz. mell'!H57+'5.sz.mell.'!H101</f>
        <v>0</v>
      </c>
    </row>
    <row r="110" spans="1:16" ht="12" customHeight="1">
      <c r="A110" s="374" t="s">
        <v>625</v>
      </c>
      <c r="B110" s="433" t="s">
        <v>258</v>
      </c>
      <c r="C110" s="431" t="s">
        <v>131</v>
      </c>
      <c r="D110" s="381">
        <v>93680000</v>
      </c>
      <c r="E110" s="381">
        <v>93680000</v>
      </c>
      <c r="F110" s="381">
        <f t="shared" si="37"/>
        <v>-4000000</v>
      </c>
      <c r="G110" s="381">
        <v>89680000</v>
      </c>
      <c r="H110" s="381">
        <v>3866000</v>
      </c>
      <c r="I110" s="1045">
        <f t="shared" si="33"/>
        <v>93546000</v>
      </c>
      <c r="K110" s="564">
        <f>'3. sz. mell'!CE57+'4. sz. mell'!C58+'5.sz.mell.'!C102</f>
        <v>93680000</v>
      </c>
      <c r="L110" s="564">
        <f>'3. sz. mell'!CF57+'4. sz. mell'!D58+'5.sz.mell.'!D102</f>
        <v>93680000</v>
      </c>
      <c r="M110" s="564">
        <f>'3. sz. mell'!CG57+'4. sz. mell'!E58+'5.sz.mell.'!E102</f>
        <v>-4000000</v>
      </c>
      <c r="N110" s="564">
        <f>'3. sz. mell'!CH57+'4. sz. mell'!F58+'5.sz.mell.'!F102</f>
        <v>89680000</v>
      </c>
      <c r="O110" s="564">
        <f>'3. sz. mell'!CI57+'4. sz. mell'!G58+'5.sz.mell.'!G102</f>
        <v>3866000</v>
      </c>
      <c r="P110" s="564">
        <f>'3. sz. mell'!CJ57+'4. sz. mell'!H58+'5.sz.mell.'!H102</f>
        <v>93546000</v>
      </c>
    </row>
    <row r="111" spans="1:16" ht="12" customHeight="1">
      <c r="A111" s="374" t="s">
        <v>652</v>
      </c>
      <c r="B111" s="433" t="s">
        <v>258</v>
      </c>
      <c r="C111" s="431" t="s">
        <v>132</v>
      </c>
      <c r="D111" s="434"/>
      <c r="E111" s="434">
        <v>0</v>
      </c>
      <c r="F111" s="434">
        <f t="shared" si="37"/>
        <v>0</v>
      </c>
      <c r="G111" s="434">
        <v>0</v>
      </c>
      <c r="H111" s="434"/>
      <c r="I111" s="1057">
        <f t="shared" si="33"/>
        <v>0</v>
      </c>
      <c r="K111" s="564">
        <f>'3. sz. mell'!CE58+'4. sz. mell'!C59+'5.sz.mell.'!C103</f>
        <v>0</v>
      </c>
      <c r="L111" s="564">
        <f>'3. sz. mell'!CF58+'4. sz. mell'!D59+'5.sz.mell.'!D103</f>
        <v>0</v>
      </c>
      <c r="M111" s="564">
        <f>'3. sz. mell'!CG58+'4. sz. mell'!E59+'5.sz.mell.'!E103</f>
        <v>0</v>
      </c>
      <c r="N111" s="564">
        <f>'3. sz. mell'!CH58+'4. sz. mell'!F59+'5.sz.mell.'!F103</f>
        <v>0</v>
      </c>
      <c r="O111" s="564">
        <f>'3. sz. mell'!CI58+'4. sz. mell'!G59+'5.sz.mell.'!G103</f>
        <v>0</v>
      </c>
      <c r="P111" s="564">
        <f>'3. sz. mell'!CJ58+'4. sz. mell'!H59+'5.sz.mell.'!H103</f>
        <v>0</v>
      </c>
    </row>
    <row r="112" spans="1:16" ht="12" customHeight="1" thickBot="1">
      <c r="A112" s="374" t="s">
        <v>653</v>
      </c>
      <c r="B112" s="397" t="s">
        <v>259</v>
      </c>
      <c r="C112" s="435" t="s">
        <v>133</v>
      </c>
      <c r="D112" s="434"/>
      <c r="E112" s="434">
        <v>3000000</v>
      </c>
      <c r="F112" s="434">
        <f t="shared" si="37"/>
        <v>-3000000</v>
      </c>
      <c r="G112" s="434">
        <v>0</v>
      </c>
      <c r="H112" s="434"/>
      <c r="I112" s="1057">
        <f t="shared" si="33"/>
        <v>0</v>
      </c>
      <c r="K112" s="564">
        <f>'3. sz. mell'!CE59+'4. sz. mell'!C60+'5.sz.mell.'!C104</f>
        <v>0</v>
      </c>
      <c r="L112" s="564">
        <f>'3. sz. mell'!CF59+'4. sz. mell'!D60+'5.sz.mell.'!D104</f>
        <v>3000000</v>
      </c>
      <c r="M112" s="564">
        <f>'3. sz. mell'!CG59+'4. sz. mell'!E60+'5.sz.mell.'!E104</f>
        <v>-3000000</v>
      </c>
      <c r="N112" s="564">
        <f>'3. sz. mell'!CH59+'4. sz. mell'!F60+'5.sz.mell.'!F104</f>
        <v>0</v>
      </c>
      <c r="O112" s="564">
        <f>'3. sz. mell'!CI59+'4. sz. mell'!G60+'5.sz.mell.'!G104</f>
        <v>0</v>
      </c>
      <c r="P112" s="564">
        <f>'3. sz. mell'!CJ59+'4. sz. mell'!H60+'5.sz.mell.'!H104</f>
        <v>0</v>
      </c>
    </row>
    <row r="113" spans="1:13" ht="12" customHeight="1" thickBot="1">
      <c r="A113" s="369" t="s">
        <v>135</v>
      </c>
      <c r="B113" s="370"/>
      <c r="C113" s="427" t="s">
        <v>136</v>
      </c>
      <c r="D113" s="372">
        <f>+D97+D107+D103</f>
        <v>1529657051</v>
      </c>
      <c r="E113" s="372">
        <f t="shared" ref="E113:I113" si="38">+E97+E107+E103</f>
        <v>1587124217</v>
      </c>
      <c r="F113" s="372">
        <f t="shared" si="38"/>
        <v>32262890</v>
      </c>
      <c r="G113" s="372">
        <f t="shared" si="38"/>
        <v>1619387107</v>
      </c>
      <c r="H113" s="372">
        <f t="shared" si="38"/>
        <v>-29406708</v>
      </c>
      <c r="I113" s="372">
        <f t="shared" si="38"/>
        <v>1589980399</v>
      </c>
      <c r="K113" s="564">
        <f>'1.1.PMINFO.'!G113-'1.3.sz.mell.'!G113-'1.4.sz.mell.'!G113</f>
        <v>1619386107</v>
      </c>
      <c r="L113" s="564"/>
      <c r="M113" s="564">
        <f>'1.1.PMINFO.'!H113-'1.3.sz.mell.'!H113-'1.4.sz.mell.'!H113</f>
        <v>2561512929</v>
      </c>
    </row>
    <row r="114" spans="1:13" ht="12" customHeight="1" thickBot="1">
      <c r="A114" s="369" t="s">
        <v>41</v>
      </c>
      <c r="B114" s="370"/>
      <c r="C114" s="427" t="s">
        <v>137</v>
      </c>
      <c r="D114" s="372">
        <f>+D115+D116+D117</f>
        <v>0</v>
      </c>
      <c r="E114" s="372">
        <f t="shared" ref="E114:I114" si="39">+E115+E116+E117</f>
        <v>0</v>
      </c>
      <c r="F114" s="372">
        <f t="shared" si="39"/>
        <v>0</v>
      </c>
      <c r="G114" s="372">
        <f t="shared" si="39"/>
        <v>0</v>
      </c>
      <c r="H114" s="372">
        <f t="shared" si="39"/>
        <v>0</v>
      </c>
      <c r="I114" s="372">
        <f t="shared" si="39"/>
        <v>0</v>
      </c>
      <c r="K114" s="564">
        <f>'1.1.PMINFO.'!G114-'1.3.sz.mell.'!G114-'1.4.sz.mell.'!G114</f>
        <v>0</v>
      </c>
      <c r="L114" s="564"/>
      <c r="M114" s="564">
        <f>'1.1.PMINFO.'!H114-'1.3.sz.mell.'!H114-'1.4.sz.mell.'!H114</f>
        <v>7983600</v>
      </c>
    </row>
    <row r="115" spans="1:13" ht="12" customHeight="1">
      <c r="A115" s="374" t="s">
        <v>43</v>
      </c>
      <c r="B115" s="375" t="s">
        <v>260</v>
      </c>
      <c r="C115" s="428" t="s">
        <v>138</v>
      </c>
      <c r="D115" s="434"/>
      <c r="E115" s="434">
        <v>0</v>
      </c>
      <c r="F115" s="434">
        <f t="shared" ref="F115:F117" si="40">G115-E115</f>
        <v>0</v>
      </c>
      <c r="G115" s="434">
        <v>0</v>
      </c>
      <c r="H115" s="434"/>
      <c r="I115" s="1057">
        <f t="shared" si="33"/>
        <v>0</v>
      </c>
      <c r="K115" s="564">
        <f>'1.1.PMINFO.'!G115-'1.3.sz.mell.'!G115-'1.4.sz.mell.'!G115</f>
        <v>0</v>
      </c>
      <c r="L115" s="564"/>
      <c r="M115" s="564">
        <f>'1.1.PMINFO.'!H115-'1.3.sz.mell.'!H115-'1.4.sz.mell.'!H115</f>
        <v>7983600</v>
      </c>
    </row>
    <row r="116" spans="1:13" ht="12" customHeight="1">
      <c r="A116" s="374" t="s">
        <v>45</v>
      </c>
      <c r="B116" s="375" t="s">
        <v>261</v>
      </c>
      <c r="C116" s="428" t="s">
        <v>139</v>
      </c>
      <c r="D116" s="434"/>
      <c r="E116" s="434">
        <v>0</v>
      </c>
      <c r="F116" s="434">
        <f t="shared" si="40"/>
        <v>0</v>
      </c>
      <c r="G116" s="434">
        <v>0</v>
      </c>
      <c r="H116" s="434"/>
      <c r="I116" s="1057">
        <f t="shared" si="33"/>
        <v>0</v>
      </c>
      <c r="K116" s="564">
        <f>'1.1.PMINFO.'!G116-'1.3.sz.mell.'!G116-'1.4.sz.mell.'!G116</f>
        <v>0</v>
      </c>
      <c r="L116" s="564"/>
      <c r="M116" s="564">
        <f>'1.1.PMINFO.'!H116-'1.3.sz.mell.'!H116-'1.4.sz.mell.'!H116</f>
        <v>0</v>
      </c>
    </row>
    <row r="117" spans="1:13" ht="12" customHeight="1" thickBot="1">
      <c r="A117" s="436" t="s">
        <v>47</v>
      </c>
      <c r="B117" s="397" t="s">
        <v>262</v>
      </c>
      <c r="C117" s="437" t="s">
        <v>140</v>
      </c>
      <c r="D117" s="434"/>
      <c r="E117" s="434">
        <v>0</v>
      </c>
      <c r="F117" s="434">
        <f t="shared" si="40"/>
        <v>0</v>
      </c>
      <c r="G117" s="434">
        <v>0</v>
      </c>
      <c r="H117" s="434"/>
      <c r="I117" s="1057">
        <f t="shared" si="33"/>
        <v>0</v>
      </c>
      <c r="K117" s="564">
        <f>'1.1.PMINFO.'!G117-'1.3.sz.mell.'!G117-'1.4.sz.mell.'!G117</f>
        <v>0</v>
      </c>
      <c r="L117" s="564"/>
      <c r="M117" s="564">
        <f>'1.1.PMINFO.'!H117-'1.3.sz.mell.'!H117-'1.4.sz.mell.'!H117</f>
        <v>0</v>
      </c>
    </row>
    <row r="118" spans="1:13" ht="12" customHeight="1" thickBot="1">
      <c r="A118" s="369" t="s">
        <v>63</v>
      </c>
      <c r="B118" s="370" t="s">
        <v>263</v>
      </c>
      <c r="C118" s="427" t="s">
        <v>141</v>
      </c>
      <c r="D118" s="372">
        <f>+D119+D122+D123+D124</f>
        <v>0</v>
      </c>
      <c r="E118" s="372">
        <v>0</v>
      </c>
      <c r="F118" s="372">
        <f t="shared" ref="F118:I118" si="41">+F119+F122+F123+F124</f>
        <v>0</v>
      </c>
      <c r="G118" s="372">
        <v>0</v>
      </c>
      <c r="H118" s="372">
        <f t="shared" si="41"/>
        <v>0</v>
      </c>
      <c r="I118" s="372">
        <f t="shared" si="41"/>
        <v>0</v>
      </c>
      <c r="K118" s="564">
        <f>'1.1.PMINFO.'!G118-'1.3.sz.mell.'!G118-'1.4.sz.mell.'!G118</f>
        <v>0</v>
      </c>
      <c r="L118" s="564"/>
      <c r="M118" s="564">
        <f>'1.1.PMINFO.'!H118-'1.3.sz.mell.'!H118-'1.4.sz.mell.'!H118</f>
        <v>0</v>
      </c>
    </row>
    <row r="119" spans="1:13" ht="12" customHeight="1">
      <c r="A119" s="374" t="s">
        <v>355</v>
      </c>
      <c r="B119" s="375" t="s">
        <v>264</v>
      </c>
      <c r="C119" s="428" t="s">
        <v>655</v>
      </c>
      <c r="D119" s="434"/>
      <c r="E119" s="434">
        <v>0</v>
      </c>
      <c r="F119" s="434">
        <f t="shared" ref="F119:F124" si="42">G119-E119</f>
        <v>0</v>
      </c>
      <c r="G119" s="434">
        <v>0</v>
      </c>
      <c r="H119" s="434"/>
      <c r="I119" s="1057">
        <f t="shared" si="33"/>
        <v>0</v>
      </c>
      <c r="K119" s="564">
        <f>'1.1.PMINFO.'!G119-'1.3.sz.mell.'!G119-'1.4.sz.mell.'!G119</f>
        <v>0</v>
      </c>
      <c r="L119" s="564"/>
      <c r="M119" s="564">
        <f>'1.1.PMINFO.'!H119-'1.3.sz.mell.'!H119-'1.4.sz.mell.'!H119</f>
        <v>0</v>
      </c>
    </row>
    <row r="120" spans="1:13" ht="12" customHeight="1">
      <c r="A120" s="374" t="s">
        <v>356</v>
      </c>
      <c r="B120" s="375"/>
      <c r="C120" s="428" t="s">
        <v>656</v>
      </c>
      <c r="D120" s="434"/>
      <c r="E120" s="434">
        <v>0</v>
      </c>
      <c r="F120" s="434">
        <f t="shared" si="42"/>
        <v>0</v>
      </c>
      <c r="G120" s="434">
        <v>0</v>
      </c>
      <c r="H120" s="434"/>
      <c r="I120" s="1057">
        <f t="shared" si="33"/>
        <v>0</v>
      </c>
      <c r="K120" s="564">
        <f>'1.1.PMINFO.'!G120-'1.3.sz.mell.'!G120-'1.4.sz.mell.'!G120</f>
        <v>0</v>
      </c>
      <c r="L120" s="564"/>
      <c r="M120" s="564">
        <f>'1.1.PMINFO.'!H120-'1.3.sz.mell.'!H120-'1.4.sz.mell.'!H120</f>
        <v>0</v>
      </c>
    </row>
    <row r="121" spans="1:13" ht="12" customHeight="1">
      <c r="A121" s="374" t="s">
        <v>357</v>
      </c>
      <c r="B121" s="375"/>
      <c r="C121" s="428" t="s">
        <v>657</v>
      </c>
      <c r="D121" s="434"/>
      <c r="E121" s="434">
        <v>0</v>
      </c>
      <c r="F121" s="434">
        <f t="shared" si="42"/>
        <v>0</v>
      </c>
      <c r="G121" s="434">
        <v>0</v>
      </c>
      <c r="H121" s="434"/>
      <c r="I121" s="1057">
        <f t="shared" si="33"/>
        <v>0</v>
      </c>
      <c r="K121" s="564">
        <f>'1.1.PMINFO.'!G121-'1.3.sz.mell.'!G121-'1.4.sz.mell.'!G121</f>
        <v>0</v>
      </c>
      <c r="L121" s="564"/>
      <c r="M121" s="564">
        <f>'1.1.PMINFO.'!H121-'1.3.sz.mell.'!H121-'1.4.sz.mell.'!H121</f>
        <v>0</v>
      </c>
    </row>
    <row r="122" spans="1:13" ht="12" customHeight="1">
      <c r="A122" s="374" t="s">
        <v>358</v>
      </c>
      <c r="B122" s="375" t="s">
        <v>265</v>
      </c>
      <c r="C122" s="428" t="s">
        <v>658</v>
      </c>
      <c r="D122" s="434"/>
      <c r="E122" s="434">
        <v>0</v>
      </c>
      <c r="F122" s="434">
        <f t="shared" si="42"/>
        <v>0</v>
      </c>
      <c r="G122" s="434">
        <v>0</v>
      </c>
      <c r="H122" s="434"/>
      <c r="I122" s="1057">
        <f t="shared" si="33"/>
        <v>0</v>
      </c>
      <c r="K122" s="564">
        <f>'1.1.PMINFO.'!G122-'1.3.sz.mell.'!G122-'1.4.sz.mell.'!G122</f>
        <v>0</v>
      </c>
      <c r="L122" s="564"/>
      <c r="M122" s="564">
        <f>'1.1.PMINFO.'!H122-'1.3.sz.mell.'!H122-'1.4.sz.mell.'!H122</f>
        <v>0</v>
      </c>
    </row>
    <row r="123" spans="1:13" ht="12" customHeight="1">
      <c r="A123" s="374" t="s">
        <v>494</v>
      </c>
      <c r="B123" s="375" t="s">
        <v>266</v>
      </c>
      <c r="C123" s="428" t="s">
        <v>659</v>
      </c>
      <c r="D123" s="434"/>
      <c r="E123" s="434">
        <v>0</v>
      </c>
      <c r="F123" s="434">
        <f t="shared" si="42"/>
        <v>0</v>
      </c>
      <c r="G123" s="434">
        <v>0</v>
      </c>
      <c r="H123" s="434"/>
      <c r="I123" s="1057">
        <f t="shared" si="33"/>
        <v>0</v>
      </c>
      <c r="K123" s="564">
        <f>'1.1.PMINFO.'!G123-'1.3.sz.mell.'!G123-'1.4.sz.mell.'!G123</f>
        <v>0</v>
      </c>
      <c r="L123" s="564"/>
      <c r="M123" s="564">
        <f>'1.1.PMINFO.'!H123-'1.3.sz.mell.'!H123-'1.4.sz.mell.'!H123</f>
        <v>0</v>
      </c>
    </row>
    <row r="124" spans="1:13" ht="12" customHeight="1" thickBot="1">
      <c r="A124" s="374" t="s">
        <v>661</v>
      </c>
      <c r="B124" s="397" t="s">
        <v>267</v>
      </c>
      <c r="C124" s="437" t="s">
        <v>660</v>
      </c>
      <c r="D124" s="434"/>
      <c r="E124" s="434">
        <v>0</v>
      </c>
      <c r="F124" s="434">
        <f t="shared" si="42"/>
        <v>0</v>
      </c>
      <c r="G124" s="434">
        <v>0</v>
      </c>
      <c r="H124" s="434"/>
      <c r="I124" s="1057">
        <f t="shared" si="33"/>
        <v>0</v>
      </c>
      <c r="K124" s="564">
        <f>'1.1.PMINFO.'!G124-'1.3.sz.mell.'!G124-'1.4.sz.mell.'!G124</f>
        <v>0</v>
      </c>
      <c r="L124" s="564"/>
      <c r="M124" s="564">
        <f>'1.1.PMINFO.'!H124-'1.3.sz.mell.'!H124-'1.4.sz.mell.'!H124</f>
        <v>0</v>
      </c>
    </row>
    <row r="125" spans="1:13" ht="12" customHeight="1" thickBot="1">
      <c r="A125" s="369" t="s">
        <v>142</v>
      </c>
      <c r="B125" s="370"/>
      <c r="C125" s="427" t="s">
        <v>143</v>
      </c>
      <c r="D125" s="391">
        <f>SUM(D126:D130)</f>
        <v>29967403</v>
      </c>
      <c r="E125" s="391">
        <f t="shared" ref="E125:I125" si="43">SUM(E126:E130)</f>
        <v>29967403</v>
      </c>
      <c r="F125" s="391">
        <f t="shared" si="43"/>
        <v>467651</v>
      </c>
      <c r="G125" s="391">
        <f t="shared" si="43"/>
        <v>30435054</v>
      </c>
      <c r="H125" s="391">
        <f t="shared" si="43"/>
        <v>0</v>
      </c>
      <c r="I125" s="391">
        <f t="shared" si="43"/>
        <v>30435054</v>
      </c>
      <c r="K125" s="564">
        <f>'1.1.PMINFO.'!G125-'1.3.sz.mell.'!G125-'1.4.sz.mell.'!G125</f>
        <v>30435054</v>
      </c>
      <c r="L125" s="564"/>
      <c r="M125" s="564">
        <f>'1.1.PMINFO.'!H125-'1.3.sz.mell.'!H125-'1.4.sz.mell.'!H125</f>
        <v>30435054</v>
      </c>
    </row>
    <row r="126" spans="1:13" ht="12" customHeight="1">
      <c r="A126" s="374" t="s">
        <v>77</v>
      </c>
      <c r="B126" s="375" t="s">
        <v>268</v>
      </c>
      <c r="C126" s="428" t="s">
        <v>144</v>
      </c>
      <c r="D126" s="434"/>
      <c r="E126" s="434">
        <v>0</v>
      </c>
      <c r="F126" s="434">
        <f t="shared" ref="F126:F130" si="44">G126-E126</f>
        <v>0</v>
      </c>
      <c r="G126" s="434">
        <v>0</v>
      </c>
      <c r="H126" s="434"/>
      <c r="I126" s="1057">
        <f t="shared" si="33"/>
        <v>0</v>
      </c>
      <c r="K126" s="564">
        <f>'1.1.PMINFO.'!G126-'1.3.sz.mell.'!G126-'1.4.sz.mell.'!G126</f>
        <v>0</v>
      </c>
      <c r="L126" s="564"/>
      <c r="M126" s="564">
        <f>'1.1.PMINFO.'!H126-'1.3.sz.mell.'!H126-'1.4.sz.mell.'!H126</f>
        <v>0</v>
      </c>
    </row>
    <row r="127" spans="1:13" ht="12" customHeight="1">
      <c r="A127" s="374" t="s">
        <v>78</v>
      </c>
      <c r="B127" s="375" t="s">
        <v>269</v>
      </c>
      <c r="C127" s="428" t="s">
        <v>145</v>
      </c>
      <c r="D127" s="434">
        <v>29967403</v>
      </c>
      <c r="E127" s="434">
        <v>29967403</v>
      </c>
      <c r="F127" s="434">
        <f t="shared" si="44"/>
        <v>467651</v>
      </c>
      <c r="G127" s="434">
        <v>30435054</v>
      </c>
      <c r="H127" s="434"/>
      <c r="I127" s="1057">
        <f t="shared" si="33"/>
        <v>30435054</v>
      </c>
      <c r="K127" s="564">
        <f>'1.1.PMINFO.'!G127-'1.3.sz.mell.'!G127-'1.4.sz.mell.'!G127</f>
        <v>30435054</v>
      </c>
      <c r="L127" s="564"/>
      <c r="M127" s="564">
        <f>'1.1.PMINFO.'!H127-'1.3.sz.mell.'!H127-'1.4.sz.mell.'!H127</f>
        <v>30435054</v>
      </c>
    </row>
    <row r="128" spans="1:13" ht="12" customHeight="1">
      <c r="A128" s="374" t="s">
        <v>79</v>
      </c>
      <c r="B128" s="375" t="s">
        <v>270</v>
      </c>
      <c r="C128" s="428" t="s">
        <v>662</v>
      </c>
      <c r="D128" s="434"/>
      <c r="E128" s="434">
        <v>0</v>
      </c>
      <c r="F128" s="434">
        <f t="shared" si="44"/>
        <v>0</v>
      </c>
      <c r="G128" s="434">
        <v>0</v>
      </c>
      <c r="H128" s="434"/>
      <c r="I128" s="1057">
        <f t="shared" si="33"/>
        <v>0</v>
      </c>
      <c r="K128" s="564">
        <f>'1.1.PMINFO.'!G128-'1.3.sz.mell.'!G128-'1.4.sz.mell.'!G128</f>
        <v>0</v>
      </c>
      <c r="L128" s="564"/>
      <c r="M128" s="564">
        <f>'1.1.PMINFO.'!H128-'1.3.sz.mell.'!H128-'1.4.sz.mell.'!H128</f>
        <v>0</v>
      </c>
    </row>
    <row r="129" spans="1:13" ht="12" customHeight="1">
      <c r="A129" s="374" t="s">
        <v>80</v>
      </c>
      <c r="B129" s="375" t="s">
        <v>271</v>
      </c>
      <c r="C129" s="428" t="s">
        <v>223</v>
      </c>
      <c r="D129" s="434"/>
      <c r="E129" s="434">
        <v>0</v>
      </c>
      <c r="F129" s="434">
        <f t="shared" si="44"/>
        <v>0</v>
      </c>
      <c r="G129" s="434">
        <v>0</v>
      </c>
      <c r="H129" s="434"/>
      <c r="I129" s="1057">
        <f t="shared" si="33"/>
        <v>0</v>
      </c>
      <c r="K129" s="564">
        <f>'1.1.PMINFO.'!G129-'1.3.sz.mell.'!G129-'1.4.sz.mell.'!G129</f>
        <v>0</v>
      </c>
      <c r="L129" s="564"/>
      <c r="M129" s="564">
        <f>'1.1.PMINFO.'!H129-'1.3.sz.mell.'!H129-'1.4.sz.mell.'!H129</f>
        <v>0</v>
      </c>
    </row>
    <row r="130" spans="1:13" ht="12" customHeight="1" thickBot="1">
      <c r="A130" s="436"/>
      <c r="B130" s="397" t="s">
        <v>678</v>
      </c>
      <c r="C130" s="437" t="s">
        <v>677</v>
      </c>
      <c r="D130" s="438"/>
      <c r="E130" s="438">
        <v>0</v>
      </c>
      <c r="F130" s="438">
        <f t="shared" si="44"/>
        <v>0</v>
      </c>
      <c r="G130" s="438">
        <v>0</v>
      </c>
      <c r="H130" s="438"/>
      <c r="I130" s="1058">
        <f t="shared" si="33"/>
        <v>0</v>
      </c>
      <c r="K130" s="564">
        <f>'1.1.PMINFO.'!G130-'1.3.sz.mell.'!G130-'1.4.sz.mell.'!G130</f>
        <v>0</v>
      </c>
      <c r="L130" s="564"/>
      <c r="M130" s="564">
        <f>'1.1.PMINFO.'!H130-'1.3.sz.mell.'!H130-'1.4.sz.mell.'!H130</f>
        <v>0</v>
      </c>
    </row>
    <row r="131" spans="1:13" ht="12" customHeight="1" thickBot="1">
      <c r="A131" s="369" t="s">
        <v>81</v>
      </c>
      <c r="B131" s="370" t="s">
        <v>272</v>
      </c>
      <c r="C131" s="427" t="s">
        <v>146</v>
      </c>
      <c r="D131" s="439">
        <f>+D132+D133+D135+D136</f>
        <v>0</v>
      </c>
      <c r="E131" s="439">
        <f t="shared" ref="E131:I131" si="45">+E132+E133+E135+E136</f>
        <v>0</v>
      </c>
      <c r="F131" s="439">
        <f t="shared" si="45"/>
        <v>0</v>
      </c>
      <c r="G131" s="439">
        <f t="shared" si="45"/>
        <v>0</v>
      </c>
      <c r="H131" s="439">
        <f t="shared" si="45"/>
        <v>0</v>
      </c>
      <c r="I131" s="439">
        <f t="shared" si="45"/>
        <v>0</v>
      </c>
      <c r="K131" s="564">
        <f>'1.1.PMINFO.'!G131-'1.3.sz.mell.'!G131-'1.4.sz.mell.'!G131</f>
        <v>0</v>
      </c>
      <c r="L131" s="564"/>
      <c r="M131" s="564">
        <f>'1.1.PMINFO.'!H131-'1.3.sz.mell.'!H131-'1.4.sz.mell.'!H131</f>
        <v>0</v>
      </c>
    </row>
    <row r="132" spans="1:13" ht="12" customHeight="1">
      <c r="A132" s="374" t="s">
        <v>476</v>
      </c>
      <c r="B132" s="375" t="s">
        <v>273</v>
      </c>
      <c r="C132" s="428" t="s">
        <v>663</v>
      </c>
      <c r="D132" s="434"/>
      <c r="E132" s="434">
        <v>0</v>
      </c>
      <c r="F132" s="434">
        <f t="shared" ref="F132:F136" si="46">G132-E132</f>
        <v>0</v>
      </c>
      <c r="G132" s="434">
        <v>0</v>
      </c>
      <c r="H132" s="434"/>
      <c r="I132" s="1057">
        <f t="shared" si="33"/>
        <v>0</v>
      </c>
      <c r="K132" s="564">
        <f>'1.1.PMINFO.'!G132-'1.3.sz.mell.'!G132-'1.4.sz.mell.'!G132</f>
        <v>0</v>
      </c>
      <c r="L132" s="564"/>
      <c r="M132" s="564">
        <f>'1.1.PMINFO.'!H132-'1.3.sz.mell.'!H132-'1.4.sz.mell.'!H132</f>
        <v>0</v>
      </c>
    </row>
    <row r="133" spans="1:13" ht="12" customHeight="1">
      <c r="A133" s="374" t="s">
        <v>477</v>
      </c>
      <c r="B133" s="375" t="s">
        <v>274</v>
      </c>
      <c r="C133" s="428" t="s">
        <v>664</v>
      </c>
      <c r="D133" s="434"/>
      <c r="E133" s="434">
        <v>0</v>
      </c>
      <c r="F133" s="434">
        <f t="shared" si="46"/>
        <v>0</v>
      </c>
      <c r="G133" s="434">
        <v>0</v>
      </c>
      <c r="H133" s="434"/>
      <c r="I133" s="1057">
        <f t="shared" si="33"/>
        <v>0</v>
      </c>
      <c r="K133" s="564">
        <f>'1.1.PMINFO.'!G133-'1.3.sz.mell.'!G133-'1.4.sz.mell.'!G133</f>
        <v>0</v>
      </c>
      <c r="L133" s="564"/>
      <c r="M133" s="564">
        <f>'1.1.PMINFO.'!H133-'1.3.sz.mell.'!H133-'1.4.sz.mell.'!H133</f>
        <v>0</v>
      </c>
    </row>
    <row r="134" spans="1:13" ht="12" customHeight="1">
      <c r="A134" s="374" t="s">
        <v>478</v>
      </c>
      <c r="B134" s="375" t="s">
        <v>275</v>
      </c>
      <c r="C134" s="428" t="s">
        <v>665</v>
      </c>
      <c r="D134" s="434"/>
      <c r="E134" s="434">
        <v>0</v>
      </c>
      <c r="F134" s="434">
        <f t="shared" si="46"/>
        <v>0</v>
      </c>
      <c r="G134" s="434">
        <v>0</v>
      </c>
      <c r="H134" s="434"/>
      <c r="I134" s="1057">
        <f t="shared" si="33"/>
        <v>0</v>
      </c>
      <c r="K134" s="564">
        <f>'1.1.PMINFO.'!G134-'1.3.sz.mell.'!G134-'1.4.sz.mell.'!G134</f>
        <v>0</v>
      </c>
      <c r="L134" s="564"/>
      <c r="M134" s="564">
        <f>'1.1.PMINFO.'!H134-'1.3.sz.mell.'!H134-'1.4.sz.mell.'!H134</f>
        <v>0</v>
      </c>
    </row>
    <row r="135" spans="1:13" ht="12" customHeight="1">
      <c r="A135" s="374" t="s">
        <v>479</v>
      </c>
      <c r="B135" s="375" t="s">
        <v>276</v>
      </c>
      <c r="C135" s="428" t="s">
        <v>666</v>
      </c>
      <c r="D135" s="434"/>
      <c r="E135" s="434">
        <v>0</v>
      </c>
      <c r="F135" s="434">
        <f t="shared" si="46"/>
        <v>0</v>
      </c>
      <c r="G135" s="434">
        <v>0</v>
      </c>
      <c r="H135" s="434"/>
      <c r="I135" s="1057">
        <f t="shared" si="33"/>
        <v>0</v>
      </c>
      <c r="K135" s="564">
        <f>'1.1.PMINFO.'!G135-'1.3.sz.mell.'!G135-'1.4.sz.mell.'!G135</f>
        <v>0</v>
      </c>
      <c r="L135" s="564"/>
      <c r="M135" s="564">
        <f>'1.1.PMINFO.'!H135-'1.3.sz.mell.'!H135-'1.4.sz.mell.'!H135</f>
        <v>0</v>
      </c>
    </row>
    <row r="136" spans="1:13" ht="12" customHeight="1" thickBot="1">
      <c r="A136" s="436" t="s">
        <v>480</v>
      </c>
      <c r="B136" s="375" t="s">
        <v>679</v>
      </c>
      <c r="C136" s="437" t="s">
        <v>667</v>
      </c>
      <c r="D136" s="440"/>
      <c r="E136" s="440">
        <v>0</v>
      </c>
      <c r="F136" s="440">
        <f t="shared" si="46"/>
        <v>0</v>
      </c>
      <c r="G136" s="440">
        <v>0</v>
      </c>
      <c r="H136" s="440"/>
      <c r="I136" s="1060">
        <f t="shared" si="33"/>
        <v>0</v>
      </c>
      <c r="K136" s="564">
        <f>'1.1.PMINFO.'!G136-'1.3.sz.mell.'!G136-'1.4.sz.mell.'!G136</f>
        <v>0</v>
      </c>
      <c r="L136" s="564"/>
      <c r="M136" s="564">
        <f>'1.1.PMINFO.'!H136-'1.3.sz.mell.'!H136-'1.4.sz.mell.'!H136</f>
        <v>0</v>
      </c>
    </row>
    <row r="137" spans="1:13" ht="12" customHeight="1" thickBot="1">
      <c r="A137" s="441" t="s">
        <v>498</v>
      </c>
      <c r="B137" s="442" t="s">
        <v>673</v>
      </c>
      <c r="C137" s="427" t="s">
        <v>668</v>
      </c>
      <c r="D137" s="443"/>
      <c r="E137" s="443">
        <v>0</v>
      </c>
      <c r="F137" s="443"/>
      <c r="G137" s="443">
        <v>0</v>
      </c>
      <c r="H137" s="443"/>
      <c r="I137" s="1061">
        <f t="shared" si="33"/>
        <v>0</v>
      </c>
      <c r="K137" s="564">
        <f>'1.1.PMINFO.'!G137-'1.3.sz.mell.'!G137-'1.4.sz.mell.'!G137</f>
        <v>0</v>
      </c>
      <c r="L137" s="564"/>
      <c r="M137" s="564">
        <f>'1.1.PMINFO.'!H137-'1.3.sz.mell.'!H137-'1.4.sz.mell.'!H137</f>
        <v>0</v>
      </c>
    </row>
    <row r="138" spans="1:13" ht="12" customHeight="1" thickBot="1">
      <c r="A138" s="441" t="s">
        <v>499</v>
      </c>
      <c r="B138" s="442" t="s">
        <v>674</v>
      </c>
      <c r="C138" s="427" t="s">
        <v>669</v>
      </c>
      <c r="D138" s="443"/>
      <c r="E138" s="443">
        <v>0</v>
      </c>
      <c r="F138" s="443"/>
      <c r="G138" s="443">
        <v>0</v>
      </c>
      <c r="H138" s="443"/>
      <c r="I138" s="1061">
        <f t="shared" si="33"/>
        <v>0</v>
      </c>
      <c r="K138" s="564">
        <f>'1.1.PMINFO.'!G138-'1.3.sz.mell.'!G138-'1.4.sz.mell.'!G138</f>
        <v>0</v>
      </c>
      <c r="L138" s="564"/>
      <c r="M138" s="564">
        <f>'1.1.PMINFO.'!H138-'1.3.sz.mell.'!H138-'1.4.sz.mell.'!H138</f>
        <v>0</v>
      </c>
    </row>
    <row r="139" spans="1:13" ht="15" customHeight="1" thickBot="1">
      <c r="A139" s="369" t="s">
        <v>164</v>
      </c>
      <c r="B139" s="370" t="s">
        <v>675</v>
      </c>
      <c r="C139" s="427" t="s">
        <v>671</v>
      </c>
      <c r="D139" s="444">
        <f>+D114+D118+D125+D131</f>
        <v>29967403</v>
      </c>
      <c r="E139" s="444">
        <f t="shared" ref="E139:I139" si="47">+E114+E118+E125+E131</f>
        <v>29967403</v>
      </c>
      <c r="F139" s="444">
        <f t="shared" si="47"/>
        <v>467651</v>
      </c>
      <c r="G139" s="444">
        <f t="shared" si="47"/>
        <v>30435054</v>
      </c>
      <c r="H139" s="444">
        <f t="shared" si="47"/>
        <v>0</v>
      </c>
      <c r="I139" s="444">
        <f t="shared" si="47"/>
        <v>30435054</v>
      </c>
      <c r="J139" s="445"/>
      <c r="K139" s="564">
        <f>'1.1.PMINFO.'!G139-'1.3.sz.mell.'!G139-'1.4.sz.mell.'!G139</f>
        <v>30435054</v>
      </c>
      <c r="L139" s="564"/>
      <c r="M139" s="564">
        <f>'1.1.PMINFO.'!H139-'1.3.sz.mell.'!H139-'1.4.sz.mell.'!H139</f>
        <v>38418654</v>
      </c>
    </row>
    <row r="140" spans="1:13" s="373" customFormat="1" ht="12.95" customHeight="1" thickBot="1">
      <c r="A140" s="446" t="s">
        <v>165</v>
      </c>
      <c r="B140" s="447"/>
      <c r="C140" s="448" t="s">
        <v>670</v>
      </c>
      <c r="D140" s="444">
        <f>+D113+D139</f>
        <v>1559624454</v>
      </c>
      <c r="E140" s="444">
        <f t="shared" ref="E140:I140" si="48">+E113+E139</f>
        <v>1617091620</v>
      </c>
      <c r="F140" s="444">
        <f t="shared" si="48"/>
        <v>32730541</v>
      </c>
      <c r="G140" s="444">
        <f t="shared" si="48"/>
        <v>1649822161</v>
      </c>
      <c r="H140" s="444">
        <f t="shared" si="48"/>
        <v>-29406708</v>
      </c>
      <c r="I140" s="444">
        <f t="shared" si="48"/>
        <v>1620415453</v>
      </c>
      <c r="K140" s="564">
        <f>'1.1.PMINFO.'!G140-'1.3.sz.mell.'!G140-'1.4.sz.mell.'!G140</f>
        <v>1649821161</v>
      </c>
      <c r="L140" s="564"/>
      <c r="M140" s="564">
        <f>'1.1.PMINFO.'!H140-'1.3.sz.mell.'!H140-'1.4.sz.mell.'!H140</f>
        <v>2599931583</v>
      </c>
    </row>
    <row r="141" spans="1:13" ht="7.5" customHeight="1"/>
    <row r="142" spans="1:13">
      <c r="A142" s="1110" t="s">
        <v>148</v>
      </c>
      <c r="B142" s="1110"/>
      <c r="C142" s="1110"/>
      <c r="D142" s="1110"/>
      <c r="E142" s="1076"/>
      <c r="F142" s="568"/>
      <c r="G142" s="359"/>
      <c r="H142" s="359"/>
      <c r="I142" s="562"/>
    </row>
    <row r="143" spans="1:13" ht="15" customHeight="1" thickBot="1">
      <c r="A143" s="1108" t="s">
        <v>149</v>
      </c>
      <c r="B143" s="1108"/>
      <c r="C143" s="1108"/>
      <c r="D143" s="360"/>
      <c r="E143" s="360"/>
      <c r="F143" s="360"/>
      <c r="G143" s="360"/>
      <c r="H143" s="360"/>
      <c r="I143" s="1042" t="s">
        <v>676</v>
      </c>
    </row>
    <row r="144" spans="1:13" ht="13.5" customHeight="1" thickBot="1">
      <c r="A144" s="369">
        <v>1</v>
      </c>
      <c r="B144" s="370"/>
      <c r="C144" s="432" t="s">
        <v>150</v>
      </c>
      <c r="D144" s="372">
        <f>+D66-D113</f>
        <v>-295171275</v>
      </c>
      <c r="E144" s="372">
        <f t="shared" ref="E144:I144" si="49">+E66-E113</f>
        <v>-295171275</v>
      </c>
      <c r="F144" s="372">
        <f t="shared" si="49"/>
        <v>0</v>
      </c>
      <c r="G144" s="372">
        <f t="shared" si="49"/>
        <v>-295171275</v>
      </c>
      <c r="H144" s="372">
        <f t="shared" si="49"/>
        <v>0</v>
      </c>
      <c r="I144" s="372">
        <f t="shared" si="49"/>
        <v>-295171275</v>
      </c>
    </row>
    <row r="145" spans="1:9" ht="27.75" customHeight="1" thickBot="1">
      <c r="A145" s="369" t="s">
        <v>15</v>
      </c>
      <c r="B145" s="370"/>
      <c r="C145" s="432" t="s">
        <v>151</v>
      </c>
      <c r="D145" s="372">
        <f>+D90-D139</f>
        <v>295171275</v>
      </c>
      <c r="E145" s="372">
        <f t="shared" ref="E145:I145" si="50">+E90-E139</f>
        <v>295171275</v>
      </c>
      <c r="F145" s="372">
        <f t="shared" si="50"/>
        <v>0</v>
      </c>
      <c r="G145" s="372">
        <f t="shared" si="50"/>
        <v>295171275</v>
      </c>
      <c r="H145" s="372">
        <f t="shared" si="50"/>
        <v>0</v>
      </c>
      <c r="I145" s="372">
        <f t="shared" si="50"/>
        <v>295171275</v>
      </c>
    </row>
    <row r="147" spans="1:9">
      <c r="D147" s="450">
        <f>D140-D91</f>
        <v>0</v>
      </c>
      <c r="E147" s="450"/>
      <c r="F147" s="450"/>
      <c r="G147" s="450"/>
      <c r="H147" s="450">
        <f t="shared" ref="H147:I147" si="51">H140-H91</f>
        <v>0</v>
      </c>
      <c r="I147" s="1062">
        <f t="shared" si="51"/>
        <v>0</v>
      </c>
    </row>
    <row r="148" spans="1:9">
      <c r="D148" s="450">
        <f>D140-D91</f>
        <v>0</v>
      </c>
      <c r="E148" s="450"/>
      <c r="F148" s="450"/>
      <c r="G148" s="450">
        <f>G140-G91</f>
        <v>0</v>
      </c>
      <c r="H148" s="450">
        <f t="shared" ref="H148:I148" si="52">H140-H91</f>
        <v>0</v>
      </c>
      <c r="I148" s="1062">
        <f t="shared" si="52"/>
        <v>0</v>
      </c>
    </row>
  </sheetData>
  <mergeCells count="4">
    <mergeCell ref="A143:C143"/>
    <mergeCell ref="A2:C2"/>
    <mergeCell ref="A94:C94"/>
    <mergeCell ref="A142:D142"/>
  </mergeCells>
  <printOptions horizontalCentered="1"/>
  <pageMargins left="0.25" right="0.25" top="0.75" bottom="0.75" header="0.3" footer="0.3"/>
  <pageSetup paperSize="9" scale="59" orientation="portrait" r:id="rId1"/>
  <headerFooter alignWithMargins="0">
    <oddHeader xml:space="preserve">&amp;C&amp;"Times New Roman CE,Félkövér"&amp;12BONYHÁD VÁROS ÖNKORMÁNYZATA
 2019. ÉVI KÖLTSÉGVETÉS KÖTELEZŐ FELADATAINAK ÖSSZEVONT MÉRLEGE&amp;R&amp;"Times New Roman CE,Félkövér dőlt" 1.2. melléklet
</oddHeader>
  </headerFooter>
  <rowBreaks count="1" manualBreakCount="1">
    <brk id="9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30</vt:i4>
      </vt:variant>
      <vt:variant>
        <vt:lpstr>Névvel ellátott tartományok</vt:lpstr>
      </vt:variant>
      <vt:variant>
        <vt:i4>23</vt:i4>
      </vt:variant>
    </vt:vector>
  </HeadingPairs>
  <TitlesOfParts>
    <vt:vector size="53" baseType="lpstr">
      <vt:lpstr>1.1.PMINFO.</vt:lpstr>
      <vt:lpstr>2.PMINFO</vt:lpstr>
      <vt:lpstr>Munka1</vt:lpstr>
      <vt:lpstr>01</vt:lpstr>
      <vt:lpstr>02</vt:lpstr>
      <vt:lpstr>03</vt:lpstr>
      <vt:lpstr>04</vt:lpstr>
      <vt:lpstr>1.1.sz.mell.</vt:lpstr>
      <vt:lpstr>1.2.sz.mell.</vt:lpstr>
      <vt:lpstr>1.3.sz.mell.</vt:lpstr>
      <vt:lpstr>1.4.sz.mell.</vt:lpstr>
      <vt:lpstr>2.sz.mell  </vt:lpstr>
      <vt:lpstr>3. sz. mell</vt:lpstr>
      <vt:lpstr>4. sz. mell</vt:lpstr>
      <vt:lpstr>5.sz.mell.</vt:lpstr>
      <vt:lpstr>6.m </vt:lpstr>
      <vt:lpstr>7A.m</vt:lpstr>
      <vt:lpstr>7B.m.</vt:lpstr>
      <vt:lpstr>8. sz. mell</vt:lpstr>
      <vt:lpstr>9. sz. mell. </vt:lpstr>
      <vt:lpstr>10. sz. mell</vt:lpstr>
      <vt:lpstr>11. sz. mell</vt:lpstr>
      <vt:lpstr>12.sz.mell.</vt:lpstr>
      <vt:lpstr>13.m.</vt:lpstr>
      <vt:lpstr>14.m</vt:lpstr>
      <vt:lpstr>15.m.</vt:lpstr>
      <vt:lpstr>17.m</vt:lpstr>
      <vt:lpstr>16A.m (2)</vt:lpstr>
      <vt:lpstr>16B.m (2)</vt:lpstr>
      <vt:lpstr>18.m</vt:lpstr>
      <vt:lpstr>'3. sz. mell'!Nyomtatási_cím</vt:lpstr>
      <vt:lpstr>'4. sz. mell'!Nyomtatási_cím</vt:lpstr>
      <vt:lpstr>'5.sz.mell.'!Nyomtatási_cím</vt:lpstr>
      <vt:lpstr>'1.1.PMINFO.'!Nyomtatási_terület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'10. sz. mell'!Nyomtatási_terület</vt:lpstr>
      <vt:lpstr>'12.sz.mell.'!Nyomtatási_terület</vt:lpstr>
      <vt:lpstr>'14.m'!Nyomtatási_terület</vt:lpstr>
      <vt:lpstr>'16A.m (2)'!Nyomtatási_terület</vt:lpstr>
      <vt:lpstr>'16B.m (2)'!Nyomtatási_terület</vt:lpstr>
      <vt:lpstr>'17.m'!Nyomtatási_terület</vt:lpstr>
      <vt:lpstr>'2.PMINFO'!Nyomtatási_terület</vt:lpstr>
      <vt:lpstr>'2.sz.mell  '!Nyomtatási_terület</vt:lpstr>
      <vt:lpstr>'3. sz. mell'!Nyomtatási_terület</vt:lpstr>
      <vt:lpstr>'4. sz. mell'!Nyomtatási_terület</vt:lpstr>
      <vt:lpstr>'5.sz.mell.'!Nyomtatási_terület</vt:lpstr>
      <vt:lpstr>'6.m '!Nyomtatási_terület</vt:lpstr>
      <vt:lpstr>'7A.m'!Nyomtatási_terület</vt:lpstr>
      <vt:lpstr>'7B.m.'!Nyomtatási_terület</vt:lpstr>
      <vt:lpstr>'8. sz. mell'!Nyomtatási_terület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Palkó Roland</dc:creator>
  <cp:lastModifiedBy>pedit</cp:lastModifiedBy>
  <cp:lastPrinted>2019-12-04T14:13:12Z</cp:lastPrinted>
  <dcterms:created xsi:type="dcterms:W3CDTF">2014-02-07T17:22:54Z</dcterms:created>
  <dcterms:modified xsi:type="dcterms:W3CDTF">2019-12-12T08:48:55Z</dcterms:modified>
</cp:coreProperties>
</file>