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E:\Siójut\2017 év\2017beszámoló\2017 éves beszámoló\"/>
    </mc:Choice>
  </mc:AlternateContent>
  <bookViews>
    <workbookView xWindow="0" yWindow="0" windowWidth="25200" windowHeight="11985" tabRatio="727" firstSheet="2" activeTab="7"/>
  </bookViews>
  <sheets>
    <sheet name="ÖSSZEFÜGGÉSEK" sheetId="75" state="hidden" r:id="rId1"/>
    <sheet name="1." sheetId="1" r:id="rId2"/>
    <sheet name="1.1." sheetId="129" r:id="rId3"/>
    <sheet name="1.2." sheetId="130" r:id="rId4"/>
    <sheet name="1.3." sheetId="131" r:id="rId5"/>
    <sheet name="2.1.  " sheetId="73" r:id="rId6"/>
    <sheet name="ELLENŐRZÉS-1.sz.2.a.sz.2.b.sz." sheetId="76" state="hidden" r:id="rId7"/>
    <sheet name="2.2.  " sheetId="61" r:id="rId8"/>
    <sheet name="3." sheetId="136" r:id="rId9"/>
    <sheet name="4." sheetId="137" r:id="rId10"/>
    <sheet name="5." sheetId="138" r:id="rId11"/>
    <sheet name="6." sheetId="3" r:id="rId12"/>
    <sheet name="6.1." sheetId="133" r:id="rId13"/>
    <sheet name="6.2." sheetId="134" r:id="rId14"/>
    <sheet name="6.3." sheetId="135" r:id="rId15"/>
    <sheet name="7" sheetId="140" r:id="rId16"/>
    <sheet name="1.t" sheetId="142" r:id="rId17"/>
    <sheet name="2.t" sheetId="141" r:id="rId18"/>
    <sheet name="3.t" sheetId="143" r:id="rId19"/>
    <sheet name="4.t" sheetId="144" r:id="rId20"/>
    <sheet name="5.t" sheetId="146" r:id="rId21"/>
    <sheet name="6.1t" sheetId="147" r:id="rId22"/>
    <sheet name="6.2t" sheetId="145" r:id="rId23"/>
    <sheet name="6.3t" sheetId="148" r:id="rId24"/>
    <sheet name="6.4t" sheetId="149" r:id="rId25"/>
    <sheet name="7.t" sheetId="150" r:id="rId26"/>
    <sheet name="8.t" sheetId="151" r:id="rId27"/>
  </sheets>
  <externalReferences>
    <externalReference r:id="rId28"/>
  </externalReferences>
  <definedNames>
    <definedName name="_xlnm.Print_Titles" localSheetId="11">'6.'!$1:$6</definedName>
    <definedName name="_xlnm.Print_Titles" localSheetId="12">'6.1.'!$1:$6</definedName>
    <definedName name="_xlnm.Print_Titles" localSheetId="13">'6.2.'!$1:$6</definedName>
    <definedName name="_xlnm.Print_Titles" localSheetId="14">'6.3.'!$1:$6</definedName>
    <definedName name="_xlnm.Print_Area" localSheetId="1">'1.'!$A$1:$L$161</definedName>
    <definedName name="_xlnm.Print_Area" localSheetId="2">'1.1.'!$A$1:$H$161</definedName>
    <definedName name="_xlnm.Print_Area" localSheetId="3">'1.2.'!$A$1:$F$161</definedName>
    <definedName name="_xlnm.Print_Area" localSheetId="4">'1.3.'!$A$1:$F$161</definedName>
    <definedName name="_xlnm.Print_Area" localSheetId="7">'2.2.  '!$A$1:$K$33</definedName>
    <definedName name="_xlnm.Print_Area" localSheetId="11">'6.'!$A$1:$F$158</definedName>
  </definedNames>
  <calcPr calcId="152511"/>
</workbook>
</file>

<file path=xl/calcChain.xml><?xml version="1.0" encoding="utf-8"?>
<calcChain xmlns="http://schemas.openxmlformats.org/spreadsheetml/2006/main">
  <c r="H5" i="144" l="1"/>
  <c r="H10" i="144"/>
  <c r="I10" i="144" s="1"/>
  <c r="H11" i="144"/>
  <c r="I11" i="144"/>
  <c r="H12" i="144"/>
  <c r="I12" i="144" s="1"/>
  <c r="H13" i="144"/>
  <c r="I13" i="144" s="1"/>
  <c r="H14" i="144"/>
  <c r="I14" i="144" s="1"/>
  <c r="H15" i="144"/>
  <c r="I15" i="144"/>
  <c r="H16" i="144"/>
  <c r="I16" i="144" s="1"/>
  <c r="C17" i="144"/>
  <c r="D17" i="144"/>
  <c r="E17" i="144"/>
  <c r="E22" i="144" s="1"/>
  <c r="F17" i="144"/>
  <c r="G17" i="144"/>
  <c r="G22" i="144" s="1"/>
  <c r="H19" i="144"/>
  <c r="I19" i="144"/>
  <c r="H20" i="144"/>
  <c r="I20" i="144"/>
  <c r="C21" i="144"/>
  <c r="D21" i="144"/>
  <c r="E21" i="144"/>
  <c r="F21" i="144"/>
  <c r="F22" i="144" s="1"/>
  <c r="G21" i="144"/>
  <c r="C22" i="144"/>
  <c r="I17" i="144" l="1"/>
  <c r="I22" i="144" s="1"/>
  <c r="D22" i="144"/>
  <c r="H21" i="144"/>
  <c r="I21" i="144"/>
  <c r="H17" i="144"/>
  <c r="F8" i="140"/>
  <c r="F39" i="140" s="1"/>
  <c r="E8" i="140"/>
  <c r="E115" i="142"/>
  <c r="D116" i="142"/>
  <c r="D115" i="142"/>
  <c r="E99" i="142"/>
  <c r="E100" i="142"/>
  <c r="E101" i="142"/>
  <c r="E102" i="142"/>
  <c r="E103" i="142"/>
  <c r="E104" i="142"/>
  <c r="E105" i="142"/>
  <c r="E106" i="142"/>
  <c r="E107" i="142"/>
  <c r="E108" i="142"/>
  <c r="E109" i="142"/>
  <c r="E110" i="142"/>
  <c r="E111" i="142"/>
  <c r="E112" i="142"/>
  <c r="E113" i="142"/>
  <c r="E98" i="142"/>
  <c r="E97" i="142"/>
  <c r="D109" i="142"/>
  <c r="D110" i="142"/>
  <c r="D111" i="142"/>
  <c r="D112" i="142"/>
  <c r="D113" i="142"/>
  <c r="D99" i="142"/>
  <c r="D100" i="142"/>
  <c r="D101" i="142"/>
  <c r="D102" i="142"/>
  <c r="D103" i="142"/>
  <c r="D104" i="142"/>
  <c r="D105" i="142"/>
  <c r="D106" i="142"/>
  <c r="D107" i="142"/>
  <c r="D108" i="142"/>
  <c r="D98" i="142"/>
  <c r="D97" i="142"/>
  <c r="D96" i="142" s="1"/>
  <c r="E77" i="142"/>
  <c r="E58" i="142"/>
  <c r="E59" i="142"/>
  <c r="E60" i="142"/>
  <c r="E57" i="142"/>
  <c r="E52" i="142"/>
  <c r="E53" i="142"/>
  <c r="E54" i="142"/>
  <c r="E55" i="142"/>
  <c r="E51" i="142"/>
  <c r="E40" i="142"/>
  <c r="E41" i="142"/>
  <c r="E42" i="142"/>
  <c r="E43" i="142"/>
  <c r="E44" i="142"/>
  <c r="E45" i="142"/>
  <c r="E46" i="142"/>
  <c r="E47" i="142"/>
  <c r="E48" i="142"/>
  <c r="E49" i="142"/>
  <c r="E39" i="142"/>
  <c r="E32" i="142"/>
  <c r="E33" i="142"/>
  <c r="E34" i="142"/>
  <c r="E35" i="142"/>
  <c r="E36" i="142"/>
  <c r="E37" i="142"/>
  <c r="E31" i="142"/>
  <c r="E25" i="142"/>
  <c r="E23" i="142" s="1"/>
  <c r="E26" i="142"/>
  <c r="E27" i="142"/>
  <c r="E28" i="142"/>
  <c r="E29" i="142"/>
  <c r="E24" i="142"/>
  <c r="E18" i="142"/>
  <c r="E19" i="142"/>
  <c r="E20" i="142"/>
  <c r="E21" i="142"/>
  <c r="E22" i="142"/>
  <c r="E17" i="142"/>
  <c r="E11" i="142"/>
  <c r="E12" i="142"/>
  <c r="E13" i="142"/>
  <c r="E14" i="142"/>
  <c r="E15" i="142"/>
  <c r="E10" i="142"/>
  <c r="D77" i="142"/>
  <c r="D73" i="142"/>
  <c r="D74" i="142"/>
  <c r="D75" i="142"/>
  <c r="D72" i="142"/>
  <c r="D69" i="142"/>
  <c r="D70" i="142"/>
  <c r="D68" i="142"/>
  <c r="D63" i="142"/>
  <c r="D64" i="142"/>
  <c r="D61" i="142" s="1"/>
  <c r="D65" i="142"/>
  <c r="D62" i="142"/>
  <c r="D58" i="142"/>
  <c r="D59" i="142"/>
  <c r="D56" i="142" s="1"/>
  <c r="D60" i="142"/>
  <c r="D57" i="142"/>
  <c r="D52" i="142"/>
  <c r="D53" i="142"/>
  <c r="D54" i="142"/>
  <c r="D55" i="142"/>
  <c r="D51" i="142"/>
  <c r="D40" i="142"/>
  <c r="D41" i="142"/>
  <c r="D42" i="142"/>
  <c r="D43" i="142"/>
  <c r="D44" i="142"/>
  <c r="D45" i="142"/>
  <c r="D46" i="142"/>
  <c r="D47" i="142"/>
  <c r="D48" i="142"/>
  <c r="D49" i="142"/>
  <c r="D39" i="142"/>
  <c r="D32" i="142"/>
  <c r="D33" i="142"/>
  <c r="D34" i="142"/>
  <c r="D35" i="142"/>
  <c r="D36" i="142"/>
  <c r="D37" i="142"/>
  <c r="D31" i="142"/>
  <c r="D25" i="142"/>
  <c r="D26" i="142"/>
  <c r="D27" i="142"/>
  <c r="D28" i="142"/>
  <c r="D29" i="142"/>
  <c r="D24" i="142"/>
  <c r="D18" i="142"/>
  <c r="D19" i="142"/>
  <c r="D20" i="142"/>
  <c r="D21" i="142"/>
  <c r="D22" i="142"/>
  <c r="D17" i="142"/>
  <c r="D11" i="142"/>
  <c r="D12" i="142"/>
  <c r="D13" i="142"/>
  <c r="D14" i="142"/>
  <c r="D15" i="142"/>
  <c r="D10" i="142"/>
  <c r="C36" i="142"/>
  <c r="C30" i="142" s="1"/>
  <c r="C29" i="142"/>
  <c r="C27" i="142"/>
  <c r="C26" i="142"/>
  <c r="C25" i="142"/>
  <c r="C24" i="142"/>
  <c r="C22" i="142"/>
  <c r="C20" i="142"/>
  <c r="C19" i="142"/>
  <c r="C18" i="142"/>
  <c r="C17" i="142"/>
  <c r="C11" i="142"/>
  <c r="C9" i="142" s="1"/>
  <c r="F142" i="3"/>
  <c r="H100" i="129"/>
  <c r="L100" i="1"/>
  <c r="K10" i="73" s="1"/>
  <c r="F115" i="3"/>
  <c r="F96" i="133"/>
  <c r="F97" i="133"/>
  <c r="F98" i="133"/>
  <c r="F98" i="3" s="1"/>
  <c r="F99" i="133"/>
  <c r="F100" i="133"/>
  <c r="F101" i="133"/>
  <c r="F102" i="133"/>
  <c r="F103" i="133"/>
  <c r="F104" i="133"/>
  <c r="F105" i="133"/>
  <c r="F106" i="133"/>
  <c r="F107" i="133"/>
  <c r="F108" i="133"/>
  <c r="F109" i="133"/>
  <c r="F110" i="133"/>
  <c r="F111" i="133"/>
  <c r="F112" i="133"/>
  <c r="F113" i="133"/>
  <c r="F95" i="133"/>
  <c r="F94" i="133"/>
  <c r="F96" i="3"/>
  <c r="F97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95" i="3"/>
  <c r="F94" i="3"/>
  <c r="F76" i="3"/>
  <c r="F61" i="3"/>
  <c r="F57" i="3"/>
  <c r="F58" i="3"/>
  <c r="F59" i="3"/>
  <c r="F56" i="3"/>
  <c r="F51" i="3"/>
  <c r="F52" i="3"/>
  <c r="F53" i="3"/>
  <c r="F54" i="3"/>
  <c r="F50" i="3"/>
  <c r="F39" i="3"/>
  <c r="F40" i="3"/>
  <c r="F41" i="3"/>
  <c r="F42" i="3"/>
  <c r="F43" i="3"/>
  <c r="F44" i="3"/>
  <c r="F45" i="3"/>
  <c r="F46" i="3"/>
  <c r="F47" i="3"/>
  <c r="F48" i="3"/>
  <c r="F38" i="3"/>
  <c r="F31" i="3"/>
  <c r="F32" i="3"/>
  <c r="F33" i="3"/>
  <c r="F34" i="3"/>
  <c r="F35" i="3"/>
  <c r="F36" i="3"/>
  <c r="F30" i="3"/>
  <c r="F24" i="3"/>
  <c r="F25" i="3"/>
  <c r="F26" i="3"/>
  <c r="F27" i="3"/>
  <c r="F28" i="3"/>
  <c r="F23" i="3"/>
  <c r="F17" i="3"/>
  <c r="F18" i="3"/>
  <c r="F19" i="3"/>
  <c r="F20" i="3"/>
  <c r="F21" i="3"/>
  <c r="F16" i="3"/>
  <c r="F10" i="3"/>
  <c r="F11" i="3"/>
  <c r="F12" i="3"/>
  <c r="F13" i="3"/>
  <c r="F14" i="3"/>
  <c r="F9" i="3"/>
  <c r="F106" i="134"/>
  <c r="F107" i="134"/>
  <c r="F108" i="134"/>
  <c r="F109" i="134"/>
  <c r="F110" i="134"/>
  <c r="F111" i="134"/>
  <c r="F105" i="134"/>
  <c r="F97" i="134"/>
  <c r="F98" i="134"/>
  <c r="F99" i="134"/>
  <c r="F100" i="134"/>
  <c r="F96" i="134"/>
  <c r="F58" i="134"/>
  <c r="F13" i="134"/>
  <c r="F142" i="133"/>
  <c r="F115" i="133"/>
  <c r="F76" i="133"/>
  <c r="F58" i="133"/>
  <c r="F39" i="133"/>
  <c r="F40" i="133"/>
  <c r="F41" i="133"/>
  <c r="F42" i="133"/>
  <c r="F43" i="133"/>
  <c r="F44" i="133"/>
  <c r="F45" i="133"/>
  <c r="F46" i="133"/>
  <c r="F47" i="133"/>
  <c r="F48" i="133"/>
  <c r="F38" i="133"/>
  <c r="F31" i="133"/>
  <c r="F32" i="133"/>
  <c r="F33" i="133"/>
  <c r="F34" i="133"/>
  <c r="F35" i="133"/>
  <c r="F36" i="133"/>
  <c r="F30" i="133"/>
  <c r="F24" i="133"/>
  <c r="F25" i="133"/>
  <c r="F26" i="133"/>
  <c r="F27" i="133"/>
  <c r="F28" i="133"/>
  <c r="F23" i="133"/>
  <c r="F17" i="133"/>
  <c r="F18" i="133"/>
  <c r="F19" i="133"/>
  <c r="F20" i="133"/>
  <c r="F21" i="133"/>
  <c r="F16" i="133"/>
  <c r="F10" i="133"/>
  <c r="F11" i="133"/>
  <c r="F12" i="133"/>
  <c r="F13" i="133"/>
  <c r="F14" i="133"/>
  <c r="F9" i="133"/>
  <c r="K6" i="61"/>
  <c r="F6" i="61"/>
  <c r="F7" i="61"/>
  <c r="F20" i="73"/>
  <c r="F19" i="73"/>
  <c r="F11" i="73"/>
  <c r="F10" i="73"/>
  <c r="F9" i="73"/>
  <c r="F7" i="73"/>
  <c r="F6" i="73"/>
  <c r="K9" i="73"/>
  <c r="K7" i="73"/>
  <c r="K8" i="73"/>
  <c r="K6" i="73"/>
  <c r="I6" i="73"/>
  <c r="J6" i="73"/>
  <c r="I7" i="73"/>
  <c r="J7" i="73"/>
  <c r="I8" i="73"/>
  <c r="J8" i="73"/>
  <c r="I9" i="73"/>
  <c r="J9" i="73"/>
  <c r="I10" i="73"/>
  <c r="J10" i="73"/>
  <c r="I11" i="73"/>
  <c r="J11" i="73"/>
  <c r="E19" i="73"/>
  <c r="C19" i="73"/>
  <c r="D19" i="73"/>
  <c r="D20" i="73"/>
  <c r="E20" i="73"/>
  <c r="D6" i="73"/>
  <c r="E6" i="73"/>
  <c r="D7" i="73"/>
  <c r="E7" i="73"/>
  <c r="D9" i="73"/>
  <c r="E9" i="73"/>
  <c r="D10" i="73"/>
  <c r="E10" i="73"/>
  <c r="D11" i="73"/>
  <c r="E11" i="73"/>
  <c r="C18" i="147"/>
  <c r="C28" i="147"/>
  <c r="C33" i="147"/>
  <c r="C39" i="147"/>
  <c r="C38" i="147" s="1"/>
  <c r="C44" i="147"/>
  <c r="C49" i="147"/>
  <c r="C63" i="147"/>
  <c r="B13" i="138"/>
  <c r="B28" i="136"/>
  <c r="G21" i="141"/>
  <c r="J20" i="141"/>
  <c r="J19" i="141"/>
  <c r="I18" i="141"/>
  <c r="H18" i="141"/>
  <c r="G18" i="141"/>
  <c r="F18" i="141"/>
  <c r="J18" i="141" s="1"/>
  <c r="E18" i="141"/>
  <c r="D18" i="141"/>
  <c r="J17" i="141"/>
  <c r="I16" i="141"/>
  <c r="H16" i="141"/>
  <c r="G16" i="141"/>
  <c r="F16" i="141"/>
  <c r="J16" i="141" s="1"/>
  <c r="E16" i="141"/>
  <c r="D16" i="141"/>
  <c r="J15" i="141"/>
  <c r="I14" i="141"/>
  <c r="H14" i="141"/>
  <c r="H21" i="141" s="1"/>
  <c r="G14" i="141"/>
  <c r="F14" i="141"/>
  <c r="J14" i="141" s="1"/>
  <c r="E14" i="141"/>
  <c r="D14" i="141"/>
  <c r="D21" i="141" s="1"/>
  <c r="J13" i="141"/>
  <c r="J12" i="141"/>
  <c r="I11" i="141"/>
  <c r="I21" i="141" s="1"/>
  <c r="H11" i="141"/>
  <c r="G11" i="141"/>
  <c r="F11" i="141"/>
  <c r="J11" i="141" s="1"/>
  <c r="E11" i="141"/>
  <c r="E21" i="141" s="1"/>
  <c r="D11" i="141"/>
  <c r="J10" i="141"/>
  <c r="J9" i="141"/>
  <c r="I8" i="141"/>
  <c r="H8" i="141"/>
  <c r="G8" i="141"/>
  <c r="F8" i="141"/>
  <c r="F21" i="141" s="1"/>
  <c r="E8" i="141"/>
  <c r="D8" i="141"/>
  <c r="I6" i="141"/>
  <c r="H6" i="141"/>
  <c r="G6" i="141"/>
  <c r="F6" i="141"/>
  <c r="E5" i="141"/>
  <c r="J4" i="141"/>
  <c r="H15" i="143"/>
  <c r="G15" i="143"/>
  <c r="F15" i="143"/>
  <c r="E15" i="143"/>
  <c r="H8" i="143"/>
  <c r="H22" i="143" s="1"/>
  <c r="G8" i="143"/>
  <c r="G22" i="143" s="1"/>
  <c r="F8" i="143"/>
  <c r="F22" i="143" s="1"/>
  <c r="E8" i="143"/>
  <c r="E22" i="143" s="1"/>
  <c r="G6" i="143"/>
  <c r="F6" i="143"/>
  <c r="H5" i="143"/>
  <c r="E5" i="143"/>
  <c r="H4" i="143"/>
  <c r="D32" i="146"/>
  <c r="C32" i="146"/>
  <c r="D4" i="146"/>
  <c r="D63" i="147"/>
  <c r="D58" i="147"/>
  <c r="D49" i="147"/>
  <c r="D44" i="147"/>
  <c r="D39" i="147"/>
  <c r="D38" i="147" s="1"/>
  <c r="D33" i="147"/>
  <c r="D28" i="147"/>
  <c r="D23" i="147"/>
  <c r="D18" i="147"/>
  <c r="D12" i="147"/>
  <c r="C20" i="145"/>
  <c r="C16" i="145"/>
  <c r="C21" i="148"/>
  <c r="C17" i="148"/>
  <c r="C12" i="148"/>
  <c r="D12" i="149"/>
  <c r="D42" i="149" s="1"/>
  <c r="E22" i="150"/>
  <c r="D22" i="150"/>
  <c r="C12" i="151"/>
  <c r="E150" i="142"/>
  <c r="D150" i="142"/>
  <c r="E149" i="142"/>
  <c r="D149" i="142"/>
  <c r="E148" i="142"/>
  <c r="D148" i="142"/>
  <c r="E147" i="142"/>
  <c r="D147" i="142"/>
  <c r="C146" i="142"/>
  <c r="E145" i="142"/>
  <c r="D145" i="142"/>
  <c r="E142" i="142"/>
  <c r="D142" i="142"/>
  <c r="C141" i="142"/>
  <c r="E140" i="142"/>
  <c r="D140" i="142"/>
  <c r="E139" i="142"/>
  <c r="D139" i="142"/>
  <c r="E138" i="142"/>
  <c r="D138" i="142"/>
  <c r="E137" i="142"/>
  <c r="D137" i="142"/>
  <c r="C136" i="142"/>
  <c r="E135" i="142"/>
  <c r="D135" i="142"/>
  <c r="E134" i="142"/>
  <c r="D134" i="142"/>
  <c r="E133" i="142"/>
  <c r="D133" i="142"/>
  <c r="C132" i="142"/>
  <c r="C151" i="142" s="1"/>
  <c r="E130" i="142"/>
  <c r="E129" i="142"/>
  <c r="E128" i="142" s="1"/>
  <c r="D128" i="142"/>
  <c r="C128" i="142"/>
  <c r="E127" i="142"/>
  <c r="D127" i="142"/>
  <c r="E126" i="142"/>
  <c r="D126" i="142"/>
  <c r="E125" i="142"/>
  <c r="D125" i="142"/>
  <c r="E124" i="142"/>
  <c r="D124" i="142"/>
  <c r="E123" i="142"/>
  <c r="D123" i="142"/>
  <c r="E122" i="142"/>
  <c r="D122" i="142"/>
  <c r="E121" i="142"/>
  <c r="D121" i="142"/>
  <c r="E120" i="142"/>
  <c r="D120" i="142"/>
  <c r="E119" i="142"/>
  <c r="D119" i="142"/>
  <c r="E118" i="142"/>
  <c r="D118" i="142"/>
  <c r="E117" i="142"/>
  <c r="D117" i="142"/>
  <c r="E116" i="142"/>
  <c r="C114" i="142"/>
  <c r="C96" i="142"/>
  <c r="D93" i="142"/>
  <c r="E92" i="142"/>
  <c r="E87" i="142"/>
  <c r="D87" i="142"/>
  <c r="E86" i="142"/>
  <c r="D86" i="142"/>
  <c r="E85" i="142"/>
  <c r="D85" i="142"/>
  <c r="E84" i="142"/>
  <c r="D84" i="142"/>
  <c r="C83" i="142"/>
  <c r="E79" i="142"/>
  <c r="D79" i="142"/>
  <c r="C79" i="142"/>
  <c r="C89" i="142" s="1"/>
  <c r="E78" i="142"/>
  <c r="D78" i="142"/>
  <c r="D76" i="142" s="1"/>
  <c r="C76" i="142"/>
  <c r="E75" i="142"/>
  <c r="E74" i="142"/>
  <c r="E73" i="142"/>
  <c r="E72" i="142"/>
  <c r="C71" i="142"/>
  <c r="E70" i="142"/>
  <c r="E69" i="142"/>
  <c r="E68" i="142"/>
  <c r="C67" i="142"/>
  <c r="E65" i="142"/>
  <c r="E64" i="142"/>
  <c r="E63" i="142"/>
  <c r="E62" i="142"/>
  <c r="C61" i="142"/>
  <c r="C56" i="142"/>
  <c r="C50" i="142"/>
  <c r="C38" i="142"/>
  <c r="C93" i="142"/>
  <c r="E5" i="142"/>
  <c r="G39" i="140"/>
  <c r="D39" i="140"/>
  <c r="C39" i="140"/>
  <c r="E38" i="140"/>
  <c r="E37" i="140"/>
  <c r="E36" i="140"/>
  <c r="E35" i="140"/>
  <c r="E34" i="140"/>
  <c r="E32" i="140"/>
  <c r="E31" i="140"/>
  <c r="E30" i="140"/>
  <c r="E29" i="140"/>
  <c r="E28" i="140"/>
  <c r="E27" i="140"/>
  <c r="E26" i="140"/>
  <c r="E25" i="140"/>
  <c r="E24" i="140"/>
  <c r="E23" i="140"/>
  <c r="E22" i="140"/>
  <c r="E21" i="140"/>
  <c r="E20" i="140"/>
  <c r="E19" i="140"/>
  <c r="E18" i="140"/>
  <c r="E17" i="140"/>
  <c r="E16" i="140"/>
  <c r="E15" i="140"/>
  <c r="E14" i="140"/>
  <c r="E13" i="140"/>
  <c r="E12" i="140"/>
  <c r="E11" i="140"/>
  <c r="E10" i="140"/>
  <c r="E9" i="140"/>
  <c r="E39" i="140"/>
  <c r="E26" i="137"/>
  <c r="M35" i="138"/>
  <c r="L35" i="138"/>
  <c r="K35" i="138"/>
  <c r="K27" i="138"/>
  <c r="J27" i="138"/>
  <c r="I27" i="138"/>
  <c r="H27" i="138"/>
  <c r="G27" i="138"/>
  <c r="F27" i="138"/>
  <c r="E27" i="138"/>
  <c r="D27" i="138"/>
  <c r="C27" i="138"/>
  <c r="M27" i="138" s="1"/>
  <c r="B27" i="138"/>
  <c r="M26" i="138"/>
  <c r="L26" i="138"/>
  <c r="M25" i="138"/>
  <c r="L25" i="138"/>
  <c r="M24" i="138"/>
  <c r="L24" i="138"/>
  <c r="M23" i="138"/>
  <c r="L23" i="138"/>
  <c r="M22" i="138"/>
  <c r="L22" i="138"/>
  <c r="M21" i="138"/>
  <c r="L21" i="138"/>
  <c r="L27" i="138" s="1"/>
  <c r="K18" i="138"/>
  <c r="J18" i="138"/>
  <c r="I18" i="138"/>
  <c r="H18" i="138"/>
  <c r="G18" i="138"/>
  <c r="F18" i="138"/>
  <c r="E18" i="138"/>
  <c r="D18" i="138"/>
  <c r="C18" i="138"/>
  <c r="M18" i="138" s="1"/>
  <c r="B18" i="138"/>
  <c r="M17" i="138"/>
  <c r="L17" i="138"/>
  <c r="M16" i="138"/>
  <c r="L16" i="138"/>
  <c r="M15" i="138"/>
  <c r="L15" i="138"/>
  <c r="M14" i="138"/>
  <c r="L14" i="138"/>
  <c r="M13" i="138"/>
  <c r="L13" i="138"/>
  <c r="M12" i="138"/>
  <c r="L12" i="138"/>
  <c r="M11" i="138"/>
  <c r="L11" i="138"/>
  <c r="L18" i="138" s="1"/>
  <c r="K9" i="138"/>
  <c r="J9" i="138"/>
  <c r="M5" i="138"/>
  <c r="L31" i="138" s="1"/>
  <c r="F26" i="137"/>
  <c r="D26" i="137"/>
  <c r="B26" i="137"/>
  <c r="G25" i="137"/>
  <c r="G24" i="137"/>
  <c r="G23" i="137"/>
  <c r="G22" i="137"/>
  <c r="G21" i="137"/>
  <c r="G20" i="137"/>
  <c r="G19" i="137"/>
  <c r="G18" i="137"/>
  <c r="G5" i="137"/>
  <c r="F5" i="137"/>
  <c r="E5" i="137"/>
  <c r="D5" i="137"/>
  <c r="G4" i="137"/>
  <c r="F29" i="136"/>
  <c r="G29" i="136" s="1"/>
  <c r="D28" i="136"/>
  <c r="D30" i="136" s="1"/>
  <c r="G28" i="136"/>
  <c r="G30" i="136" s="1"/>
  <c r="F14" i="136"/>
  <c r="F13" i="136"/>
  <c r="F12" i="136"/>
  <c r="F11" i="136"/>
  <c r="F10" i="136"/>
  <c r="F9" i="136"/>
  <c r="E8" i="136"/>
  <c r="E28" i="136" s="1"/>
  <c r="E30" i="136" s="1"/>
  <c r="F7" i="136"/>
  <c r="F5" i="136"/>
  <c r="E5" i="136"/>
  <c r="D5" i="136"/>
  <c r="H22" i="144" l="1"/>
  <c r="D114" i="142"/>
  <c r="D9" i="142"/>
  <c r="D23" i="142"/>
  <c r="D71" i="142"/>
  <c r="E96" i="142"/>
  <c r="D30" i="142"/>
  <c r="E16" i="142"/>
  <c r="D38" i="142"/>
  <c r="D50" i="142"/>
  <c r="D67" i="142"/>
  <c r="E9" i="142"/>
  <c r="E50" i="142"/>
  <c r="E132" i="142"/>
  <c r="E146" i="142"/>
  <c r="E71" i="142"/>
  <c r="C23" i="142"/>
  <c r="E61" i="142"/>
  <c r="D136" i="142"/>
  <c r="D146" i="142"/>
  <c r="E67" i="142"/>
  <c r="D132" i="142"/>
  <c r="E136" i="142"/>
  <c r="D141" i="142"/>
  <c r="C16" i="142"/>
  <c r="C66" i="142" s="1"/>
  <c r="C90" i="142" s="1"/>
  <c r="E114" i="142"/>
  <c r="E131" i="142" s="1"/>
  <c r="D83" i="142"/>
  <c r="E141" i="142"/>
  <c r="E83" i="142"/>
  <c r="E76" i="142"/>
  <c r="C41" i="148"/>
  <c r="D131" i="142"/>
  <c r="E56" i="142"/>
  <c r="E38" i="142"/>
  <c r="E30" i="142"/>
  <c r="D16" i="142"/>
  <c r="C131" i="142"/>
  <c r="C55" i="147"/>
  <c r="C72" i="147" s="1"/>
  <c r="D55" i="147"/>
  <c r="D72" i="147" s="1"/>
  <c r="C23" i="145"/>
  <c r="J8" i="141"/>
  <c r="J21" i="141" s="1"/>
  <c r="C152" i="142"/>
  <c r="G26" i="137"/>
  <c r="F8" i="136"/>
  <c r="F28" i="136" s="1"/>
  <c r="F30" i="136" s="1"/>
  <c r="F100" i="1"/>
  <c r="G100" i="1" s="1"/>
  <c r="D66" i="142" l="1"/>
  <c r="D89" i="142"/>
  <c r="D151" i="142"/>
  <c r="D152" i="142" s="1"/>
  <c r="E89" i="142"/>
  <c r="E151" i="142"/>
  <c r="E152" i="142" s="1"/>
  <c r="E66" i="142"/>
  <c r="D90" i="142"/>
  <c r="I100" i="1"/>
  <c r="H100" i="1"/>
  <c r="F5" i="134"/>
  <c r="F5" i="135" s="1"/>
  <c r="F93" i="133"/>
  <c r="F8" i="133"/>
  <c r="F29" i="133"/>
  <c r="F5" i="133"/>
  <c r="F8" i="3"/>
  <c r="F29" i="3"/>
  <c r="G5" i="3"/>
  <c r="F31" i="73"/>
  <c r="F32" i="73"/>
  <c r="F29" i="73"/>
  <c r="F18" i="73"/>
  <c r="F4" i="131"/>
  <c r="F93" i="130"/>
  <c r="F93" i="131" s="1"/>
  <c r="F4" i="73" s="1"/>
  <c r="F4" i="130"/>
  <c r="F93" i="129"/>
  <c r="F4" i="129"/>
  <c r="G4" i="129"/>
  <c r="G93" i="129" s="1"/>
  <c r="H93" i="129"/>
  <c r="F93" i="1"/>
  <c r="G93" i="1"/>
  <c r="H93" i="1"/>
  <c r="I93" i="1"/>
  <c r="J93" i="1"/>
  <c r="K93" i="1"/>
  <c r="L93" i="1"/>
  <c r="E90" i="142" l="1"/>
  <c r="K100" i="1"/>
  <c r="J100" i="1"/>
  <c r="K4" i="73"/>
  <c r="F4" i="61"/>
  <c r="K4" i="61" s="1"/>
  <c r="F30" i="73"/>
  <c r="D99" i="129" l="1"/>
  <c r="D98" i="129"/>
  <c r="D99" i="1"/>
  <c r="D98" i="1"/>
  <c r="D25" i="129"/>
  <c r="D25" i="1"/>
  <c r="D6" i="61" l="1"/>
  <c r="D11" i="129" l="1"/>
  <c r="D11" i="1"/>
  <c r="D117" i="129" l="1"/>
  <c r="D97" i="129"/>
  <c r="E114" i="129"/>
  <c r="J89" i="1"/>
  <c r="K89" i="1" s="1"/>
  <c r="J157" i="1"/>
  <c r="K157" i="1" s="1"/>
  <c r="D18" i="129"/>
  <c r="G89" i="129"/>
  <c r="G157" i="129"/>
  <c r="D142" i="1"/>
  <c r="D117" i="1"/>
  <c r="D114" i="1"/>
  <c r="F114" i="129" l="1"/>
  <c r="I89" i="1"/>
  <c r="I157" i="1"/>
  <c r="D18" i="1"/>
  <c r="E5" i="135"/>
  <c r="D5" i="135"/>
  <c r="E5" i="134"/>
  <c r="D5" i="134"/>
  <c r="E5" i="133"/>
  <c r="D5" i="133"/>
  <c r="E5" i="3"/>
  <c r="D5" i="3"/>
  <c r="E93" i="1"/>
  <c r="D93" i="1"/>
  <c r="D4" i="130" s="1"/>
  <c r="E4" i="129"/>
  <c r="E93" i="129" s="1"/>
  <c r="D4" i="129"/>
  <c r="D93" i="129" s="1"/>
  <c r="D93" i="130" s="1"/>
  <c r="G114" i="129" l="1"/>
  <c r="D93" i="131"/>
  <c r="D4" i="73" s="1"/>
  <c r="D4" i="131"/>
  <c r="E93" i="130"/>
  <c r="E4" i="130"/>
  <c r="D97" i="134"/>
  <c r="D13" i="134"/>
  <c r="D96" i="129"/>
  <c r="D98" i="130"/>
  <c r="D112" i="129"/>
  <c r="D7" i="129"/>
  <c r="D97" i="1"/>
  <c r="D96" i="1"/>
  <c r="D100" i="1"/>
  <c r="D101" i="1"/>
  <c r="D112" i="1"/>
  <c r="D7" i="1"/>
  <c r="D4" i="61" l="1"/>
  <c r="I4" i="61" s="1"/>
  <c r="I4" i="73"/>
  <c r="E93" i="131"/>
  <c r="E4" i="131"/>
  <c r="D96" i="134"/>
  <c r="C58" i="134"/>
  <c r="I7" i="61"/>
  <c r="D7" i="61"/>
  <c r="D56" i="130"/>
  <c r="D58" i="134" s="1"/>
  <c r="E4" i="73" l="1"/>
  <c r="D56" i="1"/>
  <c r="D58" i="3" s="1"/>
  <c r="J4" i="73" l="1"/>
  <c r="E4" i="61"/>
  <c r="D115" i="129"/>
  <c r="D115" i="1"/>
  <c r="C99" i="134"/>
  <c r="D99" i="134"/>
  <c r="D98" i="134"/>
  <c r="D101" i="129"/>
  <c r="D113" i="1" l="1"/>
  <c r="D113" i="129"/>
  <c r="D76" i="133" l="1"/>
  <c r="C76" i="133"/>
  <c r="D116" i="133"/>
  <c r="D117" i="133"/>
  <c r="D118" i="133"/>
  <c r="D119" i="133"/>
  <c r="D120" i="133"/>
  <c r="D121" i="133"/>
  <c r="D122" i="133"/>
  <c r="D123" i="133"/>
  <c r="D124" i="133"/>
  <c r="D125" i="133"/>
  <c r="D126" i="133"/>
  <c r="D127" i="133"/>
  <c r="D115" i="133"/>
  <c r="D142" i="133"/>
  <c r="D143" i="133"/>
  <c r="D94" i="133"/>
  <c r="D95" i="133"/>
  <c r="D96" i="133"/>
  <c r="D97" i="133"/>
  <c r="D98" i="133"/>
  <c r="D99" i="133"/>
  <c r="D100" i="133"/>
  <c r="D101" i="133"/>
  <c r="D102" i="133"/>
  <c r="D103" i="133"/>
  <c r="D104" i="133"/>
  <c r="D105" i="133"/>
  <c r="D106" i="133"/>
  <c r="D107" i="133"/>
  <c r="D108" i="133"/>
  <c r="D109" i="133"/>
  <c r="D110" i="133"/>
  <c r="D111" i="133"/>
  <c r="D112" i="133"/>
  <c r="D113" i="133"/>
  <c r="D81" i="133"/>
  <c r="D61" i="133"/>
  <c r="D62" i="133"/>
  <c r="D63" i="133"/>
  <c r="D64" i="133"/>
  <c r="D56" i="133"/>
  <c r="D57" i="133"/>
  <c r="D58" i="133"/>
  <c r="D59" i="133"/>
  <c r="D50" i="133"/>
  <c r="D51" i="133"/>
  <c r="D52" i="133"/>
  <c r="D53" i="133"/>
  <c r="D54" i="133"/>
  <c r="D38" i="133"/>
  <c r="D39" i="133"/>
  <c r="D40" i="133"/>
  <c r="D41" i="133"/>
  <c r="D42" i="133"/>
  <c r="D43" i="133"/>
  <c r="D44" i="133"/>
  <c r="D45" i="133"/>
  <c r="D46" i="133"/>
  <c r="D47" i="133"/>
  <c r="D48" i="133"/>
  <c r="D31" i="133"/>
  <c r="D32" i="133"/>
  <c r="D33" i="133"/>
  <c r="D34" i="133"/>
  <c r="D35" i="133"/>
  <c r="D36" i="133"/>
  <c r="D23" i="133"/>
  <c r="D24" i="133"/>
  <c r="D25" i="133"/>
  <c r="D26" i="133"/>
  <c r="D27" i="133"/>
  <c r="D28" i="133"/>
  <c r="D16" i="133"/>
  <c r="D17" i="133"/>
  <c r="D18" i="133"/>
  <c r="D19" i="133"/>
  <c r="D20" i="133"/>
  <c r="D21" i="133"/>
  <c r="D9" i="133"/>
  <c r="D10" i="133"/>
  <c r="D11" i="133"/>
  <c r="D12" i="133"/>
  <c r="D13" i="133"/>
  <c r="D14" i="133"/>
  <c r="D142" i="3"/>
  <c r="D143" i="3"/>
  <c r="D116" i="3"/>
  <c r="D117" i="3"/>
  <c r="D118" i="3"/>
  <c r="D119" i="3"/>
  <c r="D120" i="3"/>
  <c r="D121" i="3"/>
  <c r="D122" i="3"/>
  <c r="D123" i="3"/>
  <c r="D124" i="3"/>
  <c r="D125" i="3"/>
  <c r="D126" i="3"/>
  <c r="D127" i="3"/>
  <c r="C116" i="3"/>
  <c r="C117" i="3"/>
  <c r="C118" i="3"/>
  <c r="C119" i="3"/>
  <c r="C120" i="3"/>
  <c r="C121" i="3"/>
  <c r="C122" i="3"/>
  <c r="C123" i="3"/>
  <c r="C124" i="3"/>
  <c r="C125" i="3"/>
  <c r="C126" i="3"/>
  <c r="C127" i="3"/>
  <c r="D115" i="3"/>
  <c r="D94" i="3"/>
  <c r="D95" i="3"/>
  <c r="D96" i="3"/>
  <c r="D97" i="3"/>
  <c r="D98" i="3"/>
  <c r="D99" i="3"/>
  <c r="D100" i="3"/>
  <c r="D101" i="3"/>
  <c r="D102" i="3"/>
  <c r="D103" i="3"/>
  <c r="D104" i="3"/>
  <c r="D105" i="3"/>
  <c r="D106" i="3"/>
  <c r="D107" i="3"/>
  <c r="D108" i="3"/>
  <c r="D109" i="3"/>
  <c r="D110" i="3"/>
  <c r="D111" i="3"/>
  <c r="D112" i="3"/>
  <c r="D113" i="3"/>
  <c r="D38" i="3"/>
  <c r="D39" i="3"/>
  <c r="D40" i="3"/>
  <c r="D41" i="3"/>
  <c r="D42" i="3"/>
  <c r="D43" i="3"/>
  <c r="D44" i="3"/>
  <c r="D45" i="3"/>
  <c r="D46" i="3"/>
  <c r="D47" i="3"/>
  <c r="D48" i="3"/>
  <c r="D30" i="3"/>
  <c r="D31" i="3"/>
  <c r="D32" i="3"/>
  <c r="D33" i="3"/>
  <c r="D34" i="3"/>
  <c r="D35" i="3"/>
  <c r="D36" i="3"/>
  <c r="D23" i="3"/>
  <c r="D24" i="3"/>
  <c r="D25" i="3"/>
  <c r="D26" i="3"/>
  <c r="D27" i="3"/>
  <c r="D28" i="3"/>
  <c r="D16" i="3"/>
  <c r="D17" i="3"/>
  <c r="D18" i="3"/>
  <c r="D19" i="3"/>
  <c r="D20" i="3"/>
  <c r="D21" i="3"/>
  <c r="D22" i="73"/>
  <c r="D24" i="73"/>
  <c r="C39" i="135"/>
  <c r="C95" i="134"/>
  <c r="C96" i="134"/>
  <c r="C97" i="134"/>
  <c r="C98" i="134"/>
  <c r="C100" i="134"/>
  <c r="C101" i="134"/>
  <c r="C102" i="134"/>
  <c r="C103" i="134"/>
  <c r="C104" i="134"/>
  <c r="C105" i="134"/>
  <c r="C106" i="134"/>
  <c r="C107" i="134"/>
  <c r="C108" i="134"/>
  <c r="C109" i="134"/>
  <c r="C110" i="134"/>
  <c r="C111" i="134"/>
  <c r="C112" i="134"/>
  <c r="C113" i="134"/>
  <c r="C94" i="134"/>
  <c r="C142" i="133"/>
  <c r="C143" i="133"/>
  <c r="C144" i="133"/>
  <c r="C141" i="133"/>
  <c r="C135" i="133"/>
  <c r="C136" i="133"/>
  <c r="C137" i="133"/>
  <c r="C138" i="133"/>
  <c r="C139" i="133"/>
  <c r="C134" i="133"/>
  <c r="C131" i="133"/>
  <c r="C132" i="133"/>
  <c r="C130" i="133"/>
  <c r="C116" i="133"/>
  <c r="C117" i="133"/>
  <c r="C118" i="133"/>
  <c r="C119" i="133"/>
  <c r="C120" i="133"/>
  <c r="C121" i="133"/>
  <c r="C122" i="133"/>
  <c r="C123" i="133"/>
  <c r="C124" i="133"/>
  <c r="C125" i="133"/>
  <c r="C126" i="133"/>
  <c r="C127" i="133"/>
  <c r="C115" i="133"/>
  <c r="C95" i="133"/>
  <c r="C96" i="133"/>
  <c r="C97" i="133"/>
  <c r="C98" i="133"/>
  <c r="C99" i="133"/>
  <c r="C100" i="133"/>
  <c r="C101" i="133"/>
  <c r="C102" i="133"/>
  <c r="C103" i="133"/>
  <c r="C104" i="133"/>
  <c r="C105" i="133"/>
  <c r="C106" i="133"/>
  <c r="C107" i="133"/>
  <c r="C108" i="133"/>
  <c r="C109" i="133"/>
  <c r="C110" i="133"/>
  <c r="C111" i="133"/>
  <c r="C112" i="133"/>
  <c r="C113" i="133"/>
  <c r="C94" i="133"/>
  <c r="C81" i="133"/>
  <c r="C68" i="133"/>
  <c r="C69" i="133"/>
  <c r="C67" i="133"/>
  <c r="C62" i="133"/>
  <c r="C63" i="133"/>
  <c r="C64" i="133"/>
  <c r="C61" i="133"/>
  <c r="C57" i="133"/>
  <c r="C58" i="133"/>
  <c r="C59" i="133"/>
  <c r="C56" i="133"/>
  <c r="C51" i="133"/>
  <c r="C52" i="133"/>
  <c r="C53" i="133"/>
  <c r="C54" i="133"/>
  <c r="C50" i="133"/>
  <c r="C39" i="133"/>
  <c r="C40" i="133"/>
  <c r="C41" i="133"/>
  <c r="C42" i="133"/>
  <c r="C43" i="133"/>
  <c r="C44" i="133"/>
  <c r="C45" i="133"/>
  <c r="C46" i="133"/>
  <c r="C47" i="133"/>
  <c r="C48" i="133"/>
  <c r="C38" i="133"/>
  <c r="C31" i="133"/>
  <c r="C32" i="133"/>
  <c r="C33" i="133"/>
  <c r="C34" i="133"/>
  <c r="C35" i="133"/>
  <c r="C36" i="133"/>
  <c r="C30" i="133"/>
  <c r="C24" i="133"/>
  <c r="C25" i="133"/>
  <c r="C26" i="133"/>
  <c r="C27" i="133"/>
  <c r="C28" i="133"/>
  <c r="C23" i="133"/>
  <c r="C17" i="133"/>
  <c r="C18" i="133"/>
  <c r="C19" i="133"/>
  <c r="C20" i="133"/>
  <c r="C21" i="133"/>
  <c r="C16" i="133"/>
  <c r="C10" i="133"/>
  <c r="C11" i="133"/>
  <c r="C12" i="133"/>
  <c r="C13" i="133"/>
  <c r="C14" i="133"/>
  <c r="C9" i="133"/>
  <c r="C142" i="3"/>
  <c r="C143" i="3"/>
  <c r="C144" i="3"/>
  <c r="C141" i="3"/>
  <c r="C115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94" i="3"/>
  <c r="C76" i="3"/>
  <c r="C62" i="3"/>
  <c r="C63" i="3"/>
  <c r="C64" i="3"/>
  <c r="C61" i="3"/>
  <c r="C57" i="3"/>
  <c r="C58" i="3"/>
  <c r="C59" i="3"/>
  <c r="C56" i="3"/>
  <c r="C51" i="3"/>
  <c r="C52" i="3"/>
  <c r="C53" i="3"/>
  <c r="C54" i="3"/>
  <c r="C50" i="3"/>
  <c r="C39" i="3"/>
  <c r="C40" i="3"/>
  <c r="C41" i="3"/>
  <c r="C42" i="3"/>
  <c r="C43" i="3"/>
  <c r="C44" i="3"/>
  <c r="C45" i="3"/>
  <c r="C46" i="3"/>
  <c r="C47" i="3"/>
  <c r="C48" i="3"/>
  <c r="C38" i="3"/>
  <c r="C31" i="3"/>
  <c r="C32" i="3"/>
  <c r="C33" i="3"/>
  <c r="C34" i="3"/>
  <c r="C35" i="3"/>
  <c r="C36" i="3"/>
  <c r="C30" i="3"/>
  <c r="C24" i="3"/>
  <c r="C25" i="3"/>
  <c r="C26" i="3"/>
  <c r="C27" i="3"/>
  <c r="C28" i="3"/>
  <c r="C23" i="3"/>
  <c r="C17" i="3"/>
  <c r="C18" i="3"/>
  <c r="C19" i="3"/>
  <c r="C20" i="3"/>
  <c r="C21" i="3"/>
  <c r="C16" i="3"/>
  <c r="B1" i="3"/>
  <c r="D9" i="3"/>
  <c r="D10" i="3"/>
  <c r="D11" i="3"/>
  <c r="D12" i="3"/>
  <c r="D13" i="3"/>
  <c r="D14" i="3"/>
  <c r="C10" i="3"/>
  <c r="C11" i="3"/>
  <c r="C12" i="3"/>
  <c r="C13" i="3"/>
  <c r="C14" i="3"/>
  <c r="C9" i="3"/>
  <c r="I6" i="61"/>
  <c r="H6" i="61"/>
  <c r="I23" i="73"/>
  <c r="I25" i="73"/>
  <c r="E12" i="73"/>
  <c r="H25" i="73"/>
  <c r="H23" i="73"/>
  <c r="H11" i="73"/>
  <c r="H10" i="73"/>
  <c r="H9" i="73"/>
  <c r="H8" i="73"/>
  <c r="H7" i="73"/>
  <c r="H6" i="73"/>
  <c r="C22" i="73"/>
  <c r="F37" i="3" l="1"/>
  <c r="F119" i="3"/>
  <c r="F121" i="133"/>
  <c r="F126" i="3"/>
  <c r="F50" i="133"/>
  <c r="F61" i="133"/>
  <c r="F125" i="3"/>
  <c r="F64" i="133"/>
  <c r="F122" i="3"/>
  <c r="F54" i="133"/>
  <c r="F56" i="133"/>
  <c r="F55" i="133" s="1"/>
  <c r="F63" i="133"/>
  <c r="F122" i="133"/>
  <c r="F118" i="133"/>
  <c r="E153" i="135"/>
  <c r="F153" i="135" s="1"/>
  <c r="E152" i="135"/>
  <c r="F152" i="135" s="1"/>
  <c r="E151" i="135"/>
  <c r="F151" i="135" s="1"/>
  <c r="E150" i="135"/>
  <c r="F150" i="135" s="1"/>
  <c r="E149" i="135"/>
  <c r="F149" i="135" s="1"/>
  <c r="E148" i="135"/>
  <c r="F148" i="135" s="1"/>
  <c r="E147" i="135"/>
  <c r="F147" i="135" s="1"/>
  <c r="D146" i="135"/>
  <c r="C146" i="135"/>
  <c r="E145" i="135"/>
  <c r="F145" i="135" s="1"/>
  <c r="E144" i="135"/>
  <c r="F144" i="135" s="1"/>
  <c r="E143" i="135"/>
  <c r="F143" i="135" s="1"/>
  <c r="E142" i="135"/>
  <c r="F142" i="135" s="1"/>
  <c r="F140" i="135" s="1"/>
  <c r="E141" i="135"/>
  <c r="F141" i="135" s="1"/>
  <c r="D140" i="135"/>
  <c r="C140" i="135"/>
  <c r="E139" i="135"/>
  <c r="F139" i="135" s="1"/>
  <c r="E138" i="135"/>
  <c r="F138" i="135" s="1"/>
  <c r="E137" i="135"/>
  <c r="F137" i="135" s="1"/>
  <c r="E136" i="135"/>
  <c r="F136" i="135" s="1"/>
  <c r="E135" i="135"/>
  <c r="F135" i="135" s="1"/>
  <c r="E134" i="135"/>
  <c r="D133" i="135"/>
  <c r="C133" i="135"/>
  <c r="E132" i="135"/>
  <c r="F132" i="135" s="1"/>
  <c r="E131" i="135"/>
  <c r="F131" i="135" s="1"/>
  <c r="E130" i="135"/>
  <c r="F130" i="135" s="1"/>
  <c r="F129" i="135" s="1"/>
  <c r="D129" i="135"/>
  <c r="D154" i="135" s="1"/>
  <c r="C129" i="135"/>
  <c r="C154" i="135" s="1"/>
  <c r="E127" i="135"/>
  <c r="F127" i="135" s="1"/>
  <c r="E126" i="135"/>
  <c r="F126" i="135" s="1"/>
  <c r="E125" i="135"/>
  <c r="F125" i="135" s="1"/>
  <c r="E124" i="135"/>
  <c r="F124" i="135" s="1"/>
  <c r="E123" i="135"/>
  <c r="F123" i="135" s="1"/>
  <c r="E122" i="135"/>
  <c r="F122" i="135" s="1"/>
  <c r="E121" i="135"/>
  <c r="F121" i="135" s="1"/>
  <c r="E120" i="135"/>
  <c r="F120" i="135" s="1"/>
  <c r="E119" i="135"/>
  <c r="F119" i="135" s="1"/>
  <c r="E118" i="135"/>
  <c r="F118" i="135" s="1"/>
  <c r="E117" i="135"/>
  <c r="F117" i="135" s="1"/>
  <c r="E116" i="135"/>
  <c r="F116" i="135" s="1"/>
  <c r="E115" i="135"/>
  <c r="F115" i="135" s="1"/>
  <c r="F114" i="135" s="1"/>
  <c r="D114" i="135"/>
  <c r="C114" i="135"/>
  <c r="E113" i="135"/>
  <c r="F113" i="135" s="1"/>
  <c r="E112" i="135"/>
  <c r="F112" i="135" s="1"/>
  <c r="E111" i="135"/>
  <c r="F111" i="135" s="1"/>
  <c r="E110" i="135"/>
  <c r="F110" i="135" s="1"/>
  <c r="E109" i="135"/>
  <c r="F109" i="135" s="1"/>
  <c r="E108" i="135"/>
  <c r="F108" i="135" s="1"/>
  <c r="E107" i="135"/>
  <c r="F107" i="135" s="1"/>
  <c r="E106" i="135"/>
  <c r="F106" i="135" s="1"/>
  <c r="E105" i="135"/>
  <c r="F105" i="135" s="1"/>
  <c r="E104" i="135"/>
  <c r="F104" i="135" s="1"/>
  <c r="E103" i="135"/>
  <c r="F103" i="135" s="1"/>
  <c r="E102" i="135"/>
  <c r="F102" i="135" s="1"/>
  <c r="E101" i="135"/>
  <c r="F101" i="135" s="1"/>
  <c r="E100" i="135"/>
  <c r="F100" i="135" s="1"/>
  <c r="E99" i="135"/>
  <c r="F99" i="135" s="1"/>
  <c r="E98" i="135"/>
  <c r="F98" i="135" s="1"/>
  <c r="E97" i="135"/>
  <c r="F97" i="135" s="1"/>
  <c r="E96" i="135"/>
  <c r="F96" i="135" s="1"/>
  <c r="E95" i="135"/>
  <c r="F95" i="135" s="1"/>
  <c r="E94" i="135"/>
  <c r="F94" i="135" s="1"/>
  <c r="D93" i="135"/>
  <c r="D128" i="135" s="1"/>
  <c r="C128" i="135" s="1"/>
  <c r="C93" i="135"/>
  <c r="E88" i="135"/>
  <c r="F88" i="135" s="1"/>
  <c r="E87" i="135"/>
  <c r="F87" i="135" s="1"/>
  <c r="E86" i="135"/>
  <c r="F86" i="135" s="1"/>
  <c r="E85" i="135"/>
  <c r="E84" i="135"/>
  <c r="F84" i="135" s="1"/>
  <c r="E83" i="135"/>
  <c r="F83" i="135" s="1"/>
  <c r="D82" i="135"/>
  <c r="C82" i="135"/>
  <c r="E81" i="135"/>
  <c r="F81" i="135" s="1"/>
  <c r="E80" i="135"/>
  <c r="F80" i="135" s="1"/>
  <c r="E79" i="135"/>
  <c r="D78" i="135"/>
  <c r="C78" i="135"/>
  <c r="E77" i="135"/>
  <c r="F77" i="135" s="1"/>
  <c r="E76" i="135"/>
  <c r="F76" i="135" s="1"/>
  <c r="F75" i="135" s="1"/>
  <c r="D75" i="135"/>
  <c r="C75" i="135"/>
  <c r="E74" i="135"/>
  <c r="F74" i="135" s="1"/>
  <c r="E73" i="135"/>
  <c r="F73" i="135" s="1"/>
  <c r="E72" i="135"/>
  <c r="F72" i="135" s="1"/>
  <c r="E71" i="135"/>
  <c r="F71" i="135" s="1"/>
  <c r="D70" i="135"/>
  <c r="C70" i="135"/>
  <c r="E69" i="135"/>
  <c r="F69" i="135" s="1"/>
  <c r="E68" i="135"/>
  <c r="E67" i="135"/>
  <c r="F67" i="135" s="1"/>
  <c r="D66" i="135"/>
  <c r="C66" i="135"/>
  <c r="C89" i="135" s="1"/>
  <c r="E64" i="135"/>
  <c r="F64" i="135" s="1"/>
  <c r="E63" i="135"/>
  <c r="F63" i="135" s="1"/>
  <c r="E62" i="135"/>
  <c r="F62" i="135" s="1"/>
  <c r="E61" i="135"/>
  <c r="F61" i="135" s="1"/>
  <c r="D60" i="135"/>
  <c r="C60" i="135"/>
  <c r="E59" i="135"/>
  <c r="F59" i="135" s="1"/>
  <c r="E58" i="135"/>
  <c r="F58" i="135" s="1"/>
  <c r="E57" i="135"/>
  <c r="F57" i="135" s="1"/>
  <c r="E56" i="135"/>
  <c r="F56" i="135" s="1"/>
  <c r="F55" i="135" s="1"/>
  <c r="D55" i="135"/>
  <c r="C55" i="135"/>
  <c r="E54" i="135"/>
  <c r="F54" i="135" s="1"/>
  <c r="E53" i="135"/>
  <c r="F53" i="135" s="1"/>
  <c r="E52" i="135"/>
  <c r="F52" i="135" s="1"/>
  <c r="E51" i="135"/>
  <c r="F51" i="135" s="1"/>
  <c r="E50" i="135"/>
  <c r="F50" i="135" s="1"/>
  <c r="D49" i="135"/>
  <c r="C49" i="135"/>
  <c r="E48" i="135"/>
  <c r="F48" i="135" s="1"/>
  <c r="E47" i="135"/>
  <c r="F47" i="135" s="1"/>
  <c r="E46" i="135"/>
  <c r="F46" i="135" s="1"/>
  <c r="E45" i="135"/>
  <c r="F45" i="135" s="1"/>
  <c r="E44" i="135"/>
  <c r="F44" i="135" s="1"/>
  <c r="E43" i="135"/>
  <c r="F43" i="135" s="1"/>
  <c r="E42" i="135"/>
  <c r="F42" i="135" s="1"/>
  <c r="E41" i="135"/>
  <c r="F41" i="135" s="1"/>
  <c r="E40" i="135"/>
  <c r="F40" i="135" s="1"/>
  <c r="E38" i="135"/>
  <c r="F38" i="135" s="1"/>
  <c r="D37" i="135"/>
  <c r="C37" i="135"/>
  <c r="E36" i="135"/>
  <c r="F36" i="135" s="1"/>
  <c r="E35" i="135"/>
  <c r="F35" i="135" s="1"/>
  <c r="E34" i="135"/>
  <c r="F34" i="135" s="1"/>
  <c r="E33" i="135"/>
  <c r="F33" i="135" s="1"/>
  <c r="E32" i="135"/>
  <c r="F32" i="135" s="1"/>
  <c r="E31" i="135"/>
  <c r="F31" i="135" s="1"/>
  <c r="E30" i="135"/>
  <c r="F30" i="135" s="1"/>
  <c r="D29" i="135"/>
  <c r="C29" i="135"/>
  <c r="E28" i="135"/>
  <c r="F28" i="135" s="1"/>
  <c r="E27" i="135"/>
  <c r="F27" i="135" s="1"/>
  <c r="E26" i="135"/>
  <c r="F26" i="135" s="1"/>
  <c r="E25" i="135"/>
  <c r="F25" i="135" s="1"/>
  <c r="E24" i="135"/>
  <c r="F24" i="135" s="1"/>
  <c r="E23" i="135"/>
  <c r="F23" i="135" s="1"/>
  <c r="D22" i="135"/>
  <c r="C22" i="135"/>
  <c r="E21" i="135"/>
  <c r="F21" i="135" s="1"/>
  <c r="E20" i="135"/>
  <c r="F20" i="135" s="1"/>
  <c r="E19" i="135"/>
  <c r="F19" i="135" s="1"/>
  <c r="E18" i="135"/>
  <c r="F18" i="135" s="1"/>
  <c r="E17" i="135"/>
  <c r="F17" i="135" s="1"/>
  <c r="E16" i="135"/>
  <c r="F16" i="135" s="1"/>
  <c r="E15" i="135"/>
  <c r="D15" i="135"/>
  <c r="C15" i="135"/>
  <c r="E14" i="135"/>
  <c r="F14" i="135" s="1"/>
  <c r="E13" i="135"/>
  <c r="F13" i="135" s="1"/>
  <c r="E12" i="135"/>
  <c r="F12" i="135" s="1"/>
  <c r="E11" i="135"/>
  <c r="F11" i="135" s="1"/>
  <c r="E10" i="135"/>
  <c r="F10" i="135" s="1"/>
  <c r="E9" i="135"/>
  <c r="D8" i="135"/>
  <c r="C8" i="135"/>
  <c r="E153" i="134"/>
  <c r="F153" i="134" s="1"/>
  <c r="E152" i="134"/>
  <c r="E151" i="134"/>
  <c r="F151" i="134" s="1"/>
  <c r="E150" i="134"/>
  <c r="F150" i="134" s="1"/>
  <c r="E149" i="134"/>
  <c r="F149" i="134" s="1"/>
  <c r="E148" i="134"/>
  <c r="E147" i="134"/>
  <c r="F147" i="134" s="1"/>
  <c r="D146" i="134"/>
  <c r="C146" i="134"/>
  <c r="E145" i="134"/>
  <c r="F145" i="134" s="1"/>
  <c r="E144" i="134"/>
  <c r="F144" i="134" s="1"/>
  <c r="E143" i="134"/>
  <c r="F143" i="134" s="1"/>
  <c r="E142" i="134"/>
  <c r="F142" i="134" s="1"/>
  <c r="E141" i="134"/>
  <c r="D140" i="134"/>
  <c r="C140" i="134"/>
  <c r="E139" i="134"/>
  <c r="F139" i="134" s="1"/>
  <c r="E138" i="134"/>
  <c r="F138" i="134" s="1"/>
  <c r="E137" i="134"/>
  <c r="F137" i="134" s="1"/>
  <c r="E136" i="134"/>
  <c r="F136" i="134" s="1"/>
  <c r="E135" i="134"/>
  <c r="F135" i="134" s="1"/>
  <c r="E134" i="134"/>
  <c r="F134" i="134" s="1"/>
  <c r="D133" i="134"/>
  <c r="C133" i="134"/>
  <c r="E132" i="134"/>
  <c r="F132" i="134" s="1"/>
  <c r="E131" i="134"/>
  <c r="F131" i="134" s="1"/>
  <c r="F129" i="134" s="1"/>
  <c r="E130" i="134"/>
  <c r="F130" i="134" s="1"/>
  <c r="D129" i="134"/>
  <c r="C129" i="134"/>
  <c r="C154" i="134" s="1"/>
  <c r="E127" i="134"/>
  <c r="F127" i="134" s="1"/>
  <c r="E126" i="134"/>
  <c r="F126" i="134" s="1"/>
  <c r="E125" i="134"/>
  <c r="F125" i="134" s="1"/>
  <c r="E124" i="134"/>
  <c r="F124" i="134" s="1"/>
  <c r="E123" i="134"/>
  <c r="F123" i="134" s="1"/>
  <c r="E122" i="134"/>
  <c r="F122" i="134" s="1"/>
  <c r="E121" i="134"/>
  <c r="F121" i="134" s="1"/>
  <c r="E120" i="134"/>
  <c r="F120" i="134" s="1"/>
  <c r="E119" i="134"/>
  <c r="F119" i="134" s="1"/>
  <c r="E118" i="134"/>
  <c r="F118" i="134" s="1"/>
  <c r="E117" i="134"/>
  <c r="F117" i="134" s="1"/>
  <c r="E116" i="134"/>
  <c r="F116" i="134" s="1"/>
  <c r="E115" i="134"/>
  <c r="F115" i="134" s="1"/>
  <c r="F114" i="134" s="1"/>
  <c r="D114" i="134"/>
  <c r="C114" i="134"/>
  <c r="E113" i="134"/>
  <c r="F113" i="134" s="1"/>
  <c r="E112" i="134"/>
  <c r="F112" i="134" s="1"/>
  <c r="E111" i="134"/>
  <c r="E110" i="134"/>
  <c r="E109" i="134"/>
  <c r="E108" i="134"/>
  <c r="E107" i="134"/>
  <c r="E106" i="134"/>
  <c r="E105" i="134"/>
  <c r="E104" i="134"/>
  <c r="F104" i="134" s="1"/>
  <c r="E103" i="134"/>
  <c r="F103" i="134" s="1"/>
  <c r="E102" i="134"/>
  <c r="F102" i="134" s="1"/>
  <c r="E101" i="134"/>
  <c r="F101" i="134" s="1"/>
  <c r="E100" i="134"/>
  <c r="E99" i="134"/>
  <c r="E98" i="134"/>
  <c r="E97" i="134"/>
  <c r="E96" i="134"/>
  <c r="E95" i="134"/>
  <c r="F95" i="134" s="1"/>
  <c r="E94" i="134"/>
  <c r="F94" i="134" s="1"/>
  <c r="D93" i="134"/>
  <c r="D128" i="134" s="1"/>
  <c r="C93" i="134"/>
  <c r="E88" i="134"/>
  <c r="F88" i="134" s="1"/>
  <c r="E87" i="134"/>
  <c r="F87" i="134" s="1"/>
  <c r="E86" i="134"/>
  <c r="F86" i="134" s="1"/>
  <c r="E85" i="134"/>
  <c r="F85" i="134" s="1"/>
  <c r="E84" i="134"/>
  <c r="E83" i="134"/>
  <c r="F83" i="134" s="1"/>
  <c r="D82" i="134"/>
  <c r="C82" i="134"/>
  <c r="E81" i="134"/>
  <c r="F81" i="134" s="1"/>
  <c r="E80" i="134"/>
  <c r="F80" i="134" s="1"/>
  <c r="E79" i="134"/>
  <c r="F79" i="134" s="1"/>
  <c r="F78" i="134" s="1"/>
  <c r="E78" i="134"/>
  <c r="D78" i="134"/>
  <c r="C78" i="134"/>
  <c r="E77" i="134"/>
  <c r="F77" i="134" s="1"/>
  <c r="E76" i="134"/>
  <c r="F76" i="134" s="1"/>
  <c r="F75" i="134" s="1"/>
  <c r="D75" i="134"/>
  <c r="C75" i="134"/>
  <c r="E74" i="134"/>
  <c r="F74" i="134" s="1"/>
  <c r="E73" i="134"/>
  <c r="E72" i="134"/>
  <c r="F72" i="134" s="1"/>
  <c r="E71" i="134"/>
  <c r="F71" i="134" s="1"/>
  <c r="D70" i="134"/>
  <c r="C70" i="134"/>
  <c r="C89" i="134" s="1"/>
  <c r="E69" i="134"/>
  <c r="F69" i="134" s="1"/>
  <c r="E68" i="134"/>
  <c r="F68" i="134" s="1"/>
  <c r="E67" i="134"/>
  <c r="D66" i="134"/>
  <c r="D89" i="134" s="1"/>
  <c r="C66" i="134"/>
  <c r="E64" i="134"/>
  <c r="F64" i="134" s="1"/>
  <c r="E63" i="134"/>
  <c r="F63" i="134" s="1"/>
  <c r="E62" i="134"/>
  <c r="E61" i="134"/>
  <c r="F61" i="134" s="1"/>
  <c r="D60" i="134"/>
  <c r="C60" i="134"/>
  <c r="E59" i="134"/>
  <c r="F59" i="134" s="1"/>
  <c r="E57" i="134"/>
  <c r="F57" i="134" s="1"/>
  <c r="E56" i="134"/>
  <c r="F56" i="134" s="1"/>
  <c r="D55" i="134"/>
  <c r="C55" i="134"/>
  <c r="E54" i="134"/>
  <c r="F54" i="134" s="1"/>
  <c r="E53" i="134"/>
  <c r="F53" i="134" s="1"/>
  <c r="E52" i="134"/>
  <c r="F52" i="134" s="1"/>
  <c r="E51" i="134"/>
  <c r="F51" i="134" s="1"/>
  <c r="E50" i="134"/>
  <c r="F50" i="134" s="1"/>
  <c r="D49" i="134"/>
  <c r="C49" i="134"/>
  <c r="E48" i="134"/>
  <c r="F48" i="134" s="1"/>
  <c r="E47" i="134"/>
  <c r="F47" i="134" s="1"/>
  <c r="E46" i="134"/>
  <c r="F46" i="134" s="1"/>
  <c r="E45" i="134"/>
  <c r="F45" i="134" s="1"/>
  <c r="E44" i="134"/>
  <c r="F44" i="134" s="1"/>
  <c r="E43" i="134"/>
  <c r="F43" i="134" s="1"/>
  <c r="E42" i="134"/>
  <c r="F42" i="134" s="1"/>
  <c r="E41" i="134"/>
  <c r="F41" i="134" s="1"/>
  <c r="E40" i="134"/>
  <c r="F40" i="134" s="1"/>
  <c r="E39" i="134"/>
  <c r="F39" i="134" s="1"/>
  <c r="E38" i="134"/>
  <c r="D37" i="134"/>
  <c r="C37" i="134"/>
  <c r="C65" i="134" s="1"/>
  <c r="E36" i="134"/>
  <c r="F36" i="134" s="1"/>
  <c r="E35" i="134"/>
  <c r="F35" i="134" s="1"/>
  <c r="E34" i="134"/>
  <c r="F34" i="134" s="1"/>
  <c r="E33" i="134"/>
  <c r="F33" i="134" s="1"/>
  <c r="E32" i="134"/>
  <c r="E31" i="134"/>
  <c r="F31" i="134" s="1"/>
  <c r="E30" i="134"/>
  <c r="F30" i="134" s="1"/>
  <c r="D29" i="134"/>
  <c r="C29" i="134"/>
  <c r="E28" i="134"/>
  <c r="F28" i="134" s="1"/>
  <c r="E27" i="134"/>
  <c r="F27" i="134" s="1"/>
  <c r="E26" i="134"/>
  <c r="F26" i="134" s="1"/>
  <c r="E25" i="134"/>
  <c r="F25" i="134" s="1"/>
  <c r="E24" i="134"/>
  <c r="F24" i="134" s="1"/>
  <c r="E23" i="134"/>
  <c r="F23" i="134" s="1"/>
  <c r="D22" i="134"/>
  <c r="C22" i="134"/>
  <c r="E21" i="134"/>
  <c r="F21" i="134" s="1"/>
  <c r="E20" i="134"/>
  <c r="F20" i="134" s="1"/>
  <c r="E19" i="134"/>
  <c r="F19" i="134" s="1"/>
  <c r="E18" i="134"/>
  <c r="F18" i="134" s="1"/>
  <c r="E17" i="134"/>
  <c r="F17" i="134" s="1"/>
  <c r="E16" i="134"/>
  <c r="F16" i="134" s="1"/>
  <c r="E15" i="134"/>
  <c r="D15" i="134"/>
  <c r="C15" i="134"/>
  <c r="E14" i="134"/>
  <c r="F14" i="134" s="1"/>
  <c r="E13" i="134"/>
  <c r="E12" i="134"/>
  <c r="F12" i="134" s="1"/>
  <c r="E11" i="134"/>
  <c r="F11" i="134" s="1"/>
  <c r="E10" i="134"/>
  <c r="F10" i="134" s="1"/>
  <c r="E9" i="134"/>
  <c r="D8" i="134"/>
  <c r="C8" i="134"/>
  <c r="E158" i="133"/>
  <c r="G158" i="3" s="1"/>
  <c r="E157" i="133"/>
  <c r="G157" i="3" s="1"/>
  <c r="E153" i="133"/>
  <c r="F153" i="133" s="1"/>
  <c r="E152" i="133"/>
  <c r="F152" i="133" s="1"/>
  <c r="E151" i="133"/>
  <c r="F151" i="133" s="1"/>
  <c r="E150" i="133"/>
  <c r="E149" i="133"/>
  <c r="F149" i="133" s="1"/>
  <c r="E148" i="133"/>
  <c r="F148" i="133" s="1"/>
  <c r="E147" i="133"/>
  <c r="F147" i="133" s="1"/>
  <c r="D146" i="133"/>
  <c r="C146" i="133"/>
  <c r="E144" i="133"/>
  <c r="E143" i="133"/>
  <c r="G143" i="3" s="1"/>
  <c r="E142" i="133"/>
  <c r="E141" i="133"/>
  <c r="F141" i="133" s="1"/>
  <c r="D140" i="133"/>
  <c r="E139" i="133"/>
  <c r="F139" i="133" s="1"/>
  <c r="E138" i="133"/>
  <c r="F138" i="133" s="1"/>
  <c r="E137" i="133"/>
  <c r="E136" i="133"/>
  <c r="F136" i="133" s="1"/>
  <c r="E135" i="133"/>
  <c r="F135" i="133" s="1"/>
  <c r="E134" i="133"/>
  <c r="F134" i="133" s="1"/>
  <c r="D133" i="133"/>
  <c r="C133" i="133"/>
  <c r="E132" i="133"/>
  <c r="F132" i="133" s="1"/>
  <c r="E131" i="133"/>
  <c r="E130" i="133"/>
  <c r="D129" i="133"/>
  <c r="C129" i="133"/>
  <c r="E127" i="133"/>
  <c r="G127" i="3" s="1"/>
  <c r="E126" i="133"/>
  <c r="F126" i="133" s="1"/>
  <c r="E125" i="133"/>
  <c r="F125" i="133" s="1"/>
  <c r="E124" i="133"/>
  <c r="F124" i="133" s="1"/>
  <c r="E123" i="133"/>
  <c r="G123" i="3" s="1"/>
  <c r="E122" i="133"/>
  <c r="E121" i="133"/>
  <c r="E120" i="133"/>
  <c r="F120" i="133" s="1"/>
  <c r="E119" i="133"/>
  <c r="G119" i="3" s="1"/>
  <c r="E118" i="133"/>
  <c r="E117" i="133"/>
  <c r="E116" i="133"/>
  <c r="E115" i="133"/>
  <c r="G115" i="3" s="1"/>
  <c r="D114" i="133"/>
  <c r="C114" i="133"/>
  <c r="E113" i="133"/>
  <c r="E112" i="133"/>
  <c r="G112" i="3" s="1"/>
  <c r="E111" i="133"/>
  <c r="E110" i="133"/>
  <c r="E109" i="133"/>
  <c r="E108" i="133"/>
  <c r="G108" i="3" s="1"/>
  <c r="E107" i="133"/>
  <c r="E106" i="133"/>
  <c r="G106" i="3" s="1"/>
  <c r="E105" i="133"/>
  <c r="E104" i="133"/>
  <c r="G104" i="3" s="1"/>
  <c r="E103" i="133"/>
  <c r="E102" i="133"/>
  <c r="E101" i="133"/>
  <c r="E100" i="133"/>
  <c r="G100" i="3" s="1"/>
  <c r="E99" i="133"/>
  <c r="E98" i="133"/>
  <c r="E97" i="133"/>
  <c r="E96" i="133"/>
  <c r="G96" i="3" s="1"/>
  <c r="E95" i="133"/>
  <c r="E94" i="133"/>
  <c r="G94" i="3" s="1"/>
  <c r="D93" i="133"/>
  <c r="C93" i="133"/>
  <c r="E88" i="133"/>
  <c r="F88" i="133" s="1"/>
  <c r="E87" i="133"/>
  <c r="F87" i="133" s="1"/>
  <c r="E86" i="133"/>
  <c r="F86" i="133" s="1"/>
  <c r="E85" i="133"/>
  <c r="F85" i="133" s="1"/>
  <c r="E84" i="133"/>
  <c r="F84" i="133" s="1"/>
  <c r="E83" i="133"/>
  <c r="D82" i="133"/>
  <c r="C82" i="133"/>
  <c r="E81" i="133"/>
  <c r="G81" i="3" s="1"/>
  <c r="E80" i="133"/>
  <c r="F80" i="133" s="1"/>
  <c r="E79" i="133"/>
  <c r="F79" i="133" s="1"/>
  <c r="D78" i="133"/>
  <c r="C78" i="133"/>
  <c r="E77" i="133"/>
  <c r="F77" i="133" s="1"/>
  <c r="F75" i="133" s="1"/>
  <c r="E76" i="133"/>
  <c r="D75" i="133"/>
  <c r="C75" i="133"/>
  <c r="E74" i="133"/>
  <c r="E73" i="133"/>
  <c r="F73" i="133" s="1"/>
  <c r="E72" i="133"/>
  <c r="F72" i="133" s="1"/>
  <c r="E71" i="133"/>
  <c r="E70" i="133" s="1"/>
  <c r="D70" i="133"/>
  <c r="C70" i="133"/>
  <c r="E69" i="133"/>
  <c r="F69" i="133" s="1"/>
  <c r="E68" i="133"/>
  <c r="E67" i="133"/>
  <c r="F67" i="133" s="1"/>
  <c r="D66" i="133"/>
  <c r="C66" i="133"/>
  <c r="E64" i="133"/>
  <c r="E63" i="133"/>
  <c r="E62" i="133"/>
  <c r="F62" i="133" s="1"/>
  <c r="E61" i="133"/>
  <c r="G61" i="3" s="1"/>
  <c r="D60" i="133"/>
  <c r="C60" i="133"/>
  <c r="E59" i="133"/>
  <c r="F59" i="133" s="1"/>
  <c r="E58" i="133"/>
  <c r="E57" i="133"/>
  <c r="E56" i="133"/>
  <c r="G56" i="3" s="1"/>
  <c r="D55" i="133"/>
  <c r="C55" i="133"/>
  <c r="E54" i="133"/>
  <c r="E53" i="133"/>
  <c r="F53" i="133" s="1"/>
  <c r="E52" i="133"/>
  <c r="G52" i="3" s="1"/>
  <c r="E51" i="133"/>
  <c r="F51" i="133" s="1"/>
  <c r="E50" i="133"/>
  <c r="D49" i="133"/>
  <c r="C49" i="133"/>
  <c r="E48" i="133"/>
  <c r="F37" i="133" s="1"/>
  <c r="E47" i="133"/>
  <c r="E46" i="133"/>
  <c r="E45" i="133"/>
  <c r="G45" i="3" s="1"/>
  <c r="E44" i="133"/>
  <c r="E43" i="133"/>
  <c r="E42" i="133"/>
  <c r="G42" i="3" s="1"/>
  <c r="E41" i="133"/>
  <c r="G41" i="3" s="1"/>
  <c r="E40" i="133"/>
  <c r="E39" i="133"/>
  <c r="E38" i="133"/>
  <c r="D37" i="133"/>
  <c r="C37" i="133"/>
  <c r="E36" i="133"/>
  <c r="G36" i="3" s="1"/>
  <c r="E35" i="133"/>
  <c r="G35" i="3" s="1"/>
  <c r="E34" i="133"/>
  <c r="E33" i="133"/>
  <c r="E32" i="133"/>
  <c r="E31" i="133"/>
  <c r="G31" i="3" s="1"/>
  <c r="C29" i="133"/>
  <c r="E28" i="133"/>
  <c r="G28" i="3" s="1"/>
  <c r="E27" i="133"/>
  <c r="E26" i="133"/>
  <c r="E25" i="133"/>
  <c r="G25" i="3" s="1"/>
  <c r="E24" i="133"/>
  <c r="G24" i="3" s="1"/>
  <c r="E23" i="133"/>
  <c r="D22" i="133"/>
  <c r="C22" i="133"/>
  <c r="E21" i="133"/>
  <c r="G21" i="3" s="1"/>
  <c r="E20" i="133"/>
  <c r="E19" i="133"/>
  <c r="E18" i="133"/>
  <c r="E17" i="133"/>
  <c r="G17" i="3" s="1"/>
  <c r="E16" i="133"/>
  <c r="D15" i="133"/>
  <c r="C15" i="133"/>
  <c r="E14" i="133"/>
  <c r="E13" i="133"/>
  <c r="E12" i="133"/>
  <c r="G12" i="3" s="1"/>
  <c r="E11" i="133"/>
  <c r="G11" i="3" s="1"/>
  <c r="E10" i="133"/>
  <c r="E9" i="133"/>
  <c r="D8" i="133"/>
  <c r="C8" i="133"/>
  <c r="E158" i="3"/>
  <c r="E157" i="3"/>
  <c r="G153" i="3"/>
  <c r="E153" i="3"/>
  <c r="F153" i="3" s="1"/>
  <c r="E152" i="3"/>
  <c r="F152" i="3" s="1"/>
  <c r="G151" i="3"/>
  <c r="E151" i="3"/>
  <c r="F151" i="3" s="1"/>
  <c r="E150" i="3"/>
  <c r="F150" i="3" s="1"/>
  <c r="E149" i="3"/>
  <c r="F149" i="3" s="1"/>
  <c r="E148" i="3"/>
  <c r="F148" i="3" s="1"/>
  <c r="E147" i="3"/>
  <c r="D146" i="3"/>
  <c r="C146" i="3"/>
  <c r="E144" i="3"/>
  <c r="F144" i="3" s="1"/>
  <c r="E143" i="3"/>
  <c r="F143" i="3" s="1"/>
  <c r="E142" i="3"/>
  <c r="E141" i="3"/>
  <c r="F141" i="3" s="1"/>
  <c r="D140" i="3"/>
  <c r="E139" i="3"/>
  <c r="F139" i="3" s="1"/>
  <c r="E138" i="3"/>
  <c r="F138" i="3" s="1"/>
  <c r="E137" i="3"/>
  <c r="F137" i="3" s="1"/>
  <c r="E136" i="3"/>
  <c r="F136" i="3" s="1"/>
  <c r="E135" i="3"/>
  <c r="F135" i="3" s="1"/>
  <c r="E134" i="3"/>
  <c r="D133" i="3"/>
  <c r="C133" i="3"/>
  <c r="E132" i="3"/>
  <c r="F132" i="3" s="1"/>
  <c r="E131" i="3"/>
  <c r="F131" i="3" s="1"/>
  <c r="E130" i="3"/>
  <c r="F130" i="3" s="1"/>
  <c r="D129" i="3"/>
  <c r="C129" i="3"/>
  <c r="E127" i="3"/>
  <c r="F127" i="3" s="1"/>
  <c r="E126" i="3"/>
  <c r="E125" i="3"/>
  <c r="E124" i="3"/>
  <c r="F124" i="3" s="1"/>
  <c r="E123" i="3"/>
  <c r="F123" i="3" s="1"/>
  <c r="E122" i="3"/>
  <c r="G121" i="3"/>
  <c r="E121" i="3"/>
  <c r="F121" i="3" s="1"/>
  <c r="E120" i="3"/>
  <c r="F120" i="3" s="1"/>
  <c r="E119" i="3"/>
  <c r="E118" i="3"/>
  <c r="F118" i="3" s="1"/>
  <c r="E117" i="3"/>
  <c r="F117" i="3" s="1"/>
  <c r="E116" i="3"/>
  <c r="E115" i="3"/>
  <c r="D114" i="3"/>
  <c r="C114" i="3"/>
  <c r="E113" i="3"/>
  <c r="E112" i="3"/>
  <c r="E111" i="3"/>
  <c r="E110" i="3"/>
  <c r="E109" i="3"/>
  <c r="E108" i="3"/>
  <c r="E107" i="3"/>
  <c r="E106" i="3"/>
  <c r="E105" i="3"/>
  <c r="E104" i="3"/>
  <c r="E103" i="3"/>
  <c r="G102" i="3"/>
  <c r="E102" i="3"/>
  <c r="E101" i="3"/>
  <c r="E100" i="3"/>
  <c r="E99" i="3"/>
  <c r="E98" i="3"/>
  <c r="E97" i="3"/>
  <c r="E96" i="3"/>
  <c r="E95" i="3"/>
  <c r="E94" i="3"/>
  <c r="D93" i="3"/>
  <c r="D128" i="3" s="1"/>
  <c r="C93" i="3"/>
  <c r="G92" i="3"/>
  <c r="E88" i="3"/>
  <c r="F88" i="3" s="1"/>
  <c r="G87" i="3"/>
  <c r="E87" i="3"/>
  <c r="F87" i="3" s="1"/>
  <c r="E86" i="3"/>
  <c r="F86" i="3" s="1"/>
  <c r="E85" i="3"/>
  <c r="F85" i="3" s="1"/>
  <c r="E84" i="3"/>
  <c r="E83" i="3"/>
  <c r="F83" i="3" s="1"/>
  <c r="D82" i="3"/>
  <c r="C82" i="3"/>
  <c r="E81" i="3"/>
  <c r="F81" i="3" s="1"/>
  <c r="G80" i="3"/>
  <c r="E80" i="3"/>
  <c r="F80" i="3" s="1"/>
  <c r="E79" i="3"/>
  <c r="F79" i="3" s="1"/>
  <c r="D78" i="3"/>
  <c r="C78" i="3"/>
  <c r="E77" i="3"/>
  <c r="F77" i="3" s="1"/>
  <c r="F75" i="3" s="1"/>
  <c r="E76" i="3"/>
  <c r="E75" i="3" s="1"/>
  <c r="D75" i="3"/>
  <c r="C75" i="3"/>
  <c r="E74" i="3"/>
  <c r="F74" i="3" s="1"/>
  <c r="E73" i="3"/>
  <c r="F73" i="3" s="1"/>
  <c r="G72" i="3"/>
  <c r="E72" i="3"/>
  <c r="F72" i="3" s="1"/>
  <c r="E71" i="3"/>
  <c r="F71" i="3" s="1"/>
  <c r="E70" i="3"/>
  <c r="D70" i="3"/>
  <c r="C70" i="3"/>
  <c r="G69" i="3"/>
  <c r="E69" i="3"/>
  <c r="F69" i="3" s="1"/>
  <c r="E68" i="3"/>
  <c r="F68" i="3" s="1"/>
  <c r="E67" i="3"/>
  <c r="F67" i="3" s="1"/>
  <c r="D66" i="3"/>
  <c r="C66" i="3"/>
  <c r="E64" i="3"/>
  <c r="F64" i="3" s="1"/>
  <c r="E63" i="3"/>
  <c r="F63" i="3" s="1"/>
  <c r="E62" i="3"/>
  <c r="F62" i="3" s="1"/>
  <c r="E61" i="3"/>
  <c r="F60" i="3" s="1"/>
  <c r="D60" i="3"/>
  <c r="C60" i="3"/>
  <c r="E59" i="3"/>
  <c r="E58" i="3"/>
  <c r="E57" i="3"/>
  <c r="E56" i="3"/>
  <c r="F55" i="3" s="1"/>
  <c r="D55" i="3"/>
  <c r="C55" i="3"/>
  <c r="E54" i="3"/>
  <c r="E53" i="3"/>
  <c r="E52" i="3"/>
  <c r="E51" i="3"/>
  <c r="E50" i="3"/>
  <c r="D49" i="3"/>
  <c r="C49" i="3"/>
  <c r="E48" i="3"/>
  <c r="E47" i="3"/>
  <c r="E46" i="3"/>
  <c r="E45" i="3"/>
  <c r="E44" i="3"/>
  <c r="E43" i="3"/>
  <c r="E42" i="3"/>
  <c r="E41" i="3"/>
  <c r="E40" i="3"/>
  <c r="E39" i="3"/>
  <c r="E38" i="3"/>
  <c r="D37" i="3"/>
  <c r="C37" i="3"/>
  <c r="E36" i="3"/>
  <c r="E35" i="3"/>
  <c r="E34" i="3"/>
  <c r="E33" i="3"/>
  <c r="E32" i="3"/>
  <c r="E31" i="3"/>
  <c r="E30" i="3"/>
  <c r="D29" i="3"/>
  <c r="C29" i="3"/>
  <c r="E28" i="3"/>
  <c r="E27" i="3"/>
  <c r="E26" i="3"/>
  <c r="E25" i="3"/>
  <c r="E24" i="3"/>
  <c r="E23" i="3"/>
  <c r="D22" i="3"/>
  <c r="C22" i="3"/>
  <c r="E21" i="3"/>
  <c r="E20" i="3"/>
  <c r="E19" i="3"/>
  <c r="F15" i="3" s="1"/>
  <c r="G18" i="3"/>
  <c r="E18" i="3"/>
  <c r="E17" i="3"/>
  <c r="G16" i="3"/>
  <c r="E16" i="3"/>
  <c r="D15" i="3"/>
  <c r="C15" i="3"/>
  <c r="E14" i="3"/>
  <c r="E13" i="3"/>
  <c r="E12" i="3"/>
  <c r="E11" i="3"/>
  <c r="E10" i="3"/>
  <c r="E9" i="3"/>
  <c r="D8" i="3"/>
  <c r="C8" i="3"/>
  <c r="E8" i="134" l="1"/>
  <c r="F9" i="134"/>
  <c r="F8" i="134" s="1"/>
  <c r="G73" i="3"/>
  <c r="F73" i="134"/>
  <c r="E8" i="135"/>
  <c r="F9" i="135"/>
  <c r="F8" i="135" s="1"/>
  <c r="E78" i="135"/>
  <c r="F79" i="135"/>
  <c r="F78" i="135" s="1"/>
  <c r="G131" i="3"/>
  <c r="F131" i="133"/>
  <c r="E60" i="134"/>
  <c r="F62" i="134"/>
  <c r="E140" i="134"/>
  <c r="F141" i="134"/>
  <c r="G152" i="3"/>
  <c r="F152" i="134"/>
  <c r="F60" i="133"/>
  <c r="G103" i="3"/>
  <c r="F66" i="133"/>
  <c r="F15" i="134"/>
  <c r="E66" i="134"/>
  <c r="F67" i="134"/>
  <c r="F66" i="134" s="1"/>
  <c r="F133" i="134"/>
  <c r="F22" i="135"/>
  <c r="F29" i="135"/>
  <c r="E70" i="135"/>
  <c r="F52" i="133"/>
  <c r="F49" i="133" s="1"/>
  <c r="F123" i="133"/>
  <c r="G54" i="3"/>
  <c r="F66" i="3"/>
  <c r="F70" i="3"/>
  <c r="F78" i="3"/>
  <c r="G132" i="3"/>
  <c r="E146" i="3"/>
  <c r="F147" i="3"/>
  <c r="F146" i="3" s="1"/>
  <c r="G149" i="3"/>
  <c r="G23" i="3"/>
  <c r="G64" i="3"/>
  <c r="G68" i="3"/>
  <c r="F68" i="133"/>
  <c r="G74" i="3"/>
  <c r="F74" i="133"/>
  <c r="E82" i="133"/>
  <c r="G82" i="3" s="1"/>
  <c r="F83" i="133"/>
  <c r="F82" i="133" s="1"/>
  <c r="G144" i="3"/>
  <c r="F144" i="133"/>
  <c r="E37" i="134"/>
  <c r="F38" i="134"/>
  <c r="F37" i="134" s="1"/>
  <c r="F55" i="134"/>
  <c r="F70" i="134"/>
  <c r="D154" i="134"/>
  <c r="F37" i="135"/>
  <c r="F60" i="135"/>
  <c r="F70" i="135"/>
  <c r="E93" i="135"/>
  <c r="E133" i="135"/>
  <c r="F134" i="135"/>
  <c r="F133" i="135" s="1"/>
  <c r="E140" i="135"/>
  <c r="E146" i="135"/>
  <c r="F146" i="135"/>
  <c r="F22" i="133"/>
  <c r="F127" i="133"/>
  <c r="G150" i="3"/>
  <c r="F150" i="133"/>
  <c r="F146" i="133" s="1"/>
  <c r="G13" i="3"/>
  <c r="G148" i="3"/>
  <c r="F148" i="134"/>
  <c r="F146" i="134" s="1"/>
  <c r="F22" i="3"/>
  <c r="F65" i="3" s="1"/>
  <c r="F119" i="133"/>
  <c r="F114" i="133" s="1"/>
  <c r="F128" i="133" s="1"/>
  <c r="F49" i="3"/>
  <c r="E82" i="3"/>
  <c r="F84" i="3"/>
  <c r="F82" i="3" s="1"/>
  <c r="E133" i="3"/>
  <c r="F134" i="3"/>
  <c r="F133" i="3" s="1"/>
  <c r="F22" i="134"/>
  <c r="F15" i="135"/>
  <c r="E66" i="135"/>
  <c r="F68" i="135"/>
  <c r="F66" i="135" s="1"/>
  <c r="F154" i="135"/>
  <c r="F93" i="3"/>
  <c r="F128" i="3" s="1"/>
  <c r="G27" i="3"/>
  <c r="G67" i="3"/>
  <c r="G77" i="3"/>
  <c r="F129" i="3"/>
  <c r="G147" i="3"/>
  <c r="G10" i="3"/>
  <c r="G14" i="3"/>
  <c r="E37" i="133"/>
  <c r="G44" i="3"/>
  <c r="G71" i="3"/>
  <c r="F71" i="133"/>
  <c r="F70" i="133" s="1"/>
  <c r="G95" i="3"/>
  <c r="G99" i="3"/>
  <c r="G107" i="3"/>
  <c r="G111" i="3"/>
  <c r="G118" i="3"/>
  <c r="G122" i="3"/>
  <c r="G126" i="3"/>
  <c r="G130" i="3"/>
  <c r="F130" i="133"/>
  <c r="F129" i="133" s="1"/>
  <c r="G137" i="3"/>
  <c r="F137" i="133"/>
  <c r="F133" i="133" s="1"/>
  <c r="E29" i="134"/>
  <c r="F32" i="134"/>
  <c r="F29" i="134" s="1"/>
  <c r="F49" i="134"/>
  <c r="F60" i="134"/>
  <c r="E82" i="134"/>
  <c r="F84" i="134"/>
  <c r="F82" i="134" s="1"/>
  <c r="F93" i="134"/>
  <c r="F128" i="134" s="1"/>
  <c r="F140" i="134"/>
  <c r="D65" i="135"/>
  <c r="E37" i="135"/>
  <c r="E49" i="135"/>
  <c r="F49" i="135"/>
  <c r="E55" i="135"/>
  <c r="D89" i="135"/>
  <c r="E82" i="135"/>
  <c r="F85" i="135"/>
  <c r="F82" i="135" s="1"/>
  <c r="F93" i="135"/>
  <c r="F128" i="135" s="1"/>
  <c r="F143" i="133"/>
  <c r="F81" i="133"/>
  <c r="F78" i="133" s="1"/>
  <c r="F15" i="133"/>
  <c r="F65" i="133" s="1"/>
  <c r="E78" i="3"/>
  <c r="G48" i="3"/>
  <c r="G40" i="3"/>
  <c r="G134" i="3"/>
  <c r="G138" i="3"/>
  <c r="G101" i="3"/>
  <c r="G105" i="3"/>
  <c r="G109" i="3"/>
  <c r="G113" i="3"/>
  <c r="G116" i="3"/>
  <c r="G120" i="3"/>
  <c r="G124" i="3"/>
  <c r="G117" i="3"/>
  <c r="G125" i="3"/>
  <c r="C128" i="3"/>
  <c r="G97" i="3"/>
  <c r="G20" i="3"/>
  <c r="E66" i="3"/>
  <c r="G141" i="3"/>
  <c r="G38" i="3"/>
  <c r="G46" i="3"/>
  <c r="E49" i="134"/>
  <c r="G50" i="3"/>
  <c r="G85" i="3"/>
  <c r="E114" i="3"/>
  <c r="G57" i="3"/>
  <c r="E55" i="133"/>
  <c r="G98" i="3"/>
  <c r="G110" i="3"/>
  <c r="E146" i="133"/>
  <c r="E22" i="134"/>
  <c r="E75" i="134"/>
  <c r="G76" i="3"/>
  <c r="E22" i="135"/>
  <c r="E29" i="135"/>
  <c r="G9" i="3"/>
  <c r="G83" i="3"/>
  <c r="G51" i="3"/>
  <c r="E49" i="133"/>
  <c r="G84" i="3"/>
  <c r="G88" i="3"/>
  <c r="G63" i="3"/>
  <c r="G79" i="3"/>
  <c r="G86" i="3"/>
  <c r="E129" i="134"/>
  <c r="E133" i="134"/>
  <c r="E146" i="134"/>
  <c r="G19" i="3"/>
  <c r="G26" i="3"/>
  <c r="G33" i="3"/>
  <c r="G39" i="3"/>
  <c r="G43" i="3"/>
  <c r="G47" i="3"/>
  <c r="G53" i="3"/>
  <c r="G59" i="3"/>
  <c r="G62" i="3"/>
  <c r="C128" i="133"/>
  <c r="E114" i="133"/>
  <c r="E70" i="134"/>
  <c r="G70" i="3" s="1"/>
  <c r="E60" i="3"/>
  <c r="D154" i="3"/>
  <c r="D155" i="3" s="1"/>
  <c r="G34" i="3"/>
  <c r="E66" i="133"/>
  <c r="G66" i="3" s="1"/>
  <c r="E75" i="133"/>
  <c r="E78" i="133"/>
  <c r="G78" i="3" s="1"/>
  <c r="G135" i="3"/>
  <c r="G139" i="3"/>
  <c r="G142" i="3"/>
  <c r="C128" i="134"/>
  <c r="E114" i="134"/>
  <c r="E60" i="135"/>
  <c r="E75" i="135"/>
  <c r="E114" i="135"/>
  <c r="E128" i="135" s="1"/>
  <c r="E129" i="135"/>
  <c r="D65" i="134"/>
  <c r="E37" i="3"/>
  <c r="E55" i="3"/>
  <c r="E8" i="3"/>
  <c r="E22" i="3"/>
  <c r="E49" i="3"/>
  <c r="E29" i="3"/>
  <c r="E8" i="133"/>
  <c r="G8" i="3" s="1"/>
  <c r="D154" i="133"/>
  <c r="C89" i="3"/>
  <c r="E15" i="133"/>
  <c r="G15" i="3" s="1"/>
  <c r="D89" i="133"/>
  <c r="E93" i="133"/>
  <c r="E133" i="133"/>
  <c r="C89" i="133"/>
  <c r="E65" i="135"/>
  <c r="C65" i="135"/>
  <c r="E93" i="134"/>
  <c r="C90" i="134"/>
  <c r="E89" i="134" s="1"/>
  <c r="G136" i="3"/>
  <c r="E129" i="133"/>
  <c r="E60" i="133"/>
  <c r="G32" i="3"/>
  <c r="E22" i="133"/>
  <c r="C65" i="133"/>
  <c r="C65" i="3"/>
  <c r="E15" i="3"/>
  <c r="D128" i="133"/>
  <c r="E93" i="3"/>
  <c r="A4" i="76"/>
  <c r="I30" i="61"/>
  <c r="H30" i="61"/>
  <c r="J29" i="61"/>
  <c r="K29" i="61" s="1"/>
  <c r="E29" i="61"/>
  <c r="F29" i="61" s="1"/>
  <c r="J28" i="61"/>
  <c r="K28" i="61" s="1"/>
  <c r="E28" i="61"/>
  <c r="F28" i="61" s="1"/>
  <c r="J27" i="61"/>
  <c r="K27" i="61" s="1"/>
  <c r="E27" i="61"/>
  <c r="F27" i="61" s="1"/>
  <c r="J26" i="61"/>
  <c r="K26" i="61" s="1"/>
  <c r="E26" i="61"/>
  <c r="F26" i="61" s="1"/>
  <c r="J25" i="61"/>
  <c r="K25" i="61" s="1"/>
  <c r="E25" i="61"/>
  <c r="F25" i="61" s="1"/>
  <c r="J24" i="61"/>
  <c r="K24" i="61" s="1"/>
  <c r="E24" i="61"/>
  <c r="D24" i="61"/>
  <c r="C24" i="61"/>
  <c r="J23" i="61"/>
  <c r="K23" i="61" s="1"/>
  <c r="E23" i="61"/>
  <c r="F23" i="61" s="1"/>
  <c r="J22" i="61"/>
  <c r="K22" i="61" s="1"/>
  <c r="E22" i="61"/>
  <c r="F22" i="61" s="1"/>
  <c r="J21" i="61"/>
  <c r="K21" i="61" s="1"/>
  <c r="E21" i="61"/>
  <c r="F21" i="61" s="1"/>
  <c r="J20" i="61"/>
  <c r="K20" i="61" s="1"/>
  <c r="E20" i="61"/>
  <c r="F20" i="61" s="1"/>
  <c r="J19" i="61"/>
  <c r="K19" i="61" s="1"/>
  <c r="E19" i="61"/>
  <c r="J18" i="61"/>
  <c r="D18" i="61"/>
  <c r="D30" i="61" s="1"/>
  <c r="C18" i="61"/>
  <c r="I17" i="61"/>
  <c r="H17" i="61"/>
  <c r="D17" i="61"/>
  <c r="C17" i="61"/>
  <c r="J16" i="61"/>
  <c r="K16" i="61" s="1"/>
  <c r="E16" i="61"/>
  <c r="F16" i="61" s="1"/>
  <c r="J15" i="61"/>
  <c r="K15" i="61" s="1"/>
  <c r="E15" i="61"/>
  <c r="F15" i="61" s="1"/>
  <c r="J14" i="61"/>
  <c r="K14" i="61" s="1"/>
  <c r="E14" i="61"/>
  <c r="F14" i="61" s="1"/>
  <c r="J13" i="61"/>
  <c r="K13" i="61" s="1"/>
  <c r="E13" i="61"/>
  <c r="F13" i="61" s="1"/>
  <c r="J12" i="61"/>
  <c r="K12" i="61" s="1"/>
  <c r="E12" i="61"/>
  <c r="F12" i="61" s="1"/>
  <c r="J11" i="61"/>
  <c r="K11" i="61" s="1"/>
  <c r="E11" i="61"/>
  <c r="F11" i="61" s="1"/>
  <c r="J10" i="61"/>
  <c r="K10" i="61" s="1"/>
  <c r="E10" i="61"/>
  <c r="F10" i="61" s="1"/>
  <c r="J9" i="61"/>
  <c r="K9" i="61" s="1"/>
  <c r="E9" i="61"/>
  <c r="F9" i="61" s="1"/>
  <c r="J8" i="61"/>
  <c r="K8" i="61" s="1"/>
  <c r="E8" i="61"/>
  <c r="F8" i="61" s="1"/>
  <c r="J7" i="61"/>
  <c r="E7" i="61"/>
  <c r="J6" i="61"/>
  <c r="K17" i="61" s="1"/>
  <c r="E6" i="61"/>
  <c r="F65" i="135" l="1"/>
  <c r="F89" i="135"/>
  <c r="F154" i="134"/>
  <c r="F155" i="134" s="1"/>
  <c r="F90" i="135"/>
  <c r="F65" i="134"/>
  <c r="F90" i="134" s="1"/>
  <c r="J30" i="61"/>
  <c r="K18" i="61"/>
  <c r="F89" i="133"/>
  <c r="F90" i="133" s="1"/>
  <c r="E18" i="61"/>
  <c r="F19" i="61"/>
  <c r="F18" i="61" s="1"/>
  <c r="F24" i="61"/>
  <c r="E89" i="3"/>
  <c r="D89" i="3" s="1"/>
  <c r="G37" i="3"/>
  <c r="F89" i="3"/>
  <c r="F90" i="3" s="1"/>
  <c r="F89" i="134"/>
  <c r="K30" i="61"/>
  <c r="K31" i="61" s="1"/>
  <c r="E128" i="134"/>
  <c r="G133" i="3"/>
  <c r="G129" i="3"/>
  <c r="E129" i="3" s="1"/>
  <c r="F155" i="135"/>
  <c r="F17" i="61"/>
  <c r="K32" i="61" s="1"/>
  <c r="E128" i="133"/>
  <c r="G128" i="3" s="1"/>
  <c r="C30" i="61"/>
  <c r="E30" i="61"/>
  <c r="H31" i="61"/>
  <c r="E128" i="3"/>
  <c r="G22" i="3"/>
  <c r="G60" i="3"/>
  <c r="G146" i="3"/>
  <c r="E89" i="133"/>
  <c r="G114" i="3"/>
  <c r="E17" i="61"/>
  <c r="E31" i="61" s="1"/>
  <c r="G75" i="3"/>
  <c r="G49" i="3"/>
  <c r="D31" i="61"/>
  <c r="D32" i="61"/>
  <c r="G93" i="3"/>
  <c r="E65" i="3"/>
  <c r="E90" i="3" s="1"/>
  <c r="C90" i="3"/>
  <c r="I32" i="61"/>
  <c r="C90" i="135"/>
  <c r="E89" i="135" s="1"/>
  <c r="E90" i="135" s="1"/>
  <c r="D90" i="135" s="1"/>
  <c r="D65" i="3"/>
  <c r="D90" i="3" s="1"/>
  <c r="J17" i="61"/>
  <c r="J31" i="61" s="1"/>
  <c r="H32" i="61"/>
  <c r="C31" i="61"/>
  <c r="C32" i="61"/>
  <c r="F30" i="61" l="1"/>
  <c r="K33" i="61" s="1"/>
  <c r="G89" i="3"/>
  <c r="F33" i="61"/>
  <c r="F32" i="61"/>
  <c r="C33" i="61"/>
  <c r="H33" i="61"/>
  <c r="J32" i="61"/>
  <c r="E32" i="61"/>
  <c r="I31" i="61"/>
  <c r="E33" i="61"/>
  <c r="J33" i="61"/>
  <c r="D155" i="134"/>
  <c r="C155" i="134" s="1"/>
  <c r="E154" i="134" s="1"/>
  <c r="E155" i="134" s="1"/>
  <c r="F31" i="61" l="1"/>
  <c r="I33" i="61"/>
  <c r="D33" i="61"/>
  <c r="I29" i="73"/>
  <c r="D31" i="76" s="1"/>
  <c r="H29" i="73"/>
  <c r="D25" i="76" s="1"/>
  <c r="J28" i="73"/>
  <c r="K28" i="73" s="1"/>
  <c r="E28" i="73"/>
  <c r="J27" i="73"/>
  <c r="K27" i="73" s="1"/>
  <c r="E27" i="73"/>
  <c r="J26" i="73"/>
  <c r="K26" i="73" s="1"/>
  <c r="E26" i="73"/>
  <c r="J25" i="73"/>
  <c r="K25" i="73" s="1"/>
  <c r="E25" i="73"/>
  <c r="J24" i="73"/>
  <c r="K24" i="73" s="1"/>
  <c r="E24" i="73"/>
  <c r="C24" i="73"/>
  <c r="J23" i="73"/>
  <c r="K23" i="73" s="1"/>
  <c r="J22" i="73"/>
  <c r="K22" i="73" s="1"/>
  <c r="E22" i="73"/>
  <c r="J21" i="73"/>
  <c r="K21" i="73" s="1"/>
  <c r="E21" i="73"/>
  <c r="J20" i="73"/>
  <c r="K20" i="73" s="1"/>
  <c r="J19" i="73"/>
  <c r="K19" i="73" s="1"/>
  <c r="I18" i="73"/>
  <c r="D30" i="76" s="1"/>
  <c r="H18" i="73"/>
  <c r="D24" i="76" s="1"/>
  <c r="J17" i="73"/>
  <c r="K17" i="73" s="1"/>
  <c r="J16" i="73"/>
  <c r="K16" i="73" s="1"/>
  <c r="E16" i="73"/>
  <c r="J15" i="73"/>
  <c r="K15" i="73" s="1"/>
  <c r="E15" i="73"/>
  <c r="J14" i="73"/>
  <c r="K14" i="73" s="1"/>
  <c r="E14" i="73"/>
  <c r="J13" i="73"/>
  <c r="K13" i="73" s="1"/>
  <c r="E13" i="73"/>
  <c r="J12" i="73"/>
  <c r="K12" i="73" s="1"/>
  <c r="K18" i="73"/>
  <c r="K31" i="73" s="1"/>
  <c r="E154" i="131"/>
  <c r="F154" i="131" s="1"/>
  <c r="E153" i="131"/>
  <c r="F153" i="131" s="1"/>
  <c r="E152" i="131"/>
  <c r="F152" i="131" s="1"/>
  <c r="E151" i="131"/>
  <c r="F151" i="131" s="1"/>
  <c r="E150" i="131"/>
  <c r="F150" i="131" s="1"/>
  <c r="E149" i="131"/>
  <c r="F149" i="131" s="1"/>
  <c r="E148" i="131"/>
  <c r="F148" i="131" s="1"/>
  <c r="F147" i="131" s="1"/>
  <c r="D147" i="131"/>
  <c r="C147" i="131"/>
  <c r="E146" i="131"/>
  <c r="F146" i="131" s="1"/>
  <c r="E145" i="131"/>
  <c r="F145" i="131" s="1"/>
  <c r="E144" i="131"/>
  <c r="F144" i="131" s="1"/>
  <c r="E143" i="131"/>
  <c r="D142" i="131"/>
  <c r="C142" i="131"/>
  <c r="E141" i="131"/>
  <c r="F141" i="131" s="1"/>
  <c r="E140" i="131"/>
  <c r="F140" i="131" s="1"/>
  <c r="E139" i="131"/>
  <c r="F139" i="131" s="1"/>
  <c r="E138" i="131"/>
  <c r="F138" i="131" s="1"/>
  <c r="E137" i="131"/>
  <c r="F137" i="131" s="1"/>
  <c r="E136" i="131"/>
  <c r="F136" i="131" s="1"/>
  <c r="D135" i="131"/>
  <c r="C135" i="131"/>
  <c r="C155" i="131" s="1"/>
  <c r="E134" i="131"/>
  <c r="F134" i="131" s="1"/>
  <c r="E133" i="131"/>
  <c r="F133" i="131" s="1"/>
  <c r="E132" i="131"/>
  <c r="F132" i="131" s="1"/>
  <c r="F131" i="131" s="1"/>
  <c r="E131" i="131"/>
  <c r="D131" i="131"/>
  <c r="C131" i="131"/>
  <c r="E129" i="131"/>
  <c r="F129" i="131" s="1"/>
  <c r="E128" i="131"/>
  <c r="F128" i="131" s="1"/>
  <c r="E127" i="131"/>
  <c r="F127" i="131" s="1"/>
  <c r="E126" i="131"/>
  <c r="F126" i="131" s="1"/>
  <c r="E125" i="131"/>
  <c r="F125" i="131" s="1"/>
  <c r="E124" i="131"/>
  <c r="F124" i="131" s="1"/>
  <c r="E123" i="131"/>
  <c r="F123" i="131" s="1"/>
  <c r="E122" i="131"/>
  <c r="F122" i="131" s="1"/>
  <c r="E121" i="131"/>
  <c r="F121" i="131" s="1"/>
  <c r="E120" i="131"/>
  <c r="F120" i="131" s="1"/>
  <c r="E119" i="131"/>
  <c r="F119" i="131" s="1"/>
  <c r="E118" i="131"/>
  <c r="F118" i="131" s="1"/>
  <c r="E117" i="131"/>
  <c r="D116" i="131"/>
  <c r="C116" i="131"/>
  <c r="E115" i="131"/>
  <c r="F115" i="131" s="1"/>
  <c r="E114" i="131"/>
  <c r="F114" i="131" s="1"/>
  <c r="E113" i="131"/>
  <c r="F113" i="131" s="1"/>
  <c r="E112" i="131"/>
  <c r="F112" i="131" s="1"/>
  <c r="E111" i="131"/>
  <c r="F111" i="131" s="1"/>
  <c r="L111" i="1" s="1"/>
  <c r="E110" i="131"/>
  <c r="F110" i="131" s="1"/>
  <c r="L110" i="1" s="1"/>
  <c r="E109" i="131"/>
  <c r="F109" i="131" s="1"/>
  <c r="L109" i="1" s="1"/>
  <c r="E108" i="131"/>
  <c r="F108" i="131" s="1"/>
  <c r="L108" i="1" s="1"/>
  <c r="E107" i="131"/>
  <c r="F107" i="131" s="1"/>
  <c r="E106" i="131"/>
  <c r="F106" i="131" s="1"/>
  <c r="L106" i="1" s="1"/>
  <c r="E105" i="131"/>
  <c r="F105" i="131" s="1"/>
  <c r="L105" i="1" s="1"/>
  <c r="E104" i="131"/>
  <c r="F104" i="131" s="1"/>
  <c r="L104" i="1" s="1"/>
  <c r="E103" i="131"/>
  <c r="F103" i="131" s="1"/>
  <c r="L103" i="1" s="1"/>
  <c r="E102" i="131"/>
  <c r="F102" i="131" s="1"/>
  <c r="L102" i="1" s="1"/>
  <c r="E101" i="131"/>
  <c r="F101" i="131" s="1"/>
  <c r="E100" i="131"/>
  <c r="F100" i="131" s="1"/>
  <c r="E99" i="131"/>
  <c r="F99" i="131" s="1"/>
  <c r="L99" i="1" s="1"/>
  <c r="E98" i="131"/>
  <c r="F98" i="131" s="1"/>
  <c r="L98" i="1" s="1"/>
  <c r="E97" i="131"/>
  <c r="F97" i="131" s="1"/>
  <c r="E96" i="131"/>
  <c r="F96" i="131" s="1"/>
  <c r="D95" i="131"/>
  <c r="D130" i="131" s="1"/>
  <c r="C95" i="131"/>
  <c r="C92" i="131"/>
  <c r="E86" i="131"/>
  <c r="F86" i="131" s="1"/>
  <c r="E85" i="131"/>
  <c r="F85" i="131" s="1"/>
  <c r="E84" i="131"/>
  <c r="F84" i="131" s="1"/>
  <c r="E83" i="131"/>
  <c r="F83" i="131" s="1"/>
  <c r="E82" i="131"/>
  <c r="F82" i="131" s="1"/>
  <c r="E81" i="131"/>
  <c r="F81" i="131" s="1"/>
  <c r="F80" i="131" s="1"/>
  <c r="D80" i="131"/>
  <c r="C80" i="131"/>
  <c r="E79" i="131"/>
  <c r="F79" i="131" s="1"/>
  <c r="E78" i="131"/>
  <c r="F78" i="131" s="1"/>
  <c r="E77" i="131"/>
  <c r="D76" i="131"/>
  <c r="C76" i="131"/>
  <c r="E75" i="131"/>
  <c r="F75" i="131" s="1"/>
  <c r="E74" i="131"/>
  <c r="D73" i="131"/>
  <c r="C73" i="131"/>
  <c r="E72" i="131"/>
  <c r="F72" i="131" s="1"/>
  <c r="E71" i="131"/>
  <c r="F71" i="131" s="1"/>
  <c r="E70" i="131"/>
  <c r="F70" i="131" s="1"/>
  <c r="E69" i="131"/>
  <c r="F69" i="131" s="1"/>
  <c r="D68" i="131"/>
  <c r="C68" i="131"/>
  <c r="E67" i="131"/>
  <c r="F67" i="131" s="1"/>
  <c r="E66" i="131"/>
  <c r="F66" i="131" s="1"/>
  <c r="E65" i="131"/>
  <c r="D64" i="131"/>
  <c r="C64" i="131"/>
  <c r="C87" i="131" s="1"/>
  <c r="E62" i="131"/>
  <c r="F62" i="131" s="1"/>
  <c r="E61" i="131"/>
  <c r="F61" i="131" s="1"/>
  <c r="E60" i="131"/>
  <c r="F60" i="131" s="1"/>
  <c r="E59" i="131"/>
  <c r="F59" i="131" s="1"/>
  <c r="D58" i="131"/>
  <c r="C58" i="131"/>
  <c r="E57" i="131"/>
  <c r="F57" i="131" s="1"/>
  <c r="E56" i="131"/>
  <c r="F56" i="131" s="1"/>
  <c r="L56" i="1" s="1"/>
  <c r="E55" i="131"/>
  <c r="F55" i="131" s="1"/>
  <c r="E54" i="131"/>
  <c r="F54" i="131" s="1"/>
  <c r="D53" i="131"/>
  <c r="C53" i="131"/>
  <c r="E52" i="131"/>
  <c r="F52" i="131" s="1"/>
  <c r="E51" i="131"/>
  <c r="F51" i="131" s="1"/>
  <c r="E50" i="131"/>
  <c r="F50" i="131" s="1"/>
  <c r="E49" i="131"/>
  <c r="F49" i="131" s="1"/>
  <c r="E48" i="131"/>
  <c r="F48" i="131" s="1"/>
  <c r="F47" i="131" s="1"/>
  <c r="D47" i="131"/>
  <c r="C47" i="131"/>
  <c r="E46" i="131"/>
  <c r="F46" i="131" s="1"/>
  <c r="E45" i="131"/>
  <c r="F45" i="131" s="1"/>
  <c r="E44" i="131"/>
  <c r="F44" i="131" s="1"/>
  <c r="E43" i="131"/>
  <c r="F43" i="131" s="1"/>
  <c r="E42" i="131"/>
  <c r="F42" i="131" s="1"/>
  <c r="E41" i="131"/>
  <c r="F41" i="131" s="1"/>
  <c r="E40" i="131"/>
  <c r="F40" i="131" s="1"/>
  <c r="E39" i="131"/>
  <c r="F39" i="131" s="1"/>
  <c r="E38" i="131"/>
  <c r="E37" i="131"/>
  <c r="E36" i="131"/>
  <c r="F36" i="131" s="1"/>
  <c r="D35" i="131"/>
  <c r="C35" i="131"/>
  <c r="E34" i="131"/>
  <c r="F34" i="131" s="1"/>
  <c r="E33" i="131"/>
  <c r="F33" i="131" s="1"/>
  <c r="E32" i="131"/>
  <c r="F32" i="131" s="1"/>
  <c r="E31" i="131"/>
  <c r="F31" i="131" s="1"/>
  <c r="E30" i="131"/>
  <c r="F30" i="131" s="1"/>
  <c r="E29" i="131"/>
  <c r="F29" i="131" s="1"/>
  <c r="E28" i="131"/>
  <c r="D28" i="131"/>
  <c r="C27" i="131"/>
  <c r="E26" i="131"/>
  <c r="F26" i="131" s="1"/>
  <c r="E25" i="131"/>
  <c r="F25" i="131" s="1"/>
  <c r="E24" i="131"/>
  <c r="F24" i="131" s="1"/>
  <c r="E23" i="131"/>
  <c r="F23" i="131" s="1"/>
  <c r="E22" i="131"/>
  <c r="F22" i="131" s="1"/>
  <c r="E21" i="131"/>
  <c r="F21" i="131" s="1"/>
  <c r="D20" i="131"/>
  <c r="C20" i="131"/>
  <c r="E19" i="131"/>
  <c r="F19" i="131" s="1"/>
  <c r="E18" i="131"/>
  <c r="F18" i="131" s="1"/>
  <c r="E17" i="131"/>
  <c r="F17" i="131" s="1"/>
  <c r="E16" i="131"/>
  <c r="F16" i="131" s="1"/>
  <c r="E15" i="131"/>
  <c r="F15" i="131" s="1"/>
  <c r="E14" i="131"/>
  <c r="D13" i="131"/>
  <c r="C13" i="131"/>
  <c r="E12" i="131"/>
  <c r="F12" i="131" s="1"/>
  <c r="E11" i="131"/>
  <c r="F11" i="131" s="1"/>
  <c r="L11" i="1" s="1"/>
  <c r="E10" i="131"/>
  <c r="F10" i="131" s="1"/>
  <c r="E9" i="131"/>
  <c r="F9" i="131" s="1"/>
  <c r="E8" i="131"/>
  <c r="F8" i="131" s="1"/>
  <c r="E7" i="131"/>
  <c r="F7" i="131" s="1"/>
  <c r="D6" i="131"/>
  <c r="C6" i="131"/>
  <c r="C3" i="131"/>
  <c r="E154" i="130"/>
  <c r="F154" i="130" s="1"/>
  <c r="E153" i="130"/>
  <c r="F153" i="130" s="1"/>
  <c r="E152" i="130"/>
  <c r="F152" i="130" s="1"/>
  <c r="E151" i="130"/>
  <c r="F151" i="130" s="1"/>
  <c r="E150" i="130"/>
  <c r="F150" i="130" s="1"/>
  <c r="E149" i="130"/>
  <c r="F149" i="130" s="1"/>
  <c r="E148" i="130"/>
  <c r="F148" i="130" s="1"/>
  <c r="F147" i="130" s="1"/>
  <c r="D147" i="130"/>
  <c r="C147" i="130"/>
  <c r="E146" i="130"/>
  <c r="F146" i="130" s="1"/>
  <c r="E145" i="130"/>
  <c r="F145" i="130" s="1"/>
  <c r="E144" i="130"/>
  <c r="F144" i="130" s="1"/>
  <c r="L144" i="1" s="1"/>
  <c r="E143" i="130"/>
  <c r="D142" i="130"/>
  <c r="C142" i="130"/>
  <c r="E141" i="130"/>
  <c r="F141" i="130" s="1"/>
  <c r="E140" i="130"/>
  <c r="F140" i="130" s="1"/>
  <c r="E139" i="130"/>
  <c r="F139" i="130" s="1"/>
  <c r="E138" i="130"/>
  <c r="F138" i="130" s="1"/>
  <c r="E137" i="130"/>
  <c r="F137" i="130" s="1"/>
  <c r="E136" i="130"/>
  <c r="F136" i="130" s="1"/>
  <c r="D135" i="130"/>
  <c r="C135" i="130"/>
  <c r="C155" i="130" s="1"/>
  <c r="E134" i="130"/>
  <c r="F134" i="130" s="1"/>
  <c r="E133" i="130"/>
  <c r="F133" i="130" s="1"/>
  <c r="E132" i="130"/>
  <c r="D131" i="130"/>
  <c r="D155" i="130" s="1"/>
  <c r="C131" i="130"/>
  <c r="E129" i="130"/>
  <c r="F129" i="130" s="1"/>
  <c r="E128" i="130"/>
  <c r="F128" i="130" s="1"/>
  <c r="E127" i="130"/>
  <c r="F127" i="130" s="1"/>
  <c r="E126" i="130"/>
  <c r="F126" i="130" s="1"/>
  <c r="E125" i="130"/>
  <c r="F125" i="130" s="1"/>
  <c r="E124" i="130"/>
  <c r="F124" i="130" s="1"/>
  <c r="E123" i="130"/>
  <c r="F123" i="130" s="1"/>
  <c r="E122" i="130"/>
  <c r="F122" i="130" s="1"/>
  <c r="E121" i="130"/>
  <c r="F121" i="130" s="1"/>
  <c r="E120" i="130"/>
  <c r="F120" i="130" s="1"/>
  <c r="E119" i="130"/>
  <c r="F119" i="130" s="1"/>
  <c r="L119" i="1" s="1"/>
  <c r="E118" i="130"/>
  <c r="F118" i="130" s="1"/>
  <c r="L118" i="1" s="1"/>
  <c r="E117" i="130"/>
  <c r="F117" i="130" s="1"/>
  <c r="D116" i="130"/>
  <c r="C116" i="130"/>
  <c r="E115" i="130"/>
  <c r="F115" i="130" s="1"/>
  <c r="L115" i="1" s="1"/>
  <c r="E114" i="130"/>
  <c r="F114" i="130" s="1"/>
  <c r="E113" i="130"/>
  <c r="F113" i="130" s="1"/>
  <c r="L113" i="1" s="1"/>
  <c r="E112" i="130"/>
  <c r="E111" i="130"/>
  <c r="E110" i="130"/>
  <c r="E109" i="130"/>
  <c r="E108" i="130"/>
  <c r="E107" i="130"/>
  <c r="E106" i="130"/>
  <c r="E105" i="130"/>
  <c r="E104" i="130"/>
  <c r="E103" i="130"/>
  <c r="E102" i="130"/>
  <c r="E101" i="130"/>
  <c r="E100" i="130"/>
  <c r="E99" i="130"/>
  <c r="E98" i="130"/>
  <c r="E97" i="130"/>
  <c r="F97" i="130" s="1"/>
  <c r="L97" i="1" s="1"/>
  <c r="E96" i="130"/>
  <c r="F96" i="130" s="1"/>
  <c r="D95" i="130"/>
  <c r="C95" i="130"/>
  <c r="C92" i="130"/>
  <c r="E86" i="130"/>
  <c r="F86" i="130" s="1"/>
  <c r="E85" i="130"/>
  <c r="F85" i="130" s="1"/>
  <c r="E84" i="130"/>
  <c r="F84" i="130" s="1"/>
  <c r="E83" i="130"/>
  <c r="F83" i="130" s="1"/>
  <c r="E82" i="130"/>
  <c r="F82" i="130" s="1"/>
  <c r="E81" i="130"/>
  <c r="F81" i="130" s="1"/>
  <c r="D80" i="130"/>
  <c r="C80" i="130"/>
  <c r="E79" i="130"/>
  <c r="F79" i="130" s="1"/>
  <c r="E78" i="130"/>
  <c r="F78" i="130" s="1"/>
  <c r="E77" i="130"/>
  <c r="F77" i="130" s="1"/>
  <c r="D76" i="130"/>
  <c r="C76" i="130"/>
  <c r="E75" i="130"/>
  <c r="F75" i="130" s="1"/>
  <c r="E74" i="130"/>
  <c r="D73" i="130"/>
  <c r="C73" i="130"/>
  <c r="E72" i="130"/>
  <c r="F72" i="130" s="1"/>
  <c r="E71" i="130"/>
  <c r="F71" i="130" s="1"/>
  <c r="E70" i="130"/>
  <c r="F70" i="130" s="1"/>
  <c r="E69" i="130"/>
  <c r="D68" i="130"/>
  <c r="C68" i="130"/>
  <c r="E67" i="130"/>
  <c r="F67" i="130" s="1"/>
  <c r="E66" i="130"/>
  <c r="F66" i="130" s="1"/>
  <c r="E65" i="130"/>
  <c r="F65" i="130" s="1"/>
  <c r="D64" i="130"/>
  <c r="C64" i="130"/>
  <c r="E62" i="130"/>
  <c r="F62" i="130" s="1"/>
  <c r="E61" i="130"/>
  <c r="F61" i="130" s="1"/>
  <c r="E60" i="130"/>
  <c r="F60" i="130" s="1"/>
  <c r="E59" i="130"/>
  <c r="F59" i="130" s="1"/>
  <c r="E58" i="130"/>
  <c r="D58" i="130"/>
  <c r="C58" i="130"/>
  <c r="E57" i="130"/>
  <c r="F57" i="130" s="1"/>
  <c r="E56" i="130"/>
  <c r="E58" i="134" s="1"/>
  <c r="E55" i="130"/>
  <c r="F55" i="130" s="1"/>
  <c r="E54" i="130"/>
  <c r="F54" i="130" s="1"/>
  <c r="F53" i="130" s="1"/>
  <c r="D53" i="130"/>
  <c r="C53" i="130"/>
  <c r="E52" i="130"/>
  <c r="F52" i="130" s="1"/>
  <c r="E51" i="130"/>
  <c r="F51" i="130" s="1"/>
  <c r="E50" i="130"/>
  <c r="E49" i="130"/>
  <c r="F49" i="130" s="1"/>
  <c r="E48" i="130"/>
  <c r="F48" i="130" s="1"/>
  <c r="D47" i="130"/>
  <c r="C47" i="130"/>
  <c r="E46" i="130"/>
  <c r="F46" i="130" s="1"/>
  <c r="E45" i="130"/>
  <c r="F45" i="130" s="1"/>
  <c r="E44" i="130"/>
  <c r="F44" i="130" s="1"/>
  <c r="L44" i="1" s="1"/>
  <c r="E43" i="130"/>
  <c r="F43" i="130" s="1"/>
  <c r="L43" i="1" s="1"/>
  <c r="E42" i="130"/>
  <c r="F42" i="130" s="1"/>
  <c r="L42" i="1" s="1"/>
  <c r="E41" i="130"/>
  <c r="F41" i="130" s="1"/>
  <c r="E40" i="130"/>
  <c r="F40" i="130" s="1"/>
  <c r="L40" i="1" s="1"/>
  <c r="E39" i="130"/>
  <c r="F39" i="130" s="1"/>
  <c r="L39" i="1" s="1"/>
  <c r="E38" i="130"/>
  <c r="F38" i="130" s="1"/>
  <c r="E37" i="130"/>
  <c r="F37" i="130" s="1"/>
  <c r="L37" i="1" s="1"/>
  <c r="E36" i="130"/>
  <c r="F36" i="130" s="1"/>
  <c r="D35" i="130"/>
  <c r="C35" i="130"/>
  <c r="E34" i="130"/>
  <c r="F34" i="130" s="1"/>
  <c r="E33" i="130"/>
  <c r="F33" i="130" s="1"/>
  <c r="L33" i="1" s="1"/>
  <c r="E32" i="130"/>
  <c r="F32" i="130" s="1"/>
  <c r="L32" i="1" s="1"/>
  <c r="E31" i="130"/>
  <c r="F31" i="130" s="1"/>
  <c r="L31" i="1" s="1"/>
  <c r="E30" i="130"/>
  <c r="F30" i="130" s="1"/>
  <c r="E29" i="130"/>
  <c r="F29" i="130" s="1"/>
  <c r="L29" i="1" s="1"/>
  <c r="D28" i="130"/>
  <c r="D27" i="130"/>
  <c r="C27" i="130"/>
  <c r="E26" i="130"/>
  <c r="F26" i="130" s="1"/>
  <c r="L26" i="1" s="1"/>
  <c r="E25" i="130"/>
  <c r="F25" i="130" s="1"/>
  <c r="L25" i="1" s="1"/>
  <c r="E24" i="130"/>
  <c r="F24" i="130" s="1"/>
  <c r="L24" i="1" s="1"/>
  <c r="E23" i="130"/>
  <c r="F23" i="130" s="1"/>
  <c r="E22" i="130"/>
  <c r="F22" i="130" s="1"/>
  <c r="L22" i="1" s="1"/>
  <c r="E21" i="130"/>
  <c r="F21" i="130" s="1"/>
  <c r="D20" i="130"/>
  <c r="C20" i="130"/>
  <c r="E19" i="130"/>
  <c r="F19" i="130" s="1"/>
  <c r="L19" i="1" s="1"/>
  <c r="E18" i="130"/>
  <c r="F18" i="130" s="1"/>
  <c r="L18" i="1" s="1"/>
  <c r="E17" i="130"/>
  <c r="F17" i="130" s="1"/>
  <c r="E16" i="130"/>
  <c r="E15" i="130"/>
  <c r="F15" i="130" s="1"/>
  <c r="E14" i="130"/>
  <c r="F14" i="130" s="1"/>
  <c r="D13" i="130"/>
  <c r="C13" i="130"/>
  <c r="E12" i="130"/>
  <c r="F12" i="130" s="1"/>
  <c r="L12" i="1" s="1"/>
  <c r="E11" i="130"/>
  <c r="E10" i="130"/>
  <c r="F10" i="130" s="1"/>
  <c r="L10" i="1" s="1"/>
  <c r="E9" i="130"/>
  <c r="F9" i="130" s="1"/>
  <c r="E8" i="130"/>
  <c r="F8" i="130" s="1"/>
  <c r="L8" i="1" s="1"/>
  <c r="E7" i="130"/>
  <c r="F7" i="130" s="1"/>
  <c r="D6" i="130"/>
  <c r="C6" i="130"/>
  <c r="C3" i="130"/>
  <c r="E154" i="129"/>
  <c r="E153" i="129"/>
  <c r="F153" i="129" s="1"/>
  <c r="E152" i="129"/>
  <c r="E151" i="129"/>
  <c r="F151" i="129" s="1"/>
  <c r="G151" i="129" s="1"/>
  <c r="H151" i="129" s="1"/>
  <c r="L151" i="1" s="1"/>
  <c r="E150" i="129"/>
  <c r="E149" i="129"/>
  <c r="F149" i="129" s="1"/>
  <c r="E148" i="129"/>
  <c r="D147" i="129"/>
  <c r="C147" i="129"/>
  <c r="C145" i="133" s="1"/>
  <c r="E146" i="129"/>
  <c r="E145" i="129"/>
  <c r="F145" i="129" s="1"/>
  <c r="E144" i="129"/>
  <c r="E143" i="129"/>
  <c r="D142" i="129"/>
  <c r="C142" i="129"/>
  <c r="E141" i="129"/>
  <c r="F141" i="129" s="1"/>
  <c r="E140" i="129"/>
  <c r="E139" i="129"/>
  <c r="F139" i="129" s="1"/>
  <c r="G139" i="129" s="1"/>
  <c r="H139" i="129" s="1"/>
  <c r="L139" i="1" s="1"/>
  <c r="E138" i="129"/>
  <c r="E137" i="129"/>
  <c r="F137" i="129" s="1"/>
  <c r="E136" i="129"/>
  <c r="D135" i="129"/>
  <c r="C135" i="129"/>
  <c r="E134" i="129"/>
  <c r="E133" i="129"/>
  <c r="F133" i="129" s="1"/>
  <c r="E132" i="129"/>
  <c r="D131" i="129"/>
  <c r="C131" i="129"/>
  <c r="E129" i="129"/>
  <c r="F129" i="129" s="1"/>
  <c r="E128" i="129"/>
  <c r="E127" i="129"/>
  <c r="F127" i="129" s="1"/>
  <c r="G127" i="129" s="1"/>
  <c r="H127" i="129" s="1"/>
  <c r="E126" i="129"/>
  <c r="E125" i="129"/>
  <c r="F125" i="129" s="1"/>
  <c r="E124" i="129"/>
  <c r="E123" i="129"/>
  <c r="F123" i="129" s="1"/>
  <c r="G123" i="129" s="1"/>
  <c r="H123" i="129" s="1"/>
  <c r="E122" i="129"/>
  <c r="E121" i="129"/>
  <c r="F121" i="129" s="1"/>
  <c r="E120" i="129"/>
  <c r="E119" i="129"/>
  <c r="F119" i="129" s="1"/>
  <c r="G119" i="129" s="1"/>
  <c r="E118" i="129"/>
  <c r="E117" i="129"/>
  <c r="D116" i="129"/>
  <c r="C116" i="129"/>
  <c r="E115" i="129"/>
  <c r="F115" i="129" s="1"/>
  <c r="G115" i="129" s="1"/>
  <c r="E113" i="129"/>
  <c r="F113" i="129" s="1"/>
  <c r="E112" i="129"/>
  <c r="E111" i="129"/>
  <c r="F111" i="129" s="1"/>
  <c r="G111" i="129" s="1"/>
  <c r="E110" i="129"/>
  <c r="E109" i="129"/>
  <c r="F109" i="129" s="1"/>
  <c r="E108" i="129"/>
  <c r="E107" i="129"/>
  <c r="F107" i="129" s="1"/>
  <c r="G107" i="129" s="1"/>
  <c r="E106" i="129"/>
  <c r="E105" i="129"/>
  <c r="F105" i="129" s="1"/>
  <c r="E104" i="129"/>
  <c r="E103" i="129"/>
  <c r="F103" i="129" s="1"/>
  <c r="G103" i="129" s="1"/>
  <c r="E102" i="129"/>
  <c r="E101" i="129"/>
  <c r="F101" i="129" s="1"/>
  <c r="E100" i="129"/>
  <c r="E99" i="129"/>
  <c r="F99" i="129" s="1"/>
  <c r="G99" i="129" s="1"/>
  <c r="E98" i="129"/>
  <c r="E97" i="129"/>
  <c r="F97" i="129" s="1"/>
  <c r="E96" i="129"/>
  <c r="D95" i="129"/>
  <c r="C95" i="129"/>
  <c r="C92" i="129"/>
  <c r="E86" i="129"/>
  <c r="E85" i="129"/>
  <c r="E84" i="129"/>
  <c r="E83" i="129"/>
  <c r="E82" i="129"/>
  <c r="E81" i="129"/>
  <c r="D80" i="129"/>
  <c r="C80" i="129"/>
  <c r="E79" i="129"/>
  <c r="E78" i="129"/>
  <c r="E77" i="129"/>
  <c r="D76" i="129"/>
  <c r="C76" i="129"/>
  <c r="E75" i="129"/>
  <c r="E74" i="129"/>
  <c r="D73" i="129"/>
  <c r="C73" i="129"/>
  <c r="E72" i="129"/>
  <c r="E71" i="129"/>
  <c r="E70" i="129"/>
  <c r="E69" i="129"/>
  <c r="D68" i="129"/>
  <c r="C68" i="129"/>
  <c r="E67" i="129"/>
  <c r="E66" i="129"/>
  <c r="E65" i="129"/>
  <c r="D64" i="129"/>
  <c r="C64" i="129"/>
  <c r="E62" i="129"/>
  <c r="E61" i="129"/>
  <c r="E60" i="129"/>
  <c r="E59" i="129"/>
  <c r="D58" i="129"/>
  <c r="C58" i="129"/>
  <c r="E57" i="129"/>
  <c r="E56" i="129"/>
  <c r="E55" i="129"/>
  <c r="E54" i="129"/>
  <c r="D53" i="129"/>
  <c r="C53" i="129"/>
  <c r="E52" i="129"/>
  <c r="E51" i="129"/>
  <c r="E50" i="129"/>
  <c r="E49" i="129"/>
  <c r="E48" i="129"/>
  <c r="D47" i="129"/>
  <c r="C47" i="129"/>
  <c r="E46" i="129"/>
  <c r="E45" i="129"/>
  <c r="E44" i="129"/>
  <c r="E43" i="129"/>
  <c r="E42" i="129"/>
  <c r="E41" i="129"/>
  <c r="E40" i="129"/>
  <c r="E39" i="129"/>
  <c r="E38" i="129"/>
  <c r="E37" i="129"/>
  <c r="E36" i="129"/>
  <c r="D35" i="129"/>
  <c r="C35" i="129"/>
  <c r="E34" i="129"/>
  <c r="E33" i="129"/>
  <c r="E32" i="129"/>
  <c r="E31" i="129"/>
  <c r="E30" i="129"/>
  <c r="E29" i="129"/>
  <c r="D28" i="129"/>
  <c r="C27" i="129"/>
  <c r="E26" i="129"/>
  <c r="E25" i="129"/>
  <c r="E24" i="129"/>
  <c r="E23" i="129"/>
  <c r="E22" i="129"/>
  <c r="E21" i="129"/>
  <c r="D20" i="129"/>
  <c r="C20" i="129"/>
  <c r="E19" i="129"/>
  <c r="E18" i="129"/>
  <c r="E17" i="129"/>
  <c r="E16" i="129"/>
  <c r="E15" i="129"/>
  <c r="E14" i="129"/>
  <c r="D13" i="129"/>
  <c r="C13" i="129"/>
  <c r="E12" i="129"/>
  <c r="E11" i="129"/>
  <c r="E10" i="129"/>
  <c r="E9" i="129"/>
  <c r="E8" i="129"/>
  <c r="E7" i="129"/>
  <c r="D6" i="129"/>
  <c r="C6" i="129"/>
  <c r="C3" i="129"/>
  <c r="E154" i="1"/>
  <c r="E153" i="1"/>
  <c r="F153" i="1" s="1"/>
  <c r="E152" i="1"/>
  <c r="E151" i="1"/>
  <c r="E150" i="1"/>
  <c r="E149" i="1"/>
  <c r="E148" i="1"/>
  <c r="D147" i="1"/>
  <c r="C147" i="1"/>
  <c r="C145" i="3" s="1"/>
  <c r="E146" i="1"/>
  <c r="E145" i="1"/>
  <c r="E144" i="1"/>
  <c r="E143" i="1"/>
  <c r="C142" i="1"/>
  <c r="E141" i="1"/>
  <c r="E140" i="1"/>
  <c r="E139" i="1"/>
  <c r="E138" i="1"/>
  <c r="E137" i="1"/>
  <c r="E136" i="1"/>
  <c r="D135" i="1"/>
  <c r="C135" i="1"/>
  <c r="E134" i="1"/>
  <c r="E133" i="1"/>
  <c r="E132" i="1"/>
  <c r="D131" i="1"/>
  <c r="C131" i="1"/>
  <c r="E129" i="1"/>
  <c r="E128" i="1"/>
  <c r="E127" i="1"/>
  <c r="F127" i="1" s="1"/>
  <c r="E126" i="1"/>
  <c r="E125" i="1"/>
  <c r="E124" i="1"/>
  <c r="E123" i="1"/>
  <c r="F123" i="1" s="1"/>
  <c r="E122" i="1"/>
  <c r="E121" i="1"/>
  <c r="E120" i="1"/>
  <c r="E119" i="1"/>
  <c r="F119" i="1" s="1"/>
  <c r="E118" i="1"/>
  <c r="E117" i="1"/>
  <c r="D116" i="1"/>
  <c r="C116" i="1"/>
  <c r="E115" i="1"/>
  <c r="F115" i="1" s="1"/>
  <c r="E114" i="1"/>
  <c r="E113" i="1"/>
  <c r="E112" i="1"/>
  <c r="E111" i="1"/>
  <c r="F111" i="1" s="1"/>
  <c r="E110" i="1"/>
  <c r="E109" i="1"/>
  <c r="E108" i="1"/>
  <c r="E107" i="1"/>
  <c r="F107" i="1" s="1"/>
  <c r="E106" i="1"/>
  <c r="E105" i="1"/>
  <c r="E104" i="1"/>
  <c r="E103" i="1"/>
  <c r="F103" i="1" s="1"/>
  <c r="E102" i="1"/>
  <c r="F95" i="130" l="1"/>
  <c r="L96" i="1"/>
  <c r="L95" i="1" s="1"/>
  <c r="E64" i="131"/>
  <c r="F65" i="131"/>
  <c r="F64" i="131" s="1"/>
  <c r="F87" i="131" s="1"/>
  <c r="F6" i="130"/>
  <c r="L7" i="1"/>
  <c r="F20" i="130"/>
  <c r="L21" i="1"/>
  <c r="L20" i="1" s="1"/>
  <c r="E47" i="130"/>
  <c r="F50" i="130"/>
  <c r="F58" i="130"/>
  <c r="E131" i="130"/>
  <c r="F132" i="130"/>
  <c r="F131" i="130" s="1"/>
  <c r="D27" i="131"/>
  <c r="F28" i="131"/>
  <c r="F27" i="131" s="1"/>
  <c r="E35" i="131"/>
  <c r="F38" i="131"/>
  <c r="F35" i="131" s="1"/>
  <c r="E58" i="131"/>
  <c r="F68" i="131"/>
  <c r="E95" i="131"/>
  <c r="D155" i="131"/>
  <c r="K29" i="73"/>
  <c r="K30" i="73" s="1"/>
  <c r="K32" i="73" s="1"/>
  <c r="L38" i="1"/>
  <c r="E68" i="130"/>
  <c r="F69" i="130"/>
  <c r="F68" i="130" s="1"/>
  <c r="F35" i="130"/>
  <c r="E73" i="130"/>
  <c r="F74" i="130"/>
  <c r="F76" i="130"/>
  <c r="L114" i="1"/>
  <c r="F116" i="130"/>
  <c r="F135" i="130"/>
  <c r="E142" i="130"/>
  <c r="F143" i="130"/>
  <c r="F142" i="130" s="1"/>
  <c r="F6" i="131"/>
  <c r="E13" i="131"/>
  <c r="F14" i="131"/>
  <c r="F13" i="131" s="1"/>
  <c r="F20" i="131"/>
  <c r="F58" i="131"/>
  <c r="F95" i="131"/>
  <c r="F135" i="131"/>
  <c r="F155" i="131" s="1"/>
  <c r="E142" i="131"/>
  <c r="F143" i="131"/>
  <c r="F142" i="131" s="1"/>
  <c r="E116" i="131"/>
  <c r="F117" i="131"/>
  <c r="F116" i="131" s="1"/>
  <c r="L123" i="1"/>
  <c r="L127" i="1"/>
  <c r="L9" i="1"/>
  <c r="L6" i="1" s="1"/>
  <c r="E13" i="130"/>
  <c r="F16" i="130"/>
  <c r="F13" i="130" s="1"/>
  <c r="L23" i="1"/>
  <c r="L30" i="1"/>
  <c r="L34" i="1"/>
  <c r="L41" i="1"/>
  <c r="L45" i="1"/>
  <c r="F47" i="130"/>
  <c r="F64" i="130"/>
  <c r="F80" i="130"/>
  <c r="F53" i="131"/>
  <c r="E73" i="131"/>
  <c r="F74" i="131"/>
  <c r="F73" i="131" s="1"/>
  <c r="E76" i="131"/>
  <c r="F77" i="131"/>
  <c r="F76" i="131" s="1"/>
  <c r="F17" i="129"/>
  <c r="F24" i="129"/>
  <c r="G24" i="129" s="1"/>
  <c r="F32" i="129"/>
  <c r="G32" i="129" s="1"/>
  <c r="F39" i="129"/>
  <c r="G39" i="129" s="1"/>
  <c r="F60" i="129"/>
  <c r="E68" i="129"/>
  <c r="F71" i="129"/>
  <c r="G71" i="129" s="1"/>
  <c r="F77" i="129"/>
  <c r="G77" i="129" s="1"/>
  <c r="F84" i="129"/>
  <c r="G84" i="129" s="1"/>
  <c r="F98" i="129"/>
  <c r="F122" i="129"/>
  <c r="G122" i="129"/>
  <c r="G137" i="129"/>
  <c r="H137" i="129"/>
  <c r="L137" i="1" s="1"/>
  <c r="F14" i="129"/>
  <c r="F21" i="129"/>
  <c r="G21" i="129" s="1"/>
  <c r="F29" i="129"/>
  <c r="G29" i="129" s="1"/>
  <c r="F36" i="129"/>
  <c r="G36" i="129" s="1"/>
  <c r="F44" i="129"/>
  <c r="G44" i="129" s="1"/>
  <c r="F51" i="129"/>
  <c r="F61" i="129"/>
  <c r="G61" i="129"/>
  <c r="E64" i="129"/>
  <c r="F65" i="129"/>
  <c r="G65" i="129" s="1"/>
  <c r="F75" i="129"/>
  <c r="F138" i="129"/>
  <c r="G138" i="129" s="1"/>
  <c r="F148" i="129"/>
  <c r="F152" i="129"/>
  <c r="G152" i="129" s="1"/>
  <c r="H152" i="129" s="1"/>
  <c r="L152" i="1" s="1"/>
  <c r="F8" i="129"/>
  <c r="G8" i="129" s="1"/>
  <c r="F12" i="129"/>
  <c r="G12" i="129" s="1"/>
  <c r="F15" i="129"/>
  <c r="F19" i="129"/>
  <c r="G19" i="129" s="1"/>
  <c r="F22" i="129"/>
  <c r="F26" i="129"/>
  <c r="G26" i="129" s="1"/>
  <c r="F30" i="129"/>
  <c r="G30" i="129" s="1"/>
  <c r="F34" i="129"/>
  <c r="G34" i="129" s="1"/>
  <c r="F37" i="129"/>
  <c r="F41" i="129"/>
  <c r="G41" i="129" s="1"/>
  <c r="F45" i="129"/>
  <c r="E47" i="129"/>
  <c r="F48" i="129"/>
  <c r="G48" i="129"/>
  <c r="F52" i="129"/>
  <c r="G52" i="129"/>
  <c r="F55" i="129"/>
  <c r="F62" i="129"/>
  <c r="F66" i="129"/>
  <c r="G66" i="129"/>
  <c r="F69" i="129"/>
  <c r="G69" i="129"/>
  <c r="F79" i="129"/>
  <c r="F82" i="129"/>
  <c r="G82" i="129" s="1"/>
  <c r="F86" i="129"/>
  <c r="F96" i="129"/>
  <c r="F100" i="129"/>
  <c r="G100" i="129" s="1"/>
  <c r="F104" i="129"/>
  <c r="G104" i="129"/>
  <c r="F108" i="129"/>
  <c r="G108" i="129" s="1"/>
  <c r="F112" i="129"/>
  <c r="G112" i="129" s="1"/>
  <c r="F120" i="129"/>
  <c r="G120" i="129" s="1"/>
  <c r="H120" i="129" s="1"/>
  <c r="L120" i="1" s="1"/>
  <c r="F124" i="129"/>
  <c r="G124" i="129" s="1"/>
  <c r="H124" i="129" s="1"/>
  <c r="L124" i="1" s="1"/>
  <c r="F128" i="129"/>
  <c r="G128" i="129" s="1"/>
  <c r="H128" i="129" s="1"/>
  <c r="L128" i="1" s="1"/>
  <c r="F132" i="129"/>
  <c r="G132" i="129"/>
  <c r="F146" i="129"/>
  <c r="G146" i="129"/>
  <c r="G149" i="129"/>
  <c r="H149" i="129"/>
  <c r="L149" i="1" s="1"/>
  <c r="G153" i="129"/>
  <c r="H153" i="129"/>
  <c r="F10" i="129"/>
  <c r="D30" i="133"/>
  <c r="F43" i="129"/>
  <c r="F50" i="129"/>
  <c r="G50" i="129" s="1"/>
  <c r="F57" i="129"/>
  <c r="G57" i="129" s="1"/>
  <c r="F74" i="129"/>
  <c r="G74" i="129" s="1"/>
  <c r="F102" i="129"/>
  <c r="G102" i="129" s="1"/>
  <c r="F106" i="129"/>
  <c r="G106" i="129" s="1"/>
  <c r="F110" i="129"/>
  <c r="G110" i="129" s="1"/>
  <c r="F118" i="129"/>
  <c r="G118" i="129" s="1"/>
  <c r="F126" i="129"/>
  <c r="G126" i="129" s="1"/>
  <c r="E131" i="129"/>
  <c r="F134" i="129"/>
  <c r="G141" i="129"/>
  <c r="H141" i="129" s="1"/>
  <c r="L141" i="1" s="1"/>
  <c r="F144" i="129"/>
  <c r="G144" i="129" s="1"/>
  <c r="G7" i="129"/>
  <c r="F7" i="129"/>
  <c r="G11" i="129"/>
  <c r="F11" i="129"/>
  <c r="G18" i="129"/>
  <c r="F18" i="129"/>
  <c r="G25" i="129"/>
  <c r="F25" i="129"/>
  <c r="F33" i="129"/>
  <c r="G33" i="129" s="1"/>
  <c r="F40" i="129"/>
  <c r="G40" i="129" s="1"/>
  <c r="F54" i="129"/>
  <c r="G54" i="129" s="1"/>
  <c r="D87" i="129"/>
  <c r="F72" i="129"/>
  <c r="F78" i="129"/>
  <c r="G78" i="129"/>
  <c r="F81" i="129"/>
  <c r="G81" i="129"/>
  <c r="F85" i="129"/>
  <c r="G85" i="129"/>
  <c r="G145" i="129"/>
  <c r="H145" i="129"/>
  <c r="L145" i="1" s="1"/>
  <c r="F9" i="129"/>
  <c r="G9" i="129"/>
  <c r="F16" i="129"/>
  <c r="G16" i="129"/>
  <c r="F23" i="129"/>
  <c r="G23" i="129"/>
  <c r="F31" i="129"/>
  <c r="F38" i="129"/>
  <c r="G38" i="129" s="1"/>
  <c r="F42" i="129"/>
  <c r="G42" i="129" s="1"/>
  <c r="F46" i="129"/>
  <c r="G46" i="129" s="1"/>
  <c r="F49" i="129"/>
  <c r="G49" i="129" s="1"/>
  <c r="F56" i="129"/>
  <c r="F59" i="129"/>
  <c r="F67" i="129"/>
  <c r="F70" i="129"/>
  <c r="E80" i="129"/>
  <c r="F83" i="129"/>
  <c r="G83" i="129" s="1"/>
  <c r="H83" i="129" s="1"/>
  <c r="L83" i="1" s="1"/>
  <c r="G97" i="129"/>
  <c r="G101" i="129"/>
  <c r="G105" i="129"/>
  <c r="G109" i="129"/>
  <c r="G113" i="129"/>
  <c r="F117" i="129"/>
  <c r="G117" i="129" s="1"/>
  <c r="G116" i="129" s="1"/>
  <c r="G121" i="129"/>
  <c r="H121" i="129" s="1"/>
  <c r="L121" i="1" s="1"/>
  <c r="G125" i="129"/>
  <c r="H125" i="129" s="1"/>
  <c r="L125" i="1" s="1"/>
  <c r="G129" i="129"/>
  <c r="H129" i="129" s="1"/>
  <c r="L129" i="1" s="1"/>
  <c r="G133" i="129"/>
  <c r="H133" i="129" s="1"/>
  <c r="L133" i="1" s="1"/>
  <c r="E135" i="129"/>
  <c r="F136" i="129"/>
  <c r="F140" i="129"/>
  <c r="G140" i="129"/>
  <c r="H140" i="129" s="1"/>
  <c r="L140" i="1" s="1"/>
  <c r="F143" i="129"/>
  <c r="G143" i="129"/>
  <c r="F150" i="129"/>
  <c r="G150" i="129"/>
  <c r="F154" i="129"/>
  <c r="F104" i="1"/>
  <c r="G104" i="1" s="1"/>
  <c r="F108" i="1"/>
  <c r="G112" i="1"/>
  <c r="F112" i="1"/>
  <c r="G119" i="1"/>
  <c r="H119" i="1" s="1"/>
  <c r="G123" i="1"/>
  <c r="H123" i="1" s="1"/>
  <c r="G127" i="1"/>
  <c r="H127" i="1"/>
  <c r="F138" i="1"/>
  <c r="G138" i="1" s="1"/>
  <c r="F146" i="1"/>
  <c r="G146" i="1" s="1"/>
  <c r="F149" i="1"/>
  <c r="G149" i="1" s="1"/>
  <c r="G153" i="1"/>
  <c r="H153" i="1"/>
  <c r="F105" i="1"/>
  <c r="G105" i="1" s="1"/>
  <c r="F109" i="1"/>
  <c r="G109" i="1" s="1"/>
  <c r="G113" i="1"/>
  <c r="F113" i="1"/>
  <c r="F120" i="1"/>
  <c r="G120" i="1" s="1"/>
  <c r="G124" i="1"/>
  <c r="F124" i="1"/>
  <c r="F128" i="1"/>
  <c r="G128" i="1" s="1"/>
  <c r="G132" i="1"/>
  <c r="F132" i="1"/>
  <c r="F139" i="1"/>
  <c r="G139" i="1" s="1"/>
  <c r="F143" i="1"/>
  <c r="G143" i="1" s="1"/>
  <c r="F150" i="1"/>
  <c r="G150" i="1"/>
  <c r="F154" i="1"/>
  <c r="G154" i="1" s="1"/>
  <c r="F102" i="1"/>
  <c r="G102" i="1" s="1"/>
  <c r="F106" i="1"/>
  <c r="G106" i="1" s="1"/>
  <c r="F110" i="1"/>
  <c r="G110" i="1"/>
  <c r="F114" i="1"/>
  <c r="G114" i="1" s="1"/>
  <c r="F117" i="1"/>
  <c r="F121" i="1"/>
  <c r="G121" i="1" s="1"/>
  <c r="F125" i="1"/>
  <c r="G125" i="1"/>
  <c r="F129" i="1"/>
  <c r="G129" i="1" s="1"/>
  <c r="E131" i="1"/>
  <c r="F133" i="1"/>
  <c r="E135" i="1"/>
  <c r="E155" i="1" s="1"/>
  <c r="F136" i="1"/>
  <c r="G136" i="1"/>
  <c r="F140" i="1"/>
  <c r="G140" i="1" s="1"/>
  <c r="F144" i="1"/>
  <c r="G144" i="1" s="1"/>
  <c r="F151" i="1"/>
  <c r="G151" i="1" s="1"/>
  <c r="G103" i="1"/>
  <c r="H103" i="1"/>
  <c r="G107" i="1"/>
  <c r="H107" i="1" s="1"/>
  <c r="G111" i="1"/>
  <c r="H111" i="1" s="1"/>
  <c r="G115" i="1"/>
  <c r="H115" i="1" s="1"/>
  <c r="F118" i="1"/>
  <c r="G122" i="1"/>
  <c r="F122" i="1"/>
  <c r="F126" i="1"/>
  <c r="G126" i="1" s="1"/>
  <c r="F134" i="1"/>
  <c r="G134" i="1" s="1"/>
  <c r="F137" i="1"/>
  <c r="G137" i="1"/>
  <c r="F141" i="1"/>
  <c r="G141" i="1" s="1"/>
  <c r="F145" i="1"/>
  <c r="G145" i="1" s="1"/>
  <c r="E147" i="1"/>
  <c r="F148" i="1"/>
  <c r="G148" i="1"/>
  <c r="F152" i="1"/>
  <c r="G152" i="1" s="1"/>
  <c r="E55" i="134"/>
  <c r="G58" i="3"/>
  <c r="E13" i="129"/>
  <c r="E68" i="131"/>
  <c r="E80" i="131"/>
  <c r="E147" i="131"/>
  <c r="E142" i="1"/>
  <c r="C87" i="129"/>
  <c r="E76" i="129"/>
  <c r="E116" i="129"/>
  <c r="E147" i="129"/>
  <c r="E20" i="130"/>
  <c r="C63" i="130"/>
  <c r="E76" i="130"/>
  <c r="C130" i="130"/>
  <c r="C156" i="130" s="1"/>
  <c r="E116" i="130"/>
  <c r="E135" i="130"/>
  <c r="E6" i="131"/>
  <c r="E53" i="131"/>
  <c r="E135" i="131"/>
  <c r="E145" i="3"/>
  <c r="F145" i="3" s="1"/>
  <c r="F140" i="3" s="1"/>
  <c r="F154" i="3" s="1"/>
  <c r="F155" i="3" s="1"/>
  <c r="C140" i="3"/>
  <c r="C154" i="3" s="1"/>
  <c r="C155" i="3" s="1"/>
  <c r="E30" i="133"/>
  <c r="D29" i="133"/>
  <c r="D65" i="133" s="1"/>
  <c r="D90" i="133" s="1"/>
  <c r="C90" i="133" s="1"/>
  <c r="E145" i="133"/>
  <c r="F145" i="133" s="1"/>
  <c r="F140" i="133" s="1"/>
  <c r="F154" i="133" s="1"/>
  <c r="F155" i="133" s="1"/>
  <c r="C140" i="133"/>
  <c r="C154" i="133" s="1"/>
  <c r="C155" i="1"/>
  <c r="B25" i="76" s="1"/>
  <c r="E25" i="76" s="1"/>
  <c r="E20" i="129"/>
  <c r="E28" i="129"/>
  <c r="F28" i="129" s="1"/>
  <c r="E6" i="130"/>
  <c r="E53" i="130"/>
  <c r="E147" i="130"/>
  <c r="E58" i="129"/>
  <c r="E28" i="130"/>
  <c r="E27" i="130" s="1"/>
  <c r="E64" i="130"/>
  <c r="E80" i="130"/>
  <c r="D130" i="130"/>
  <c r="E20" i="131"/>
  <c r="E27" i="131"/>
  <c r="E47" i="131"/>
  <c r="D63" i="130"/>
  <c r="J29" i="73"/>
  <c r="D37" i="76" s="1"/>
  <c r="H30" i="73"/>
  <c r="D26" i="76" s="1"/>
  <c r="D29" i="73"/>
  <c r="D13" i="76" s="1"/>
  <c r="E130" i="131"/>
  <c r="C130" i="131"/>
  <c r="D63" i="131"/>
  <c r="E95" i="130"/>
  <c r="E130" i="130" s="1"/>
  <c r="E35" i="130"/>
  <c r="C160" i="130"/>
  <c r="E142" i="129"/>
  <c r="E95" i="129"/>
  <c r="E73" i="129"/>
  <c r="E53" i="129"/>
  <c r="E35" i="129"/>
  <c r="C63" i="129"/>
  <c r="E27" i="129"/>
  <c r="D27" i="129" s="1"/>
  <c r="D63" i="129" s="1"/>
  <c r="D88" i="129" s="1"/>
  <c r="E6" i="129"/>
  <c r="E116" i="1"/>
  <c r="J18" i="73"/>
  <c r="D36" i="76" s="1"/>
  <c r="I30" i="73"/>
  <c r="D155" i="129"/>
  <c r="C155" i="129" s="1"/>
  <c r="E101" i="1"/>
  <c r="E100" i="1"/>
  <c r="E99" i="1"/>
  <c r="F99" i="1" s="1"/>
  <c r="E98" i="1"/>
  <c r="E97" i="1"/>
  <c r="E96" i="1"/>
  <c r="D95" i="1"/>
  <c r="D130" i="1" s="1"/>
  <c r="C95" i="1"/>
  <c r="C130" i="1" s="1"/>
  <c r="C92" i="1"/>
  <c r="E86" i="1"/>
  <c r="E85" i="1"/>
  <c r="E84" i="1"/>
  <c r="E83" i="1"/>
  <c r="E82" i="1"/>
  <c r="E81" i="1"/>
  <c r="D80" i="1"/>
  <c r="C80" i="1"/>
  <c r="E79" i="1"/>
  <c r="E78" i="1"/>
  <c r="F78" i="1" s="1"/>
  <c r="E77" i="1"/>
  <c r="D76" i="1"/>
  <c r="C76" i="1"/>
  <c r="E75" i="1"/>
  <c r="E74" i="1"/>
  <c r="D73" i="1"/>
  <c r="C73" i="1"/>
  <c r="E72" i="1"/>
  <c r="E71" i="1"/>
  <c r="E70" i="1"/>
  <c r="E69" i="1"/>
  <c r="D68" i="1"/>
  <c r="C68" i="1"/>
  <c r="E67" i="1"/>
  <c r="E66" i="1"/>
  <c r="E65" i="1"/>
  <c r="E64" i="1" s="1"/>
  <c r="D64" i="1"/>
  <c r="C64" i="1"/>
  <c r="E62" i="1"/>
  <c r="E61" i="1"/>
  <c r="F61" i="1" s="1"/>
  <c r="E60" i="1"/>
  <c r="E59" i="1"/>
  <c r="D58" i="1"/>
  <c r="C58" i="1"/>
  <c r="E57" i="1"/>
  <c r="E56" i="1"/>
  <c r="E55" i="1"/>
  <c r="F55" i="1" s="1"/>
  <c r="E54" i="1"/>
  <c r="D53" i="1"/>
  <c r="C53" i="1"/>
  <c r="C11" i="73" s="1"/>
  <c r="E52" i="1"/>
  <c r="E51" i="1"/>
  <c r="E50" i="1"/>
  <c r="E49" i="1"/>
  <c r="E48" i="1"/>
  <c r="D47" i="1"/>
  <c r="C47" i="1"/>
  <c r="E46" i="1"/>
  <c r="E45" i="1"/>
  <c r="E44" i="1"/>
  <c r="E43" i="1"/>
  <c r="E42" i="1"/>
  <c r="E41" i="1"/>
  <c r="E40" i="1"/>
  <c r="E39" i="1"/>
  <c r="F39" i="1" s="1"/>
  <c r="E38" i="1"/>
  <c r="E37" i="1"/>
  <c r="E36" i="1"/>
  <c r="D35" i="1"/>
  <c r="C35" i="1"/>
  <c r="C10" i="73" s="1"/>
  <c r="E34" i="1"/>
  <c r="E33" i="1"/>
  <c r="E32" i="1"/>
  <c r="E31" i="1"/>
  <c r="F31" i="1" s="1"/>
  <c r="E30" i="1"/>
  <c r="E29" i="1"/>
  <c r="E28" i="1"/>
  <c r="D27" i="1"/>
  <c r="C27" i="1"/>
  <c r="C9" i="73" s="1"/>
  <c r="E26" i="1"/>
  <c r="E25" i="1"/>
  <c r="E24" i="1"/>
  <c r="E23" i="1"/>
  <c r="F23" i="1" s="1"/>
  <c r="E22" i="1"/>
  <c r="E21" i="1"/>
  <c r="D20" i="1"/>
  <c r="C20" i="1"/>
  <c r="E19" i="1"/>
  <c r="F19" i="1" s="1"/>
  <c r="E18" i="1"/>
  <c r="E17" i="1"/>
  <c r="E16" i="1"/>
  <c r="E15" i="1"/>
  <c r="F15" i="1" s="1"/>
  <c r="E14" i="1"/>
  <c r="D13" i="1"/>
  <c r="C13" i="1"/>
  <c r="C7" i="73" s="1"/>
  <c r="E12" i="1"/>
  <c r="E11" i="1"/>
  <c r="E10" i="1"/>
  <c r="E9" i="1"/>
  <c r="E8" i="1"/>
  <c r="E7" i="1"/>
  <c r="D6" i="1"/>
  <c r="C6" i="1"/>
  <c r="C6" i="73" s="1"/>
  <c r="C18" i="73" s="1"/>
  <c r="C3" i="1"/>
  <c r="A37" i="75"/>
  <c r="A34" i="76" s="1"/>
  <c r="A31" i="75"/>
  <c r="A28" i="76" s="1"/>
  <c r="A25" i="75"/>
  <c r="A22" i="76" s="1"/>
  <c r="A19" i="75"/>
  <c r="A16" i="76" s="1"/>
  <c r="A13" i="75"/>
  <c r="A10" i="76" s="1"/>
  <c r="F161" i="131" l="1"/>
  <c r="F130" i="131"/>
  <c r="F156" i="131" s="1"/>
  <c r="E87" i="130"/>
  <c r="F63" i="131"/>
  <c r="L74" i="1"/>
  <c r="F73" i="130"/>
  <c r="F87" i="130" s="1"/>
  <c r="F161" i="130" s="1"/>
  <c r="F155" i="130"/>
  <c r="F28" i="130"/>
  <c r="F130" i="130"/>
  <c r="F156" i="130" s="1"/>
  <c r="F27" i="129"/>
  <c r="G142" i="129"/>
  <c r="F135" i="129"/>
  <c r="F147" i="129"/>
  <c r="F13" i="129"/>
  <c r="H17" i="129"/>
  <c r="L17" i="1" s="1"/>
  <c r="G154" i="129"/>
  <c r="H154" i="129" s="1"/>
  <c r="F142" i="129"/>
  <c r="H143" i="129"/>
  <c r="L143" i="1" s="1"/>
  <c r="G136" i="129"/>
  <c r="G135" i="129" s="1"/>
  <c r="G67" i="129"/>
  <c r="H67" i="129" s="1"/>
  <c r="L67" i="1" s="1"/>
  <c r="G56" i="129"/>
  <c r="H46" i="129"/>
  <c r="L46" i="1" s="1"/>
  <c r="H85" i="129"/>
  <c r="H78" i="129"/>
  <c r="L78" i="1" s="1"/>
  <c r="F53" i="129"/>
  <c r="H54" i="129"/>
  <c r="L54" i="1" s="1"/>
  <c r="F6" i="129"/>
  <c r="F73" i="129"/>
  <c r="H50" i="129"/>
  <c r="L50" i="1" s="1"/>
  <c r="H146" i="129"/>
  <c r="L146" i="1" s="1"/>
  <c r="G86" i="129"/>
  <c r="H86" i="129" s="1"/>
  <c r="G79" i="129"/>
  <c r="H79" i="129" s="1"/>
  <c r="L79" i="1" s="1"/>
  <c r="H66" i="129"/>
  <c r="L66" i="1" s="1"/>
  <c r="G55" i="129"/>
  <c r="H55" i="129" s="1"/>
  <c r="L55" i="1" s="1"/>
  <c r="H48" i="129"/>
  <c r="L48" i="1" s="1"/>
  <c r="F47" i="129"/>
  <c r="H61" i="129"/>
  <c r="L61" i="1" s="1"/>
  <c r="G14" i="129"/>
  <c r="H14" i="129" s="1"/>
  <c r="H122" i="129"/>
  <c r="L122" i="1" s="1"/>
  <c r="H84" i="129"/>
  <c r="L84" i="1" s="1"/>
  <c r="H71" i="129"/>
  <c r="L71" i="1" s="1"/>
  <c r="G28" i="129"/>
  <c r="H59" i="129"/>
  <c r="L59" i="1" s="1"/>
  <c r="F58" i="129"/>
  <c r="G80" i="129"/>
  <c r="G53" i="129"/>
  <c r="F95" i="129"/>
  <c r="H138" i="129"/>
  <c r="L138" i="1" s="1"/>
  <c r="H65" i="129"/>
  <c r="L65" i="1" s="1"/>
  <c r="L64" i="1" s="1"/>
  <c r="F64" i="129"/>
  <c r="G76" i="129"/>
  <c r="H150" i="129"/>
  <c r="L150" i="1" s="1"/>
  <c r="F116" i="129"/>
  <c r="H116" i="129"/>
  <c r="G70" i="129"/>
  <c r="H70" i="129" s="1"/>
  <c r="L70" i="1" s="1"/>
  <c r="G59" i="129"/>
  <c r="G58" i="129" s="1"/>
  <c r="H49" i="129"/>
  <c r="L49" i="1" s="1"/>
  <c r="G31" i="129"/>
  <c r="H16" i="129"/>
  <c r="L16" i="1" s="1"/>
  <c r="H81" i="129"/>
  <c r="L81" i="1" s="1"/>
  <c r="F80" i="129"/>
  <c r="G72" i="129"/>
  <c r="H72" i="129" s="1"/>
  <c r="L72" i="1" s="1"/>
  <c r="G134" i="129"/>
  <c r="G131" i="129" s="1"/>
  <c r="H126" i="129"/>
  <c r="L126" i="1" s="1"/>
  <c r="H57" i="129"/>
  <c r="L57" i="1" s="1"/>
  <c r="G43" i="129"/>
  <c r="G10" i="129"/>
  <c r="G6" i="129" s="1"/>
  <c r="H132" i="129"/>
  <c r="L132" i="1" s="1"/>
  <c r="F131" i="129"/>
  <c r="F155" i="129" s="1"/>
  <c r="G96" i="129"/>
  <c r="H82" i="129"/>
  <c r="L82" i="1" s="1"/>
  <c r="F68" i="129"/>
  <c r="H69" i="129"/>
  <c r="L69" i="1" s="1"/>
  <c r="L68" i="1" s="1"/>
  <c r="G62" i="129"/>
  <c r="H62" i="129" s="1"/>
  <c r="L62" i="1" s="1"/>
  <c r="H52" i="129"/>
  <c r="L52" i="1" s="1"/>
  <c r="G45" i="129"/>
  <c r="G37" i="129"/>
  <c r="G35" i="129" s="1"/>
  <c r="G22" i="129"/>
  <c r="G15" i="129"/>
  <c r="H15" i="129" s="1"/>
  <c r="L15" i="1" s="1"/>
  <c r="G148" i="129"/>
  <c r="G147" i="129" s="1"/>
  <c r="G75" i="129"/>
  <c r="H75" i="129" s="1"/>
  <c r="L75" i="1" s="1"/>
  <c r="G51" i="129"/>
  <c r="H51" i="129" s="1"/>
  <c r="L51" i="1" s="1"/>
  <c r="H36" i="129"/>
  <c r="L36" i="1" s="1"/>
  <c r="L35" i="1" s="1"/>
  <c r="F35" i="129"/>
  <c r="F20" i="129"/>
  <c r="G98" i="129"/>
  <c r="F76" i="129"/>
  <c r="H77" i="129"/>
  <c r="L77" i="1" s="1"/>
  <c r="L76" i="1" s="1"/>
  <c r="G60" i="129"/>
  <c r="H60" i="129" s="1"/>
  <c r="L60" i="1" s="1"/>
  <c r="G17" i="129"/>
  <c r="G142" i="1"/>
  <c r="H146" i="1"/>
  <c r="I146" i="1"/>
  <c r="F9" i="1"/>
  <c r="F16" i="1"/>
  <c r="G23" i="1"/>
  <c r="H23" i="1" s="1"/>
  <c r="F30" i="1"/>
  <c r="G30" i="1" s="1"/>
  <c r="E35" i="1"/>
  <c r="F37" i="1"/>
  <c r="F45" i="1"/>
  <c r="F52" i="1"/>
  <c r="F54" i="1"/>
  <c r="F74" i="1"/>
  <c r="F77" i="1"/>
  <c r="F84" i="1"/>
  <c r="F98" i="1"/>
  <c r="G98" i="1" s="1"/>
  <c r="G135" i="1"/>
  <c r="F131" i="1"/>
  <c r="F116" i="1"/>
  <c r="F10" i="1"/>
  <c r="G10" i="1" s="1"/>
  <c r="F17" i="1"/>
  <c r="F24" i="1"/>
  <c r="G31" i="1"/>
  <c r="F38" i="1"/>
  <c r="G38" i="1" s="1"/>
  <c r="F42" i="1"/>
  <c r="G42" i="1" s="1"/>
  <c r="F46" i="1"/>
  <c r="G46" i="1" s="1"/>
  <c r="F49" i="1"/>
  <c r="G55" i="1"/>
  <c r="H55" i="1" s="1"/>
  <c r="F62" i="1"/>
  <c r="F65" i="1"/>
  <c r="G72" i="1"/>
  <c r="F72" i="1"/>
  <c r="F75" i="1"/>
  <c r="G75" i="1" s="1"/>
  <c r="G78" i="1"/>
  <c r="E80" i="1"/>
  <c r="F81" i="1"/>
  <c r="F85" i="1"/>
  <c r="G99" i="1"/>
  <c r="H99" i="1" s="1"/>
  <c r="G147" i="1"/>
  <c r="H145" i="1"/>
  <c r="H137" i="1"/>
  <c r="H126" i="1"/>
  <c r="G118" i="1"/>
  <c r="H118" i="1" s="1"/>
  <c r="I111" i="1"/>
  <c r="I103" i="1"/>
  <c r="H144" i="1"/>
  <c r="I144" i="1" s="1"/>
  <c r="F135" i="1"/>
  <c r="H136" i="1"/>
  <c r="I136" i="1" s="1"/>
  <c r="H125" i="1"/>
  <c r="G117" i="1"/>
  <c r="H117" i="1" s="1"/>
  <c r="H110" i="1"/>
  <c r="H102" i="1"/>
  <c r="I102" i="1" s="1"/>
  <c r="H150" i="1"/>
  <c r="I150" i="1" s="1"/>
  <c r="H139" i="1"/>
  <c r="I139" i="1" s="1"/>
  <c r="H128" i="1"/>
  <c r="H120" i="1"/>
  <c r="I120" i="1" s="1"/>
  <c r="H109" i="1"/>
  <c r="I109" i="1" s="1"/>
  <c r="I153" i="1"/>
  <c r="I127" i="1"/>
  <c r="I119" i="1"/>
  <c r="J119" i="1" s="1"/>
  <c r="G108" i="1"/>
  <c r="F7" i="1"/>
  <c r="F11" i="1"/>
  <c r="F14" i="1"/>
  <c r="G14" i="1"/>
  <c r="F18" i="1"/>
  <c r="F21" i="1"/>
  <c r="G21" i="1" s="1"/>
  <c r="F25" i="1"/>
  <c r="E27" i="1"/>
  <c r="F28" i="1"/>
  <c r="F32" i="1"/>
  <c r="G32" i="1" s="1"/>
  <c r="G39" i="1"/>
  <c r="F43" i="1"/>
  <c r="G43" i="1"/>
  <c r="F50" i="1"/>
  <c r="G50" i="1" s="1"/>
  <c r="F56" i="1"/>
  <c r="F59" i="1"/>
  <c r="F66" i="1"/>
  <c r="E68" i="1"/>
  <c r="F69" i="1"/>
  <c r="G69" i="1"/>
  <c r="F79" i="1"/>
  <c r="G79" i="1"/>
  <c r="F82" i="1"/>
  <c r="G82" i="1"/>
  <c r="F86" i="1"/>
  <c r="G86" i="1"/>
  <c r="F96" i="1"/>
  <c r="F147" i="1"/>
  <c r="H148" i="1"/>
  <c r="H132" i="1"/>
  <c r="H124" i="1"/>
  <c r="H113" i="1"/>
  <c r="I113" i="1" s="1"/>
  <c r="H149" i="1"/>
  <c r="I149" i="1" s="1"/>
  <c r="H112" i="1"/>
  <c r="F34" i="1"/>
  <c r="F41" i="1"/>
  <c r="G41" i="1" s="1"/>
  <c r="E47" i="1"/>
  <c r="F48" i="1"/>
  <c r="G48" i="1"/>
  <c r="G61" i="1"/>
  <c r="H61" i="1"/>
  <c r="F71" i="1"/>
  <c r="G71" i="1"/>
  <c r="I145" i="1"/>
  <c r="I126" i="1"/>
  <c r="J153" i="1"/>
  <c r="F8" i="1"/>
  <c r="G8" i="1" s="1"/>
  <c r="F12" i="1"/>
  <c r="G12" i="1" s="1"/>
  <c r="G15" i="1"/>
  <c r="H15" i="1" s="1"/>
  <c r="G19" i="1"/>
  <c r="H19" i="1" s="1"/>
  <c r="F22" i="1"/>
  <c r="G22" i="1" s="1"/>
  <c r="F26" i="1"/>
  <c r="G26" i="1" s="1"/>
  <c r="F29" i="1"/>
  <c r="G29" i="1" s="1"/>
  <c r="F33" i="1"/>
  <c r="G33" i="1" s="1"/>
  <c r="F36" i="1"/>
  <c r="G36" i="1" s="1"/>
  <c r="F40" i="1"/>
  <c r="F44" i="1"/>
  <c r="G44" i="1"/>
  <c r="F51" i="1"/>
  <c r="G51" i="1"/>
  <c r="E53" i="1"/>
  <c r="F57" i="1"/>
  <c r="E58" i="1"/>
  <c r="F60" i="1"/>
  <c r="G60" i="1" s="1"/>
  <c r="D87" i="1"/>
  <c r="B13" i="76" s="1"/>
  <c r="F67" i="1"/>
  <c r="G67" i="1" s="1"/>
  <c r="F70" i="1"/>
  <c r="F83" i="1"/>
  <c r="G97" i="1"/>
  <c r="F97" i="1"/>
  <c r="F101" i="1"/>
  <c r="H152" i="1"/>
  <c r="H141" i="1"/>
  <c r="I141" i="1" s="1"/>
  <c r="H134" i="1"/>
  <c r="H122" i="1"/>
  <c r="I122" i="1"/>
  <c r="I115" i="1"/>
  <c r="J115" i="1" s="1"/>
  <c r="I107" i="1"/>
  <c r="J107" i="1" s="1"/>
  <c r="H151" i="1"/>
  <c r="H140" i="1"/>
  <c r="G133" i="1"/>
  <c r="H133" i="1" s="1"/>
  <c r="H129" i="1"/>
  <c r="H121" i="1"/>
  <c r="H114" i="1"/>
  <c r="H106" i="1"/>
  <c r="H154" i="1"/>
  <c r="F142" i="1"/>
  <c r="H143" i="1"/>
  <c r="I143" i="1" s="1"/>
  <c r="G131" i="1"/>
  <c r="G155" i="1" s="1"/>
  <c r="I124" i="1"/>
  <c r="H105" i="1"/>
  <c r="H138" i="1"/>
  <c r="I123" i="1"/>
  <c r="H104" i="1"/>
  <c r="I104" i="1" s="1"/>
  <c r="E20" i="1"/>
  <c r="E130" i="129"/>
  <c r="E95" i="1"/>
  <c r="D87" i="130"/>
  <c r="E13" i="76"/>
  <c r="G145" i="3"/>
  <c r="E140" i="133"/>
  <c r="E13" i="1"/>
  <c r="C63" i="131"/>
  <c r="C88" i="131" s="1"/>
  <c r="E87" i="131" s="1"/>
  <c r="D87" i="131" s="1"/>
  <c r="D88" i="131" s="1"/>
  <c r="D160" i="131"/>
  <c r="E63" i="131"/>
  <c r="E63" i="130"/>
  <c r="E140" i="3"/>
  <c r="E154" i="3" s="1"/>
  <c r="E155" i="3" s="1"/>
  <c r="G55" i="3"/>
  <c r="E65" i="134"/>
  <c r="E90" i="134" s="1"/>
  <c r="D90" i="134" s="1"/>
  <c r="E73" i="1"/>
  <c r="C161" i="129"/>
  <c r="D160" i="130"/>
  <c r="G30" i="3"/>
  <c r="E29" i="133"/>
  <c r="E155" i="130"/>
  <c r="D18" i="73"/>
  <c r="E6" i="1"/>
  <c r="D6" i="76"/>
  <c r="C87" i="1"/>
  <c r="B7" i="76" s="1"/>
  <c r="C20" i="73"/>
  <c r="C31" i="73"/>
  <c r="D63" i="1"/>
  <c r="D160" i="1" s="1"/>
  <c r="J30" i="73"/>
  <c r="D38" i="76" s="1"/>
  <c r="C160" i="131"/>
  <c r="E160" i="130"/>
  <c r="E155" i="129"/>
  <c r="C88" i="129"/>
  <c r="E87" i="129" s="1"/>
  <c r="E63" i="129"/>
  <c r="B24" i="76"/>
  <c r="E24" i="76" s="1"/>
  <c r="C156" i="1"/>
  <c r="B26" i="76" s="1"/>
  <c r="E26" i="76" s="1"/>
  <c r="E76" i="1"/>
  <c r="C63" i="1"/>
  <c r="D32" i="76"/>
  <c r="D130" i="129"/>
  <c r="D155" i="1"/>
  <c r="D156" i="1" s="1"/>
  <c r="B32" i="76" s="1"/>
  <c r="B37" i="76"/>
  <c r="E37" i="76" s="1"/>
  <c r="B30" i="76"/>
  <c r="E30" i="76" s="1"/>
  <c r="J4" i="61"/>
  <c r="C4" i="73"/>
  <c r="C4" i="61"/>
  <c r="E161" i="130" l="1"/>
  <c r="L80" i="1"/>
  <c r="H13" i="129"/>
  <c r="L14" i="1"/>
  <c r="L13" i="1" s="1"/>
  <c r="L53" i="1"/>
  <c r="F27" i="130"/>
  <c r="F63" i="130" s="1"/>
  <c r="L28" i="1"/>
  <c r="L27" i="1" s="1"/>
  <c r="L73" i="1"/>
  <c r="L58" i="1"/>
  <c r="E88" i="130"/>
  <c r="G47" i="129"/>
  <c r="G64" i="129"/>
  <c r="L47" i="1"/>
  <c r="H148" i="129"/>
  <c r="F160" i="131"/>
  <c r="F88" i="131"/>
  <c r="H95" i="129"/>
  <c r="H130" i="129" s="1"/>
  <c r="H68" i="129"/>
  <c r="G68" i="129"/>
  <c r="H6" i="129"/>
  <c r="H53" i="129"/>
  <c r="H35" i="129"/>
  <c r="G155" i="129"/>
  <c r="F87" i="129"/>
  <c r="F161" i="129" s="1"/>
  <c r="H73" i="129"/>
  <c r="F63" i="129"/>
  <c r="G73" i="129"/>
  <c r="H76" i="129"/>
  <c r="H20" i="129"/>
  <c r="H80" i="129"/>
  <c r="H47" i="129"/>
  <c r="H64" i="129"/>
  <c r="F130" i="129"/>
  <c r="F156" i="129" s="1"/>
  <c r="G27" i="129"/>
  <c r="H58" i="129"/>
  <c r="H134" i="129"/>
  <c r="G95" i="129"/>
  <c r="G130" i="129" s="1"/>
  <c r="G20" i="129"/>
  <c r="G13" i="129"/>
  <c r="H142" i="129"/>
  <c r="H136" i="129"/>
  <c r="H27" i="129"/>
  <c r="I32" i="1"/>
  <c r="I152" i="1"/>
  <c r="H131" i="1"/>
  <c r="H39" i="1"/>
  <c r="I39" i="1" s="1"/>
  <c r="G18" i="1"/>
  <c r="H18" i="1" s="1"/>
  <c r="H116" i="1"/>
  <c r="F76" i="1"/>
  <c r="G77" i="1"/>
  <c r="H77" i="1" s="1"/>
  <c r="C160" i="1"/>
  <c r="B6" i="76"/>
  <c r="E6" i="76" s="1"/>
  <c r="J138" i="1"/>
  <c r="I138" i="1"/>
  <c r="I151" i="1"/>
  <c r="H67" i="1"/>
  <c r="I67" i="1" s="1"/>
  <c r="C161" i="1"/>
  <c r="J104" i="1"/>
  <c r="K104" i="1" s="1"/>
  <c r="I132" i="1"/>
  <c r="I154" i="1"/>
  <c r="I129" i="1"/>
  <c r="K107" i="1"/>
  <c r="I134" i="1"/>
  <c r="J134" i="1" s="1"/>
  <c r="G101" i="1"/>
  <c r="G83" i="1"/>
  <c r="H83" i="1" s="1"/>
  <c r="G57" i="1"/>
  <c r="H57" i="1" s="1"/>
  <c r="F35" i="1"/>
  <c r="H36" i="1"/>
  <c r="H29" i="1"/>
  <c r="I15" i="1"/>
  <c r="H8" i="1"/>
  <c r="I8" i="1" s="1"/>
  <c r="H41" i="1"/>
  <c r="I41" i="1" s="1"/>
  <c r="F13" i="1"/>
  <c r="G85" i="1"/>
  <c r="F64" i="1"/>
  <c r="G65" i="1"/>
  <c r="H65" i="1" s="1"/>
  <c r="H46" i="1"/>
  <c r="I46" i="1" s="1"/>
  <c r="F53" i="1"/>
  <c r="G54" i="1"/>
  <c r="G16" i="1"/>
  <c r="I121" i="1"/>
  <c r="I112" i="1"/>
  <c r="J112" i="1" s="1"/>
  <c r="I105" i="1"/>
  <c r="J105" i="1" s="1"/>
  <c r="I106" i="1"/>
  <c r="G70" i="1"/>
  <c r="H44" i="1"/>
  <c r="I44" i="1" s="1"/>
  <c r="I33" i="1"/>
  <c r="G34" i="1"/>
  <c r="J124" i="1"/>
  <c r="H86" i="1"/>
  <c r="I86" i="1" s="1"/>
  <c r="H79" i="1"/>
  <c r="G66" i="1"/>
  <c r="H66" i="1" s="1"/>
  <c r="G56" i="1"/>
  <c r="H56" i="1" s="1"/>
  <c r="H43" i="1"/>
  <c r="I43" i="1" s="1"/>
  <c r="F27" i="1"/>
  <c r="G28" i="1"/>
  <c r="F20" i="1"/>
  <c r="H21" i="1"/>
  <c r="G11" i="1"/>
  <c r="J127" i="1"/>
  <c r="I128" i="1"/>
  <c r="I110" i="1"/>
  <c r="I118" i="1"/>
  <c r="J118" i="1" s="1"/>
  <c r="G24" i="1"/>
  <c r="G20" i="1" s="1"/>
  <c r="H30" i="1"/>
  <c r="I140" i="1"/>
  <c r="I114" i="1"/>
  <c r="H60" i="1"/>
  <c r="I60" i="1" s="1"/>
  <c r="G40" i="1"/>
  <c r="H40" i="1" s="1"/>
  <c r="G68" i="1"/>
  <c r="F6" i="1"/>
  <c r="G7" i="1"/>
  <c r="H7" i="1" s="1"/>
  <c r="I55" i="1"/>
  <c r="J55" i="1" s="1"/>
  <c r="G45" i="1"/>
  <c r="E87" i="1"/>
  <c r="E161" i="1" s="1"/>
  <c r="K124" i="1"/>
  <c r="J122" i="1"/>
  <c r="K122" i="1" s="1"/>
  <c r="I29" i="1"/>
  <c r="H22" i="1"/>
  <c r="I22" i="1" s="1"/>
  <c r="I61" i="1"/>
  <c r="J61" i="1" s="1"/>
  <c r="J149" i="1"/>
  <c r="K149" i="1" s="1"/>
  <c r="H147" i="1"/>
  <c r="I148" i="1"/>
  <c r="J148" i="1" s="1"/>
  <c r="F95" i="1"/>
  <c r="F130" i="1" s="1"/>
  <c r="G96" i="1"/>
  <c r="F58" i="1"/>
  <c r="G59" i="1"/>
  <c r="H59" i="1" s="1"/>
  <c r="H32" i="1"/>
  <c r="G25" i="1"/>
  <c r="H25" i="1" s="1"/>
  <c r="H14" i="1"/>
  <c r="H38" i="1"/>
  <c r="I38" i="1" s="1"/>
  <c r="H10" i="1"/>
  <c r="I10" i="1"/>
  <c r="J109" i="1"/>
  <c r="K109" i="1" s="1"/>
  <c r="J150" i="1"/>
  <c r="K150" i="1" s="1"/>
  <c r="F80" i="1"/>
  <c r="F73" i="1"/>
  <c r="K143" i="1"/>
  <c r="I142" i="1"/>
  <c r="H142" i="1"/>
  <c r="J143" i="1"/>
  <c r="I133" i="1"/>
  <c r="J133" i="1" s="1"/>
  <c r="K115" i="1"/>
  <c r="J141" i="1"/>
  <c r="H97" i="1"/>
  <c r="I97" i="1" s="1"/>
  <c r="H51" i="1"/>
  <c r="H33" i="1"/>
  <c r="H26" i="1"/>
  <c r="I19" i="1"/>
  <c r="J19" i="1" s="1"/>
  <c r="H12" i="1"/>
  <c r="J103" i="1"/>
  <c r="K103" i="1" s="1"/>
  <c r="H71" i="1"/>
  <c r="H48" i="1"/>
  <c r="F47" i="1"/>
  <c r="J113" i="1"/>
  <c r="K113" i="1" s="1"/>
  <c r="H82" i="1"/>
  <c r="F68" i="1"/>
  <c r="H69" i="1"/>
  <c r="I69" i="1" s="1"/>
  <c r="H50" i="1"/>
  <c r="I50" i="1" s="1"/>
  <c r="K119" i="1"/>
  <c r="J120" i="1"/>
  <c r="J102" i="1"/>
  <c r="J136" i="1"/>
  <c r="H135" i="1"/>
  <c r="J145" i="1"/>
  <c r="I99" i="1"/>
  <c r="J99" i="1" s="1"/>
  <c r="G81" i="1"/>
  <c r="H75" i="1"/>
  <c r="I75" i="1" s="1"/>
  <c r="F155" i="1"/>
  <c r="F156" i="1" s="1"/>
  <c r="J111" i="1"/>
  <c r="K111" i="1" s="1"/>
  <c r="H98" i="1"/>
  <c r="I98" i="1" s="1"/>
  <c r="I23" i="1"/>
  <c r="J23" i="1" s="1"/>
  <c r="G9" i="1"/>
  <c r="H9" i="1" s="1"/>
  <c r="J123" i="1"/>
  <c r="K123" i="1" s="1"/>
  <c r="K153" i="1"/>
  <c r="L153" i="1" s="1"/>
  <c r="J139" i="1"/>
  <c r="K139" i="1" s="1"/>
  <c r="G116" i="1"/>
  <c r="I117" i="1"/>
  <c r="J117" i="1" s="1"/>
  <c r="J144" i="1"/>
  <c r="K144" i="1" s="1"/>
  <c r="J126" i="1"/>
  <c r="K126" i="1" s="1"/>
  <c r="H78" i="1"/>
  <c r="H72" i="1"/>
  <c r="I72" i="1" s="1"/>
  <c r="G62" i="1"/>
  <c r="G49" i="1"/>
  <c r="H49" i="1" s="1"/>
  <c r="H42" i="1"/>
  <c r="H31" i="1"/>
  <c r="I31" i="1" s="1"/>
  <c r="G17" i="1"/>
  <c r="H108" i="1"/>
  <c r="I108" i="1" s="1"/>
  <c r="K120" i="1"/>
  <c r="K102" i="1"/>
  <c r="I125" i="1"/>
  <c r="I137" i="1"/>
  <c r="G84" i="1"/>
  <c r="G74" i="1"/>
  <c r="G52" i="1"/>
  <c r="G37" i="1"/>
  <c r="G35" i="1" s="1"/>
  <c r="J146" i="1"/>
  <c r="E160" i="129"/>
  <c r="E130" i="1"/>
  <c r="E63" i="1"/>
  <c r="C87" i="130"/>
  <c r="D161" i="130"/>
  <c r="E156" i="129"/>
  <c r="E18" i="73"/>
  <c r="D18" i="76" s="1"/>
  <c r="E156" i="130"/>
  <c r="D156" i="130" s="1"/>
  <c r="D88" i="130"/>
  <c r="G140" i="3"/>
  <c r="E154" i="133"/>
  <c r="G29" i="3"/>
  <c r="E65" i="133"/>
  <c r="E160" i="131"/>
  <c r="E88" i="131"/>
  <c r="D32" i="73"/>
  <c r="D31" i="73"/>
  <c r="I32" i="73"/>
  <c r="H31" i="73"/>
  <c r="H4" i="73"/>
  <c r="E32" i="76"/>
  <c r="B12" i="76"/>
  <c r="D88" i="1"/>
  <c r="B14" i="76" s="1"/>
  <c r="D12" i="76"/>
  <c r="D30" i="73"/>
  <c r="D14" i="76" s="1"/>
  <c r="I31" i="73"/>
  <c r="E161" i="129"/>
  <c r="E88" i="129"/>
  <c r="C88" i="1"/>
  <c r="B8" i="76" s="1"/>
  <c r="D156" i="129"/>
  <c r="C130" i="129"/>
  <c r="D160" i="129"/>
  <c r="B31" i="76"/>
  <c r="E31" i="76" s="1"/>
  <c r="D161" i="1"/>
  <c r="H4" i="61"/>
  <c r="G63" i="129" l="1"/>
  <c r="H147" i="129"/>
  <c r="L148" i="1"/>
  <c r="F160" i="130"/>
  <c r="F88" i="130"/>
  <c r="G87" i="129"/>
  <c r="G161" i="129" s="1"/>
  <c r="B19" i="76"/>
  <c r="H155" i="1"/>
  <c r="H135" i="129"/>
  <c r="L136" i="1"/>
  <c r="H131" i="129"/>
  <c r="H155" i="129" s="1"/>
  <c r="H156" i="129" s="1"/>
  <c r="L134" i="1"/>
  <c r="L63" i="1"/>
  <c r="H63" i="129"/>
  <c r="G88" i="129"/>
  <c r="G160" i="129"/>
  <c r="H87" i="129"/>
  <c r="G156" i="129"/>
  <c r="F160" i="129"/>
  <c r="F88" i="129"/>
  <c r="H76" i="1"/>
  <c r="H58" i="1"/>
  <c r="H6" i="1"/>
  <c r="H64" i="1"/>
  <c r="H52" i="1"/>
  <c r="G95" i="1"/>
  <c r="G130" i="1" s="1"/>
  <c r="G156" i="1" s="1"/>
  <c r="K69" i="1"/>
  <c r="G27" i="1"/>
  <c r="I82" i="1"/>
  <c r="I9" i="1"/>
  <c r="J69" i="1"/>
  <c r="J12" i="1"/>
  <c r="K133" i="1"/>
  <c r="G13" i="1"/>
  <c r="K29" i="1"/>
  <c r="K121" i="1"/>
  <c r="L116" i="1" s="1"/>
  <c r="L130" i="1" s="1"/>
  <c r="H54" i="1"/>
  <c r="G53" i="1"/>
  <c r="I135" i="1"/>
  <c r="G47" i="1"/>
  <c r="I131" i="1"/>
  <c r="J121" i="1"/>
  <c r="J116" i="1" s="1"/>
  <c r="I51" i="1"/>
  <c r="J140" i="1"/>
  <c r="K140" i="1" s="1"/>
  <c r="J108" i="1"/>
  <c r="K108" i="1" s="1"/>
  <c r="I49" i="1"/>
  <c r="K23" i="1"/>
  <c r="J75" i="1"/>
  <c r="K75" i="1" s="1"/>
  <c r="K19" i="1"/>
  <c r="J97" i="1"/>
  <c r="K97" i="1" s="1"/>
  <c r="J142" i="1"/>
  <c r="H37" i="1"/>
  <c r="H84" i="1"/>
  <c r="I42" i="1"/>
  <c r="I78" i="1"/>
  <c r="J137" i="1"/>
  <c r="J135" i="1" s="1"/>
  <c r="J10" i="1"/>
  <c r="K10" i="1" s="1"/>
  <c r="I14" i="1"/>
  <c r="J14" i="1" s="1"/>
  <c r="J32" i="1"/>
  <c r="I147" i="1"/>
  <c r="K148" i="1"/>
  <c r="J15" i="1"/>
  <c r="I36" i="1"/>
  <c r="K55" i="1"/>
  <c r="F63" i="1"/>
  <c r="I40" i="1"/>
  <c r="I30" i="1"/>
  <c r="J30" i="1" s="1"/>
  <c r="H24" i="1"/>
  <c r="J110" i="1"/>
  <c r="K110" i="1" s="1"/>
  <c r="K127" i="1"/>
  <c r="J43" i="1"/>
  <c r="K43" i="1" s="1"/>
  <c r="J86" i="1"/>
  <c r="H34" i="1"/>
  <c r="I26" i="1"/>
  <c r="J26" i="1" s="1"/>
  <c r="H70" i="1"/>
  <c r="K105" i="1"/>
  <c r="K146" i="1"/>
  <c r="F87" i="1"/>
  <c r="F161" i="1" s="1"/>
  <c r="I21" i="1"/>
  <c r="I79" i="1"/>
  <c r="I48" i="1"/>
  <c r="J48" i="1" s="1"/>
  <c r="J29" i="1"/>
  <c r="I57" i="1"/>
  <c r="K134" i="1"/>
  <c r="J129" i="1"/>
  <c r="K129" i="1" s="1"/>
  <c r="H101" i="1"/>
  <c r="K138" i="1"/>
  <c r="I18" i="1"/>
  <c r="J18" i="1" s="1"/>
  <c r="J98" i="1"/>
  <c r="K98" i="1" s="1"/>
  <c r="G80" i="1"/>
  <c r="H81" i="1"/>
  <c r="I81" i="1" s="1"/>
  <c r="K61" i="1"/>
  <c r="I56" i="1"/>
  <c r="J46" i="1"/>
  <c r="K46" i="1" s="1"/>
  <c r="I71" i="1"/>
  <c r="I77" i="1"/>
  <c r="J77" i="1" s="1"/>
  <c r="G76" i="1"/>
  <c r="K141" i="1"/>
  <c r="G73" i="1"/>
  <c r="J31" i="1"/>
  <c r="K31" i="1" s="1"/>
  <c r="J72" i="1"/>
  <c r="K72" i="1" s="1"/>
  <c r="I116" i="1"/>
  <c r="K117" i="1"/>
  <c r="K99" i="1"/>
  <c r="J50" i="1"/>
  <c r="J33" i="1"/>
  <c r="K33" i="1" s="1"/>
  <c r="H74" i="1"/>
  <c r="H17" i="1"/>
  <c r="H62" i="1"/>
  <c r="J125" i="1"/>
  <c r="K125" i="1" s="1"/>
  <c r="J38" i="1"/>
  <c r="K38" i="1" s="1"/>
  <c r="I25" i="1"/>
  <c r="J25" i="1" s="1"/>
  <c r="G58" i="1"/>
  <c r="I59" i="1"/>
  <c r="H96" i="1"/>
  <c r="K145" i="1"/>
  <c r="J22" i="1"/>
  <c r="K22" i="1" s="1"/>
  <c r="H45" i="1"/>
  <c r="G6" i="1"/>
  <c r="I7" i="1"/>
  <c r="J60" i="1"/>
  <c r="K60" i="1" s="1"/>
  <c r="J114" i="1"/>
  <c r="K114" i="1" s="1"/>
  <c r="K118" i="1"/>
  <c r="J128" i="1"/>
  <c r="H11" i="1"/>
  <c r="I11" i="1" s="1"/>
  <c r="H28" i="1"/>
  <c r="I66" i="1"/>
  <c r="I12" i="1"/>
  <c r="J44" i="1"/>
  <c r="K44" i="1" s="1"/>
  <c r="J106" i="1"/>
  <c r="K106" i="1" s="1"/>
  <c r="K112" i="1"/>
  <c r="H16" i="1"/>
  <c r="H13" i="1" s="1"/>
  <c r="K136" i="1"/>
  <c r="G64" i="1"/>
  <c r="I65" i="1"/>
  <c r="H85" i="1"/>
  <c r="J41" i="1"/>
  <c r="K41" i="1" s="1"/>
  <c r="J8" i="1"/>
  <c r="K8" i="1" s="1"/>
  <c r="I83" i="1"/>
  <c r="J83" i="1" s="1"/>
  <c r="J154" i="1"/>
  <c r="K154" i="1" s="1"/>
  <c r="L154" i="1" s="1"/>
  <c r="J67" i="1"/>
  <c r="J151" i="1"/>
  <c r="J39" i="1"/>
  <c r="K39" i="1" s="1"/>
  <c r="J132" i="1"/>
  <c r="J152" i="1"/>
  <c r="K32" i="1"/>
  <c r="D161" i="129"/>
  <c r="B36" i="76"/>
  <c r="E36" i="76" s="1"/>
  <c r="E156" i="1"/>
  <c r="E88" i="1"/>
  <c r="E12" i="76"/>
  <c r="E160" i="1"/>
  <c r="B18" i="76"/>
  <c r="E18" i="76" s="1"/>
  <c r="G65" i="3"/>
  <c r="E90" i="133"/>
  <c r="G90" i="3" s="1"/>
  <c r="C161" i="130"/>
  <c r="C88" i="130"/>
  <c r="E155" i="133"/>
  <c r="C29" i="73"/>
  <c r="C30" i="73" s="1"/>
  <c r="D8" i="76" s="1"/>
  <c r="E8" i="76" s="1"/>
  <c r="C32" i="73"/>
  <c r="E14" i="76"/>
  <c r="E29" i="73"/>
  <c r="D19" i="76" s="1"/>
  <c r="E32" i="73"/>
  <c r="J31" i="73"/>
  <c r="E31" i="73"/>
  <c r="C156" i="129"/>
  <c r="C160" i="129"/>
  <c r="E19" i="76" l="1"/>
  <c r="G87" i="1"/>
  <c r="G161" i="1" s="1"/>
  <c r="K86" i="1"/>
  <c r="L86" i="1"/>
  <c r="I155" i="1"/>
  <c r="I16" i="1"/>
  <c r="K142" i="1"/>
  <c r="H32" i="73"/>
  <c r="D7" i="76"/>
  <c r="E7" i="76" s="1"/>
  <c r="H88" i="129"/>
  <c r="H160" i="129"/>
  <c r="H161" i="129"/>
  <c r="I6" i="1"/>
  <c r="J37" i="1"/>
  <c r="H53" i="1"/>
  <c r="H35" i="1"/>
  <c r="J147" i="1"/>
  <c r="G63" i="1"/>
  <c r="K25" i="1"/>
  <c r="K36" i="1"/>
  <c r="K137" i="1"/>
  <c r="L131" i="1"/>
  <c r="J131" i="1"/>
  <c r="J155" i="1" s="1"/>
  <c r="K135" i="1"/>
  <c r="H27" i="1"/>
  <c r="H95" i="1"/>
  <c r="H130" i="1" s="1"/>
  <c r="H156" i="1" s="1"/>
  <c r="H73" i="1"/>
  <c r="K116" i="1"/>
  <c r="I74" i="1"/>
  <c r="J74" i="1" s="1"/>
  <c r="J73" i="1" s="1"/>
  <c r="J71" i="1"/>
  <c r="I62" i="1"/>
  <c r="K26" i="1"/>
  <c r="K14" i="1"/>
  <c r="I13" i="1"/>
  <c r="I37" i="1"/>
  <c r="I101" i="1"/>
  <c r="I70" i="1"/>
  <c r="J70" i="1" s="1"/>
  <c r="J68" i="1" s="1"/>
  <c r="H20" i="1"/>
  <c r="H68" i="1"/>
  <c r="J42" i="1"/>
  <c r="K42" i="1" s="1"/>
  <c r="I45" i="1"/>
  <c r="J82" i="1"/>
  <c r="K83" i="1"/>
  <c r="J85" i="1"/>
  <c r="J16" i="1"/>
  <c r="K12" i="1"/>
  <c r="J11" i="1"/>
  <c r="K11" i="1" s="1"/>
  <c r="I58" i="1"/>
  <c r="J9" i="1"/>
  <c r="K9" i="1" s="1"/>
  <c r="K77" i="1"/>
  <c r="I76" i="1"/>
  <c r="J40" i="1"/>
  <c r="K40" i="1" s="1"/>
  <c r="J81" i="1"/>
  <c r="K81" i="1" s="1"/>
  <c r="H80" i="1"/>
  <c r="K48" i="1"/>
  <c r="I47" i="1"/>
  <c r="F160" i="1"/>
  <c r="F88" i="1"/>
  <c r="H47" i="1"/>
  <c r="H63" i="1" s="1"/>
  <c r="K132" i="1"/>
  <c r="K131" i="1" s="1"/>
  <c r="K15" i="1"/>
  <c r="I54" i="1"/>
  <c r="I34" i="1"/>
  <c r="J51" i="1"/>
  <c r="L142" i="1"/>
  <c r="I84" i="1"/>
  <c r="J84" i="1" s="1"/>
  <c r="J57" i="1"/>
  <c r="K57" i="1" s="1"/>
  <c r="I85" i="1"/>
  <c r="I28" i="1"/>
  <c r="I96" i="1"/>
  <c r="J96" i="1" s="1"/>
  <c r="J95" i="1" s="1"/>
  <c r="J130" i="1" s="1"/>
  <c r="J49" i="1"/>
  <c r="I17" i="1"/>
  <c r="J17" i="1" s="1"/>
  <c r="J13" i="1" s="1"/>
  <c r="J66" i="1"/>
  <c r="K66" i="1" s="1"/>
  <c r="J56" i="1"/>
  <c r="K56" i="1" s="1"/>
  <c r="J59" i="1"/>
  <c r="K59" i="1" s="1"/>
  <c r="K58" i="1" s="1"/>
  <c r="I64" i="1"/>
  <c r="K18" i="1"/>
  <c r="J79" i="1"/>
  <c r="K16" i="1"/>
  <c r="I52" i="1"/>
  <c r="J52" i="1" s="1"/>
  <c r="J7" i="1"/>
  <c r="K7" i="1" s="1"/>
  <c r="K152" i="1"/>
  <c r="K50" i="1"/>
  <c r="K30" i="1"/>
  <c r="J21" i="1"/>
  <c r="I24" i="1"/>
  <c r="J78" i="1"/>
  <c r="J76" i="1" s="1"/>
  <c r="K151" i="1"/>
  <c r="J36" i="1"/>
  <c r="K128" i="1"/>
  <c r="K67" i="1"/>
  <c r="J65" i="1"/>
  <c r="B38" i="76"/>
  <c r="E38" i="76" s="1"/>
  <c r="B20" i="76"/>
  <c r="D155" i="133"/>
  <c r="C155" i="133" s="1"/>
  <c r="J32" i="73"/>
  <c r="E30" i="73"/>
  <c r="D20" i="76" s="1"/>
  <c r="E154" i="135"/>
  <c r="E155" i="135" s="1"/>
  <c r="G155" i="3" s="1"/>
  <c r="D155" i="135"/>
  <c r="C155" i="135"/>
  <c r="E155" i="131"/>
  <c r="E156" i="131"/>
  <c r="D156" i="131"/>
  <c r="C156" i="131"/>
  <c r="E161" i="131"/>
  <c r="D161" i="131"/>
  <c r="C161" i="131"/>
  <c r="J156" i="1" l="1"/>
  <c r="K78" i="1"/>
  <c r="G154" i="3"/>
  <c r="K6" i="1"/>
  <c r="H87" i="1"/>
  <c r="H161" i="1" s="1"/>
  <c r="L147" i="1"/>
  <c r="J34" i="1"/>
  <c r="K34" i="1" s="1"/>
  <c r="L135" i="1"/>
  <c r="G88" i="1"/>
  <c r="G160" i="1"/>
  <c r="K84" i="1"/>
  <c r="K54" i="1"/>
  <c r="K53" i="1" s="1"/>
  <c r="I53" i="1"/>
  <c r="K147" i="1"/>
  <c r="H88" i="1"/>
  <c r="H160" i="1"/>
  <c r="I20" i="1"/>
  <c r="K52" i="1"/>
  <c r="I27" i="1"/>
  <c r="J47" i="1"/>
  <c r="K74" i="1"/>
  <c r="K73" i="1" s="1"/>
  <c r="I73" i="1"/>
  <c r="J54" i="1"/>
  <c r="J64" i="1"/>
  <c r="K21" i="1"/>
  <c r="K79" i="1"/>
  <c r="K76" i="1" s="1"/>
  <c r="K65" i="1"/>
  <c r="K17" i="1"/>
  <c r="K13" i="1" s="1"/>
  <c r="K85" i="1"/>
  <c r="L85" i="1" s="1"/>
  <c r="L87" i="1" s="1"/>
  <c r="L88" i="1" s="1"/>
  <c r="K155" i="1"/>
  <c r="K82" i="1"/>
  <c r="K80" i="1" s="1"/>
  <c r="K70" i="1"/>
  <c r="I68" i="1"/>
  <c r="J101" i="1"/>
  <c r="K101" i="1" s="1"/>
  <c r="J28" i="1"/>
  <c r="K28" i="1" s="1"/>
  <c r="K51" i="1"/>
  <c r="I80" i="1"/>
  <c r="K64" i="1"/>
  <c r="J58" i="1"/>
  <c r="J80" i="1"/>
  <c r="J6" i="1"/>
  <c r="I95" i="1"/>
  <c r="I130" i="1" s="1"/>
  <c r="I156" i="1" s="1"/>
  <c r="K96" i="1"/>
  <c r="K95" i="1" s="1"/>
  <c r="K130" i="1" s="1"/>
  <c r="K49" i="1"/>
  <c r="K37" i="1"/>
  <c r="J45" i="1"/>
  <c r="J35" i="1" s="1"/>
  <c r="I35" i="1"/>
  <c r="K71" i="1"/>
  <c r="J24" i="1"/>
  <c r="K24" i="1" s="1"/>
  <c r="J62" i="1"/>
  <c r="E20" i="76"/>
  <c r="K20" i="1" l="1"/>
  <c r="K68" i="1"/>
  <c r="I63" i="1"/>
  <c r="K45" i="1"/>
  <c r="K35" i="1" s="1"/>
  <c r="L155" i="1"/>
  <c r="L156" i="1" s="1"/>
  <c r="J20" i="1"/>
  <c r="I160" i="1"/>
  <c r="K47" i="1"/>
  <c r="K87" i="1"/>
  <c r="K161" i="1" s="1"/>
  <c r="J87" i="1"/>
  <c r="J161" i="1" s="1"/>
  <c r="K27" i="1"/>
  <c r="K63" i="1" s="1"/>
  <c r="J27" i="1"/>
  <c r="J53" i="1"/>
  <c r="J63" i="1" s="1"/>
  <c r="K62" i="1"/>
  <c r="K156" i="1"/>
  <c r="I87" i="1"/>
  <c r="I161" i="1" s="1"/>
  <c r="I88" i="1" l="1"/>
  <c r="L161" i="1"/>
  <c r="K88" i="1"/>
  <c r="K160" i="1"/>
  <c r="J88" i="1"/>
  <c r="J160" i="1"/>
  <c r="L160" i="1" l="1"/>
</calcChain>
</file>

<file path=xl/sharedStrings.xml><?xml version="1.0" encoding="utf-8"?>
<sst xmlns="http://schemas.openxmlformats.org/spreadsheetml/2006/main" count="3814" uniqueCount="817">
  <si>
    <t>Beruházási (felhalmozási) kiadások előirányzata beruházásonként</t>
  </si>
  <si>
    <t>Felhalmozási bevételek</t>
  </si>
  <si>
    <t>B E V É T E L E K</t>
  </si>
  <si>
    <t>Bevételi jogcím</t>
  </si>
  <si>
    <t>1.</t>
  </si>
  <si>
    <t>2.</t>
  </si>
  <si>
    <t>3.</t>
  </si>
  <si>
    <t>4.</t>
  </si>
  <si>
    <t>5.</t>
  </si>
  <si>
    <t>6.</t>
  </si>
  <si>
    <t>7.</t>
  </si>
  <si>
    <t>8.</t>
  </si>
  <si>
    <t>9.</t>
  </si>
  <si>
    <t>10.</t>
  </si>
  <si>
    <t>11.</t>
  </si>
  <si>
    <t>12.</t>
  </si>
  <si>
    <t>13.</t>
  </si>
  <si>
    <t>14.</t>
  </si>
  <si>
    <t>15.</t>
  </si>
  <si>
    <t>16.</t>
  </si>
  <si>
    <t>17.</t>
  </si>
  <si>
    <t>18.</t>
  </si>
  <si>
    <t>19.</t>
  </si>
  <si>
    <t>20.</t>
  </si>
  <si>
    <t>21.</t>
  </si>
  <si>
    <t>22.</t>
  </si>
  <si>
    <t>23.</t>
  </si>
  <si>
    <t>24.</t>
  </si>
  <si>
    <t>25.</t>
  </si>
  <si>
    <t>26.</t>
  </si>
  <si>
    <t>27.</t>
  </si>
  <si>
    <t>28.</t>
  </si>
  <si>
    <t>K I A D Á S O K</t>
  </si>
  <si>
    <t>Személyi  juttatások</t>
  </si>
  <si>
    <t>Tartalékok</t>
  </si>
  <si>
    <t>01</t>
  </si>
  <si>
    <t>Bevételek</t>
  </si>
  <si>
    <t>Kiadások</t>
  </si>
  <si>
    <t>02</t>
  </si>
  <si>
    <t>Megnevezés</t>
  </si>
  <si>
    <t>Személyi juttatások</t>
  </si>
  <si>
    <t>ÖSSZESEN:</t>
  </si>
  <si>
    <t>Beruházás  megnevezése</t>
  </si>
  <si>
    <t>Kivitelezés kezdési és befejezési éve</t>
  </si>
  <si>
    <t>Felújítás  megnevezése</t>
  </si>
  <si>
    <t>Sor-
szám</t>
  </si>
  <si>
    <t>3.1.</t>
  </si>
  <si>
    <t>3.2.</t>
  </si>
  <si>
    <t>3.3.</t>
  </si>
  <si>
    <t>3.4.</t>
  </si>
  <si>
    <t>5.1.</t>
  </si>
  <si>
    <t>5.2.</t>
  </si>
  <si>
    <t>5.3.</t>
  </si>
  <si>
    <t>6.1.</t>
  </si>
  <si>
    <t>6.2.</t>
  </si>
  <si>
    <t>7.1.</t>
  </si>
  <si>
    <t>7.2.</t>
  </si>
  <si>
    <t>1.1.</t>
  </si>
  <si>
    <t>1.2.</t>
  </si>
  <si>
    <t>1.3.</t>
  </si>
  <si>
    <t>1.4.</t>
  </si>
  <si>
    <t>1.6.</t>
  </si>
  <si>
    <t>1.7.</t>
  </si>
  <si>
    <t>2.1.</t>
  </si>
  <si>
    <t>2.2.</t>
  </si>
  <si>
    <t>2.3.</t>
  </si>
  <si>
    <t>2.4.</t>
  </si>
  <si>
    <t>2.5.</t>
  </si>
  <si>
    <t>1.5</t>
  </si>
  <si>
    <t>1.8.</t>
  </si>
  <si>
    <t>1.9.</t>
  </si>
  <si>
    <t>1.10.</t>
  </si>
  <si>
    <t>1.11.</t>
  </si>
  <si>
    <t>2.6.</t>
  </si>
  <si>
    <t>1.12.</t>
  </si>
  <si>
    <t>2.7.</t>
  </si>
  <si>
    <t>Dologi  kiadások</t>
  </si>
  <si>
    <t>1.5.</t>
  </si>
  <si>
    <t>11.1.</t>
  </si>
  <si>
    <t>11.2.</t>
  </si>
  <si>
    <t>1. sz. táblázat</t>
  </si>
  <si>
    <t>2. sz. táblázat</t>
  </si>
  <si>
    <t>3. sz. táblázat</t>
  </si>
  <si>
    <t>ELTÉRÉS</t>
  </si>
  <si>
    <t>Rövid lejáratú hitelek törlesztése</t>
  </si>
  <si>
    <t>Hosszú lejáratú hitelek törlesztése</t>
  </si>
  <si>
    <t>I. Működési célú bevételek és kiadások mérlege
(Önkormányzati szinten)</t>
  </si>
  <si>
    <t>II. Felhalmozási célú bevételek és kiadások mérlege
(Önkormányzati szinten)</t>
  </si>
  <si>
    <t>Költségvetési hiány:</t>
  </si>
  <si>
    <t>Költségvetési többlet:</t>
  </si>
  <si>
    <t>3.5.</t>
  </si>
  <si>
    <t>3.6.</t>
  </si>
  <si>
    <t xml:space="preserve">4. </t>
  </si>
  <si>
    <t>Közhatalmi bevételek</t>
  </si>
  <si>
    <t>5.4.</t>
  </si>
  <si>
    <t>5.5.</t>
  </si>
  <si>
    <t>5.6.</t>
  </si>
  <si>
    <t>5.7.</t>
  </si>
  <si>
    <t>5.8.</t>
  </si>
  <si>
    <t xml:space="preserve">7. </t>
  </si>
  <si>
    <t>8.1.</t>
  </si>
  <si>
    <t>8.2.</t>
  </si>
  <si>
    <t>Munkaadókat terhelő járulékok és szociális hozzájárulási adó</t>
  </si>
  <si>
    <t>Ellátottak pénzbeli juttatásai</t>
  </si>
  <si>
    <t>Egyéb működési célú kiadások</t>
  </si>
  <si>
    <t>1.13.</t>
  </si>
  <si>
    <t>Felújítások</t>
  </si>
  <si>
    <t>2.8.</t>
  </si>
  <si>
    <t>2.9.</t>
  </si>
  <si>
    <t>2.10.</t>
  </si>
  <si>
    <t>Értékpapír vásárlása, visszavásárlása</t>
  </si>
  <si>
    <t>Forgatási célú belföldi, külföldi értékpapírok vásárlása</t>
  </si>
  <si>
    <t>Betét elhelyezése</t>
  </si>
  <si>
    <t>Hitelek törlesztése</t>
  </si>
  <si>
    <t>Befektetési célú belföldi, külföldi értékpapírok vásárlása</t>
  </si>
  <si>
    <t>Feladat megnevezése</t>
  </si>
  <si>
    <t>Száma</t>
  </si>
  <si>
    <t>Közfoglalkoztatottak létszáma (fő)</t>
  </si>
  <si>
    <t xml:space="preserve">   Költségvetési maradvány igénybevétele </t>
  </si>
  <si>
    <t xml:space="preserve">   Vállalkozási maradvány igénybevétele </t>
  </si>
  <si>
    <t>Beruházások</t>
  </si>
  <si>
    <t>8.3.</t>
  </si>
  <si>
    <t>Egyéb felhalmozási kiadások</t>
  </si>
  <si>
    <t xml:space="preserve">   Betét visszavonásából származó bevétel </t>
  </si>
  <si>
    <t xml:space="preserve">   Egyéb belső finanszírozási bevételek</t>
  </si>
  <si>
    <t xml:space="preserve">Dologi kiadások </t>
  </si>
  <si>
    <t>Kölcsön törlesztése</t>
  </si>
  <si>
    <t>Tárgyévi  hiány:</t>
  </si>
  <si>
    <t>Tárgyévi  többlet:</t>
  </si>
  <si>
    <t>Költségvetési maradvány igénybevétele</t>
  </si>
  <si>
    <t xml:space="preserve">Vállalkozási maradvány igénybevétele </t>
  </si>
  <si>
    <t xml:space="preserve">Betét visszavonásából származó bevétel </t>
  </si>
  <si>
    <t>Értékpapír értékesítése</t>
  </si>
  <si>
    <t>Egyéb belső finanszírozási bevételek</t>
  </si>
  <si>
    <t>Hiány külső finanszírozásának bevételei (20+…+24 )</t>
  </si>
  <si>
    <t>Hosszú lejáratú hitelek, kölcsönök felvétele</t>
  </si>
  <si>
    <t>Likviditási célú hitelek, kölcsönök felvétele</t>
  </si>
  <si>
    <t>Rövid lejáratú hitelek, kölcsönök felvétele</t>
  </si>
  <si>
    <t>Értékpapírok kibocsátása</t>
  </si>
  <si>
    <t>Egyéb külső finanszírozási bevételek</t>
  </si>
  <si>
    <t>Hiány belső finanszírozás bevételei ( 14+…+18)</t>
  </si>
  <si>
    <t>Önkormányzat működési támogatásai (1.1.+…+.1.6.)</t>
  </si>
  <si>
    <t>Helyi önkormányzatok működésének általános támogatása</t>
  </si>
  <si>
    <t>Önkormányzatok egyes köznevelési feladatainak támogatása</t>
  </si>
  <si>
    <t>Önkormányzatok szociális és gyermekjóléti feladatainak támogatása</t>
  </si>
  <si>
    <t>Önkormányzatok kulturális feladatainak támogatása</t>
  </si>
  <si>
    <t>Működési célú támogatások államháztartáson belülről (2.1.+…+.2.5.)</t>
  </si>
  <si>
    <t>Elvonások és befizetések bevételei</t>
  </si>
  <si>
    <t xml:space="preserve">Működési célú garancia- és kezességvállalásból megtérülések </t>
  </si>
  <si>
    <t xml:space="preserve">Egyéb működési célú támogatások bevételei </t>
  </si>
  <si>
    <t>2.5.-ből EU-s támogatás</t>
  </si>
  <si>
    <t>Felhalmozási célú támogatások államháztartáson belülről (3.1.+…+3.5.)</t>
  </si>
  <si>
    <t>Felhalmozási célú önkormányzati támogatások</t>
  </si>
  <si>
    <t>Felhalmozási célú garancia- és kezességvállalásból megtérülések</t>
  </si>
  <si>
    <t>Egyéb felhalmozási célú támogatások bevételei</t>
  </si>
  <si>
    <t>3.5.-ből EU-s támogatás</t>
  </si>
  <si>
    <t>4.1.</t>
  </si>
  <si>
    <t>4.2.</t>
  </si>
  <si>
    <t>4.3.</t>
  </si>
  <si>
    <t>4.4.</t>
  </si>
  <si>
    <t>Gépjárműadó</t>
  </si>
  <si>
    <t>Egyéb áruhasználati és szolgáltatási adók</t>
  </si>
  <si>
    <t>Egyéb közhatalmi bevételek</t>
  </si>
  <si>
    <t>5.9.</t>
  </si>
  <si>
    <t>5.10.</t>
  </si>
  <si>
    <t>Készletértékesítés ellenértéke</t>
  </si>
  <si>
    <t>Szolgáltatások ellenértéke</t>
  </si>
  <si>
    <t>Közvetített szolgáltatások értéke</t>
  </si>
  <si>
    <t>Tulajdonosi bevételek</t>
  </si>
  <si>
    <t>Ellátási díjak</t>
  </si>
  <si>
    <t xml:space="preserve">Kiszámlázott általános forgalmi adó </t>
  </si>
  <si>
    <t>Általános forgalmi adó visszatérítése</t>
  </si>
  <si>
    <t>Kamatbevételek</t>
  </si>
  <si>
    <t>Egyéb pénzügyi műveletek bevételei</t>
  </si>
  <si>
    <t>Egyéb működési bevételek</t>
  </si>
  <si>
    <t>Felhalmozási bevételek (6.1.+…+6.5.)</t>
  </si>
  <si>
    <t>6.3.</t>
  </si>
  <si>
    <t>6.4.</t>
  </si>
  <si>
    <t>6.5.</t>
  </si>
  <si>
    <t>Immateriális javak értékesítése</t>
  </si>
  <si>
    <t>Ingatlanok értékesítése</t>
  </si>
  <si>
    <t>Egyéb tárgyi eszközök értékesítése</t>
  </si>
  <si>
    <t>Részesedések értékesítése</t>
  </si>
  <si>
    <t>Részesedések megszűnéséhez kapcsolódó bevételek</t>
  </si>
  <si>
    <t>Működési célú átvett pénzeszközök (7.1. + … + 7.3.)</t>
  </si>
  <si>
    <t>Működési célú garancia- és kezességvállalásból megtérülések ÁH-n kívülről</t>
  </si>
  <si>
    <t>Egyéb működési célú átvett pénzeszköz</t>
  </si>
  <si>
    <t>7.3.-ból EU-s támogatás (közvetlen)</t>
  </si>
  <si>
    <t>7.3.</t>
  </si>
  <si>
    <t>7.4.</t>
  </si>
  <si>
    <t>Felhalmozási célú átvett pénzeszközök (8.1.+8.2.+8.3.)</t>
  </si>
  <si>
    <t>8.4.</t>
  </si>
  <si>
    <t>Felhalm. célú garancia- és kezességvállalásból megtérülések ÁH-n kívülről</t>
  </si>
  <si>
    <t>Egyéb felhalmozási célú átvett pénzeszköz</t>
  </si>
  <si>
    <t>8.3.-ból EU-s támogatás (közvetlen)</t>
  </si>
  <si>
    <t>KÖLTSÉGVETÉSI BEVÉTELEK ÖSSZESEN: (1+…+8)</t>
  </si>
  <si>
    <t xml:space="preserve">   10.</t>
  </si>
  <si>
    <t>Hitel-, kölcsönfelvétel államháztartáson kívülről  (10.1.+10.3.)</t>
  </si>
  <si>
    <t>Hosszú lejáratú  hitelek, kölcsönök felvétele</t>
  </si>
  <si>
    <t>Likviditási célú  hitelek, kölcsönök felvétele pénzügyi vállalkozástól</t>
  </si>
  <si>
    <t xml:space="preserve">    Rövid lejáratú  hitelek, kölcsönök felvétele</t>
  </si>
  <si>
    <t xml:space="preserve">   11.</t>
  </si>
  <si>
    <t>Belföldi értékpapírok bevételei (11.1. +…+ 11.4.)</t>
  </si>
  <si>
    <t>Forgatási célú belföldi értékpapírok beváltása,  értékesítése</t>
  </si>
  <si>
    <t>Forgatási célú belföldi értékpapírok kibocsátása</t>
  </si>
  <si>
    <t>Befektetési célú belföldi értékpapírok beváltása,  értékesítése</t>
  </si>
  <si>
    <t>Befektetési célú belföldi értékpapírok kibocsátása</t>
  </si>
  <si>
    <t xml:space="preserve">    12.</t>
  </si>
  <si>
    <t>Maradvány igénybevétele (12.1. + 12.2.)</t>
  </si>
  <si>
    <t>Előző év költségvetési maradványának igénybevétele</t>
  </si>
  <si>
    <t>Előző év vállalkozási maradványának igénybevétele</t>
  </si>
  <si>
    <t xml:space="preserve">    13.</t>
  </si>
  <si>
    <t>Belföldi finanszírozás bevételei (13.1. + … + 13.3.)</t>
  </si>
  <si>
    <t>Államháztartáson belüli megelőlegezések</t>
  </si>
  <si>
    <t>Államháztartáson belüli megelőlegezések törlesztése</t>
  </si>
  <si>
    <t>Betétek megszüntetése</t>
  </si>
  <si>
    <t xml:space="preserve">    14.</t>
  </si>
  <si>
    <t xml:space="preserve">    14.1.</t>
  </si>
  <si>
    <t>Forgatási célú külföldi értékpapírok beváltása,  értékesítése</t>
  </si>
  <si>
    <t xml:space="preserve">    14.2.</t>
  </si>
  <si>
    <t>Befektetési célú külföldi értékpapírok beváltása,  értékesítése</t>
  </si>
  <si>
    <t xml:space="preserve">    14.3.</t>
  </si>
  <si>
    <t>Külföldi értékpapírok kibocsátása</t>
  </si>
  <si>
    <t xml:space="preserve">    14.4.</t>
  </si>
  <si>
    <t>Külföldi hitelek, kölcsönök felvétele</t>
  </si>
  <si>
    <t xml:space="preserve">    15.</t>
  </si>
  <si>
    <t>Adóssághoz nem kapcsolódó származékos ügyletek bevételei</t>
  </si>
  <si>
    <t xml:space="preserve">    16.</t>
  </si>
  <si>
    <t>10.1.</t>
  </si>
  <si>
    <t>11.3.</t>
  </si>
  <si>
    <t>11.4.</t>
  </si>
  <si>
    <t>12.1.</t>
  </si>
  <si>
    <t>12.2.</t>
  </si>
  <si>
    <t>13.1.</t>
  </si>
  <si>
    <t>13.2.</t>
  </si>
  <si>
    <t>13.3.</t>
  </si>
  <si>
    <t>Külföldi finanszírozás bevételei (14.1.+…14.4.)</t>
  </si>
  <si>
    <t>10.2.</t>
  </si>
  <si>
    <t>10.3.</t>
  </si>
  <si>
    <t xml:space="preserve">    17.</t>
  </si>
  <si>
    <t>1.14.</t>
  </si>
  <si>
    <t>1.15.</t>
  </si>
  <si>
    <t xml:space="preserve">   - Garancia- és kezességvállalásból kifizetés ÁH-n belülre</t>
  </si>
  <si>
    <t xml:space="preserve">   -Visszatérítendő támogatások, kölcsönök nyújtása ÁH-n belülre</t>
  </si>
  <si>
    <t xml:space="preserve">   - Visszatérítendő támogatások, kölcsönök törlesztése ÁH-n belülre</t>
  </si>
  <si>
    <t xml:space="preserve">   - Egyéb működési célú támogatások ÁH-n belülre</t>
  </si>
  <si>
    <t xml:space="preserve">   - Garancia és kezességvállalásból kifizetés ÁH-n kívülre</t>
  </si>
  <si>
    <t xml:space="preserve">   - Visszatérítendő támogatások, kölcsönök nyújtása ÁH-n kívülre</t>
  </si>
  <si>
    <t xml:space="preserve">   - Árkiegészítések, ártámogatások</t>
  </si>
  <si>
    <t xml:space="preserve">   - Kamattámogatások</t>
  </si>
  <si>
    <t xml:space="preserve">   - Egyéb működési célú támogatások államháztartáson kívülre</t>
  </si>
  <si>
    <t>2.11.</t>
  </si>
  <si>
    <t>2.12.</t>
  </si>
  <si>
    <t>2.13.</t>
  </si>
  <si>
    <t>2.1.-ből EU-s forrásból megvalósuló beruházás</t>
  </si>
  <si>
    <t>2.3.-ból EU-s forrásból megvalósuló felújítás</t>
  </si>
  <si>
    <t xml:space="preserve">   - Egyéb felhalmozási célú támogatások államháztartáson kívülre</t>
  </si>
  <si>
    <t xml:space="preserve">   - Lakástámogatás</t>
  </si>
  <si>
    <t xml:space="preserve">   - Garancia- és kezességvállalásból kifizetés ÁH-n kívülre</t>
  </si>
  <si>
    <t xml:space="preserve">   - Egyéb felhalmozási célú támogatások ÁH-n belülre</t>
  </si>
  <si>
    <t xml:space="preserve">   - Visszatérítendő támogatások, kölcsönök nyújtása ÁH-n belülre</t>
  </si>
  <si>
    <t>Államháztartáson belüli megelőlegezések folyósítása</t>
  </si>
  <si>
    <t>Államháztartáson belüli megelőlegezések visszafizetése</t>
  </si>
  <si>
    <t>KÖLTSÉGVETÉSI, FINANSZÍROZÁSI BEVÉTELEK ÉS KIADÁSOK EGYENLEGE</t>
  </si>
  <si>
    <t>Önkormányzatok működési támogatásai</t>
  </si>
  <si>
    <t>Működési célú támogatások államháztartáson belülről</t>
  </si>
  <si>
    <t>Működési célú átvett pénzeszközök</t>
  </si>
  <si>
    <t xml:space="preserve">   Likviditási célú hitelek, kölcsönök felvétele</t>
  </si>
  <si>
    <t xml:space="preserve">   Értékpapírok bevételei</t>
  </si>
  <si>
    <t>Hiány belső finanszírozásának bevételei (15.+…+18. )</t>
  </si>
  <si>
    <t xml:space="preserve">Hiány külső finanszírozásának bevételei (20.+…+21.) </t>
  </si>
  <si>
    <t>Likviditási célú hitelek törlesztése</t>
  </si>
  <si>
    <t>Költségvetési kiadások összesen (1.+...+12.)</t>
  </si>
  <si>
    <t>Felhalmozási célú támogatások államháztartáson belülről</t>
  </si>
  <si>
    <t>1.-ből EU-s támogatás</t>
  </si>
  <si>
    <t>Felhalmozási célú átvett pénzeszközök átvétele</t>
  </si>
  <si>
    <t>4.-ből EU-s támogatás (közvetlen)</t>
  </si>
  <si>
    <t>Egyéb felhalmozási célú bevételek</t>
  </si>
  <si>
    <t>Felhalmozási célú finanszírozási bevételek összesen (13.+19.)</t>
  </si>
  <si>
    <t>1.-ből EU-s forrásból megvalósuló beruházás</t>
  </si>
  <si>
    <t>3.-ból EU-s forrásból megvalósuló felújítás</t>
  </si>
  <si>
    <t>Pénzügyi lízing kiadásai</t>
  </si>
  <si>
    <t>Felhalmozási célú finanszírozási kiadások összesen
(13.+...+24.)</t>
  </si>
  <si>
    <t>BEVÉTEL ÖSSZESEN (12+25)</t>
  </si>
  <si>
    <t>KIADÁSOK ÖSSZESEN (12+25)</t>
  </si>
  <si>
    <t xml:space="preserve"> 10.</t>
  </si>
  <si>
    <t>2.-ból EU-s támogatás</t>
  </si>
  <si>
    <t>Költségvetési bevételek összesen: (1.+3.+4.+6.+…+11.)</t>
  </si>
  <si>
    <t>Költségvetési kiadások összesen: (1.+3.+5.+...+11.)</t>
  </si>
  <si>
    <t>Összes bevétel, kiadás</t>
  </si>
  <si>
    <t>Kötelező feladatok bevételei, kiadásai</t>
  </si>
  <si>
    <t>Önként vállalt feladatok bevételei, kiadásai</t>
  </si>
  <si>
    <t>Működési bevételek</t>
  </si>
  <si>
    <t xml:space="preserve">Működési célú visszatérítendő támogatások, kölcsönök visszatérülése </t>
  </si>
  <si>
    <t>Működési célú visszatérítendő támogatások, kölcsönök igénybevétele</t>
  </si>
  <si>
    <t>Felhalmozási célú visszatérítendő támogatások, kölcsönök visszatérülése</t>
  </si>
  <si>
    <t>Felhalmozási célú visszatérítendő támogatások, kölcsönök igénybevétele</t>
  </si>
  <si>
    <t>Működési célú visszatérítendő támogatások, kölcsönök visszatér. ÁH-n kívülről</t>
  </si>
  <si>
    <t>Felhalm. célú visszatérítendő támogatások, kölcsönök visszatér. ÁH-n kívülről</t>
  </si>
  <si>
    <t>2.5.-ből        - Garancia- és kezességvállalásból kifizetés ÁH-n belülre</t>
  </si>
  <si>
    <t xml:space="preserve">Működési célú kvi támogatások és kiegészítő támogatások </t>
  </si>
  <si>
    <t>Elszámolásból származó bevételek</t>
  </si>
  <si>
    <t>Működési bevételek (5.1.+…+ 5.11.)</t>
  </si>
  <si>
    <t>5.11.</t>
  </si>
  <si>
    <t>Biztosító által fizetett kártérítés</t>
  </si>
  <si>
    <t>1.16.</t>
  </si>
  <si>
    <t>1.17.</t>
  </si>
  <si>
    <t xml:space="preserve">   - Elvonások és befizetések</t>
  </si>
  <si>
    <t xml:space="preserve">   - Törvényi előíráson alapuló befizetések</t>
  </si>
  <si>
    <t xml:space="preserve"> - az 1.5-ből: - Előző évi elszámolásból származó befizetések</t>
  </si>
  <si>
    <t>1.18.</t>
  </si>
  <si>
    <t>1.19.</t>
  </si>
  <si>
    <t>1.20.</t>
  </si>
  <si>
    <t xml:space="preserve"> - az 1.18-ból: - Általános tartalék</t>
  </si>
  <si>
    <t xml:space="preserve">   - Céltartalék</t>
  </si>
  <si>
    <t>KÖLTSÉGVETÉSI KIADÁSOK ÖSSZESEN (1+2)</t>
  </si>
  <si>
    <t>Hitel-, kölcsöntörlesztés államháztartáson kívülre (4.1. + … + 4.3.)</t>
  </si>
  <si>
    <t>Belföldi értékpapírok kiadásai (5.1. + … + 5.6.)</t>
  </si>
  <si>
    <t>Befektetési célú belföldi értékpapírok vásárlása</t>
  </si>
  <si>
    <t>Kincstárjegyek beváltása</t>
  </si>
  <si>
    <t>Éven belüli lejáratú belföldi értékpapírok beváltása</t>
  </si>
  <si>
    <t>Belföldi kötvények beváltása</t>
  </si>
  <si>
    <t>Éven túli lejáratú belföldi értékpapírok beváltása</t>
  </si>
  <si>
    <t>Hosszú lejáratú hitelek, kölcsönök törlesztése pénzügyi vállalkozásnak</t>
  </si>
  <si>
    <t>Likviditási célú hitelek, kölcsönök törlesztése pénzügyi vállalkozásnak</t>
  </si>
  <si>
    <t>Rövid lejáratú hitelek, kölcsönök törlesztése pénzügyi vállalkozásnak</t>
  </si>
  <si>
    <t>Forgatási célú belföldi értékpapírok vásárlása</t>
  </si>
  <si>
    <t>Forgatási célú külföldi értékpapírok vásárlása</t>
  </si>
  <si>
    <t xml:space="preserve">   Rövid lejáratú  hitelek, kölcsönök felvétele</t>
  </si>
  <si>
    <t>Külföldi értékpapírok beváltása</t>
  </si>
  <si>
    <t>Belföldi finanszírozás kiadásai (6.1. + … + 6.4.)</t>
  </si>
  <si>
    <t>Pénzeszközök lekötött betétként elhelyezése</t>
  </si>
  <si>
    <t>Külföldi finanszírozás kiadásai (7.1. + … + 7.5.)</t>
  </si>
  <si>
    <t>7.5.</t>
  </si>
  <si>
    <t>Befektetési célú külföldi értékpapírok vásárlása</t>
  </si>
  <si>
    <t>Hitelek, kölcsönök törlesztése külföldi kormányoknak nemz. Szervezeteknek</t>
  </si>
  <si>
    <t>Hitelek, kölcsönök törlesztése külföldi pénzintézeteknek</t>
  </si>
  <si>
    <t>Adóssághoz nem kapcsolódó származékos ügyletek</t>
  </si>
  <si>
    <t>Váltókiadások</t>
  </si>
  <si>
    <t>KIADÁSOK ÖSSZESEN: (3.+10.)</t>
  </si>
  <si>
    <t>FINANSZÍROZÁSI KIADÁSOK ÖSSZESEN: (4.+…+9.)</t>
  </si>
  <si>
    <t>Költségvetési hiány, többlet ( költségvetési bevételek 9. sor - költségvetési kiadások 3. sor) (+/-)</t>
  </si>
  <si>
    <t>Váltóbevételek</t>
  </si>
  <si>
    <t xml:space="preserve">   9.</t>
  </si>
  <si>
    <t xml:space="preserve">    18.</t>
  </si>
  <si>
    <t>FINANSZÍROZÁSI BEVÉTELEK ÖSSZESEN: (10. + … +16.)</t>
  </si>
  <si>
    <t>KÖLTSÉGVETÉSI ÉS FINANSZÍROZÁSI BEVÉTELEK ÖSSZESEN: (9+17)</t>
  </si>
  <si>
    <t>Finanszírozási bevételek, kiadások egyenlege (finanszírozási bevételek 17. sor - finanszírozási kiadások 10. sor)
 (+/-)</t>
  </si>
  <si>
    <t>6.-ból EU-s támogatás (közvetlen)</t>
  </si>
  <si>
    <t>Költségvetési bevételek összesen (1.+2.+4.+5.+6.+8.+…+12.)</t>
  </si>
  <si>
    <t>Működési célú finanszírozási bevételek összesen (14.+19.+22.+23.)</t>
  </si>
  <si>
    <t>BEVÉTEL ÖSSZESEN (13.+24.)</t>
  </si>
  <si>
    <t>Működési célú finanszírozási kiadások összesen (14.+...+23.)</t>
  </si>
  <si>
    <t>KIADÁSOK ÖSSZESEN (13.+24.)</t>
  </si>
  <si>
    <t>A</t>
  </si>
  <si>
    <t>B</t>
  </si>
  <si>
    <t>C</t>
  </si>
  <si>
    <t>E</t>
  </si>
  <si>
    <t>D</t>
  </si>
  <si>
    <t>F</t>
  </si>
  <si>
    <t>G</t>
  </si>
  <si>
    <t>H</t>
  </si>
  <si>
    <t>Működési célú kvi támogatások és kiegészítő támogatások</t>
  </si>
  <si>
    <t xml:space="preserve">   16.</t>
  </si>
  <si>
    <t xml:space="preserve">   17.</t>
  </si>
  <si>
    <t xml:space="preserve">   18.</t>
  </si>
  <si>
    <t>BEVÉTELEK ÖSSZESEN: (9+17)</t>
  </si>
  <si>
    <t xml:space="preserve"> az 1.5-ből: - Előző évi elszámolásból származó befizetések</t>
  </si>
  <si>
    <t xml:space="preserve"> az 1.18-ból: - Általános tartalék</t>
  </si>
  <si>
    <t xml:space="preserve">     - Céltartalék</t>
  </si>
  <si>
    <t>Éven belüli lejáatú belföldi értékpapírok beváltása</t>
  </si>
  <si>
    <t>Rövid lejáratú hitelek, kölcsönök törlesztése</t>
  </si>
  <si>
    <t>Hosszú lejáratú hitelek, kölcsönök törlesztése</t>
  </si>
  <si>
    <t>Hitelek, kölcsönök törlesztése külföldi kormányoknak nemz. szervezeteknek</t>
  </si>
  <si>
    <t>Éves tervezett létszám előirányzat (fő)</t>
  </si>
  <si>
    <t>Államigazgatási feladatok bevételei, kiadásai</t>
  </si>
  <si>
    <t>Központi, irányító szervi támogatás</t>
  </si>
  <si>
    <t>Belföldi finanszírozás kiadásai (6.1. + … + 6.5.)</t>
  </si>
  <si>
    <t>Eredeti
előirányzat</t>
  </si>
  <si>
    <t>Kiadási jogcím</t>
  </si>
  <si>
    <t>Hitel-, kölcsöntörlesztés államházt-on kívülre (4.1. + … + 4.3.)</t>
  </si>
  <si>
    <t xml:space="preserve">F </t>
  </si>
  <si>
    <t>2.1. számú melléklet C. oszlop 13. sor + 2.2. számú melléklet C. oszlop 12. sor</t>
  </si>
  <si>
    <t>2.1. számú melléklet D. oszlop 13. sor + 2.2. számú melléklet D. oszlop 12. sor</t>
  </si>
  <si>
    <t>2.1. számú melléklet E. oszlop 13. sor + 2.2. számú melléklet E. oszlop 12. sor</t>
  </si>
  <si>
    <t>2.1. számú melléklet G. oszlop 13. sor + 2.2. számú melléklet G. oszlop 12. sor</t>
  </si>
  <si>
    <t>2.1. számú melléklet H. oszlop 13. sor + 2.2. számú melléklet H. oszlop 12. sor</t>
  </si>
  <si>
    <t>2.1. számú melléklet I. oszlop 13. sor + 2.2. számú melléklet I. oszlop 12. sor</t>
  </si>
  <si>
    <t>2.1. számú melléklet C. oszlop 24. sor + 2.2. számú melléklet C. oszlop 25. sor</t>
  </si>
  <si>
    <t>2.1. számú melléklet C. oszlop 25. sor + 2.2. számú melléklet C. oszlop 26. sor</t>
  </si>
  <si>
    <t>2.1. számú melléklet D. oszlop 24. sor + 2.2. számú melléklet D. oszlop 25. sor</t>
  </si>
  <si>
    <t>2.1. számú melléklet D. oszlop 25. sor + 2.2. számú melléklet D. oszlop 26. sor</t>
  </si>
  <si>
    <t>2.1. számú melléklet E. oszlop 24. sor + 2.2. számú melléklet E. oszlop 25. sor</t>
  </si>
  <si>
    <t>2.1. számú melléklet E. oszlop 25. sor + 2.2. számú melléklet E. oszlop 26. sor</t>
  </si>
  <si>
    <t>2.1. számú melléklet G. oszlop 24. sor + 2.2. számú melléklet G. oszlop 25. sor</t>
  </si>
  <si>
    <t>2.1. számú melléklet G. oszlop 25. sor + 2.2. számú melléklet G. oszlop 26. sor</t>
  </si>
  <si>
    <t>2.1. számú melléklet H. oszlop 24. sor + 2.2. számú melléklet H. oszlop 25. sor</t>
  </si>
  <si>
    <t>2.1. számú melléklet H. oszlop 25. sor + 2.2. számú melléklet H. oszlop 26. sor</t>
  </si>
  <si>
    <t>2.1. számú melléklet I. oszlop 24. sor + 2.2. számú melléklet I. oszlop 25. sor</t>
  </si>
  <si>
    <t>2.1. számú melléklet I. oszlop 25. sor + 2.2. számú melléklet I. oszlop 26. sor</t>
  </si>
  <si>
    <t>1.1 sz. melléklet Bevételek táblázat C. oszlop 17 sora =</t>
  </si>
  <si>
    <t>1.1 sz. melléklet Bevételek táblázat C. oszlop 18 sora =</t>
  </si>
  <si>
    <t>1.1. sz. melléklet Bevételek táblázat C. oszlop 9 sora =</t>
  </si>
  <si>
    <t>1.1. sz. melléklet Bevételek táblázat D. oszlop 9 sora =</t>
  </si>
  <si>
    <t>1.1. sz. melléklet Bevételek táblázat D. oszlop 17 sora =</t>
  </si>
  <si>
    <t>1.1. sz. melléklet Bevételek táblázat D. oszlop 18 sora =</t>
  </si>
  <si>
    <t>1.1. sz. melléklet Bevételek táblázat E. oszlop 9 sora =</t>
  </si>
  <si>
    <t>1.1. sz. melléklet Bevételek táblázat E. oszlop 17 sora =</t>
  </si>
  <si>
    <t>1.1. sz. melléklet Bevételek táblázat E. oszlop 18 sora =</t>
  </si>
  <si>
    <t>1.1.sz. melléklet Kiadások táblázat C. oszlop 3 sora =</t>
  </si>
  <si>
    <t>1.1. sz. melléklet Kiadások táblázat C. oszlop 10 sora =</t>
  </si>
  <si>
    <t>1.1. sz. melléklet Kiadások táblázat C. oszlop 11 sora =</t>
  </si>
  <si>
    <t>1.1. sz. melléklet Kiadások táblázat D. oszlop 3 sora =</t>
  </si>
  <si>
    <t>1.1. sz. melléklet Kiadások táblázat D. oszlop 10 sora =</t>
  </si>
  <si>
    <t>1.1. sz. melléklet Kiadások táblázat D. oszlop 11 sora =</t>
  </si>
  <si>
    <t>1.1. sz. melléklet Kiadások táblázat E. oszlop 3 sora =</t>
  </si>
  <si>
    <t>1.1. sz. melléklet Kiadások táblázat E. oszlop 10 sora =</t>
  </si>
  <si>
    <t>1.1.sz. melléklet Kiadások táblázat E. oszlop 11 sora =</t>
  </si>
  <si>
    <t>1.1. sz. melléklet Bevételek táblázat C. oszlop 17 sora =</t>
  </si>
  <si>
    <t>1.1. sz. melléklet Bevételek táblázat C. oszlop 18 sora =</t>
  </si>
  <si>
    <t>1.1. sz. melléklet Kiadások táblázat C. oszlop 3 sora =</t>
  </si>
  <si>
    <t>1.1. sz. melléklet Kiadások táblázat E. oszlop 11 sora =</t>
  </si>
  <si>
    <t>Építményadó</t>
  </si>
  <si>
    <t>Idegenforgalmi adó</t>
  </si>
  <si>
    <t>Iparűzési adó</t>
  </si>
  <si>
    <t>Talajterhelési díj</t>
  </si>
  <si>
    <t>4.5.</t>
  </si>
  <si>
    <t>4.6.</t>
  </si>
  <si>
    <t>4.7.</t>
  </si>
  <si>
    <t>Közhatalmi bevételek (4.1.+...+4.7.)</t>
  </si>
  <si>
    <t>Kamatbevételek és más nyereségjellegű bevételek</t>
  </si>
  <si>
    <t>Költségvetési rendelet módosítás űrlapjainak összefüggései:</t>
  </si>
  <si>
    <t xml:space="preserve">   Váltóbevételek</t>
  </si>
  <si>
    <t>Költségvetés módosítás űrlapjainak összefüggései:</t>
  </si>
  <si>
    <t>E=C±D</t>
  </si>
  <si>
    <t>I=G±H</t>
  </si>
  <si>
    <t>Kiemelt előirányzat, előirányzat megnevezése</t>
  </si>
  <si>
    <r>
      <t xml:space="preserve">   Működési költségvetés kiadásai </t>
    </r>
    <r>
      <rPr>
        <sz val="10"/>
        <rFont val="Times New Roman CE"/>
        <charset val="238"/>
      </rPr>
      <t>(1.1+…+1.5.+1.18.)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</si>
  <si>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</si>
  <si>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r>
      <t xml:space="preserve">   Működési költségvetés kiadásai </t>
    </r>
    <r>
      <rPr>
        <sz val="10"/>
        <rFont val="Times New Roman CE"/>
        <charset val="238"/>
      </rPr>
      <t>(1.1+…+1.5+1.18.)</t>
    </r>
  </si>
  <si>
    <r>
      <t xml:space="preserve">   Felhalmozási költségvetés kiadásai </t>
    </r>
    <r>
      <rPr>
        <sz val="10"/>
        <rFont val="Times New Roman CE"/>
        <charset val="238"/>
      </rPr>
      <t>(2.1.+2.3.+2.5.)</t>
    </r>
  </si>
  <si>
    <t>K+Ö+Á</t>
  </si>
  <si>
    <t>MINDÖSSZESEN:</t>
  </si>
  <si>
    <t>ÁHB megelőlegezések visszafizetése</t>
  </si>
  <si>
    <t>SIÓJUT KÖZSÉG ÖNKORMÁNYZATA</t>
  </si>
  <si>
    <t>Magánszemélyek kommunális adója</t>
  </si>
  <si>
    <t>Telekadó</t>
  </si>
  <si>
    <t>Bácskai temető akadálymentesítés</t>
  </si>
  <si>
    <t>Játszótéri eszközök /kisértékű tárgyi eszköz/</t>
  </si>
  <si>
    <t>Játszótér kerítés építés</t>
  </si>
  <si>
    <t>2017. évi eredeti előirányzat BEVÉTELEK</t>
  </si>
  <si>
    <t>forintban</t>
  </si>
  <si>
    <t xml:space="preserve"> forintban</t>
  </si>
  <si>
    <t>2017</t>
  </si>
  <si>
    <t xml:space="preserve">Kisértékű tárgyi eszköz beszerzés </t>
  </si>
  <si>
    <t>Vitéz tanya melletti 2 db telek megvásárlása</t>
  </si>
  <si>
    <t>Porszívó vásárlás/közfoglalkoztatás/</t>
  </si>
  <si>
    <t xml:space="preserve">Kisértékű tárgyi eszköz beszerzés/közfoglalkoztatás/ </t>
  </si>
  <si>
    <t>Siójut Község belterületi csapadékvíz elvezetési rendszerének korszerűsítése</t>
  </si>
  <si>
    <t>2017-2018</t>
  </si>
  <si>
    <t xml:space="preserve">                           </t>
  </si>
  <si>
    <r>
      <t>1.-5. sz. módosítás 
(</t>
    </r>
    <r>
      <rPr>
        <b/>
        <sz val="10"/>
        <rFont val="Calibri"/>
        <family val="2"/>
        <charset val="238"/>
      </rPr>
      <t>±</t>
    </r>
    <r>
      <rPr>
        <b/>
        <sz val="10"/>
        <rFont val="Times New Roman CE"/>
        <family val="1"/>
        <charset val="238"/>
      </rPr>
      <t>)</t>
    </r>
  </si>
  <si>
    <t>5.sz. módosítás utáni</t>
  </si>
  <si>
    <t>Forintban</t>
  </si>
  <si>
    <t>Sor-szám</t>
  </si>
  <si>
    <t>Források</t>
  </si>
  <si>
    <t>Összesen</t>
  </si>
  <si>
    <t>Saját erő</t>
  </si>
  <si>
    <t>- saját erőből központi támogatás</t>
  </si>
  <si>
    <t>EU-s forrás</t>
  </si>
  <si>
    <t>Társfinanszírozás</t>
  </si>
  <si>
    <t>Hitel</t>
  </si>
  <si>
    <t>Egyéb forrás</t>
  </si>
  <si>
    <t>Források összesen:</t>
  </si>
  <si>
    <t>Kiadások, költségek</t>
  </si>
  <si>
    <t>Személyi jellegű</t>
  </si>
  <si>
    <t>Beruházások, beszerzések</t>
  </si>
  <si>
    <t>Szolgáltatások igénybe vétele</t>
  </si>
  <si>
    <t>Adminisztratív költségek</t>
  </si>
  <si>
    <t>Összesen:</t>
  </si>
  <si>
    <t>Támogatott neve</t>
  </si>
  <si>
    <t>Központi költségvetéssel szemben fennálló tartozás</t>
  </si>
  <si>
    <t>Elkülönített állami pénzalapokkal szembeni tartozás</t>
  </si>
  <si>
    <t>TB alapokkal szembeni tartozás</t>
  </si>
  <si>
    <t>Tartozásállomány önkormányzatok és intézmények felé</t>
  </si>
  <si>
    <t>Teljesítés</t>
  </si>
  <si>
    <t>I</t>
  </si>
  <si>
    <t>Felújítási (felhalmozási) kiadások előirányzata felújításonként</t>
  </si>
  <si>
    <t>Teljes költség</t>
  </si>
  <si>
    <t>G=(D+F)</t>
  </si>
  <si>
    <r>
      <t>EU-s projekt neve, azonosítója:</t>
    </r>
    <r>
      <rPr>
        <sz val="12"/>
        <rFont val="Times New Roman"/>
        <family val="1"/>
        <charset val="238"/>
      </rPr>
      <t>*</t>
    </r>
  </si>
  <si>
    <t>Támogatási szerződés szerinti bevételek, kiadások</t>
  </si>
  <si>
    <t>Eredeti</t>
  </si>
  <si>
    <t>Módosított</t>
  </si>
  <si>
    <t>Évenkénti üteme</t>
  </si>
  <si>
    <t>Összes bevétel,
kiadás</t>
  </si>
  <si>
    <t>J</t>
  </si>
  <si>
    <t>K</t>
  </si>
  <si>
    <t>L=(J+K)</t>
  </si>
  <si>
    <t>M=(L/C)</t>
  </si>
  <si>
    <t>Kiadások összesen:</t>
  </si>
  <si>
    <t>* Amennyiben több projekt megvalósítása történi egy időben akkor azokat külön-külön, projektenként be kell mutatni!</t>
  </si>
  <si>
    <t>Eredeti ei.</t>
  </si>
  <si>
    <t>Módosított ei.</t>
  </si>
  <si>
    <t>6. számú melléklet</t>
  </si>
  <si>
    <t>6.1. számú melléklet</t>
  </si>
  <si>
    <t>6.2. számú melléklet</t>
  </si>
  <si>
    <t>6.3. számú melléklet</t>
  </si>
  <si>
    <t>Költségvetési szerv neve</t>
  </si>
  <si>
    <t>Költségvetési maradvány összege</t>
  </si>
  <si>
    <t>Elvonás
(-)</t>
  </si>
  <si>
    <t>Intézményt megillető maradvány</t>
  </si>
  <si>
    <t>Jóváhagyott</t>
  </si>
  <si>
    <t>Jóváhagyott-ból működési</t>
  </si>
  <si>
    <t>Jóváhagyott-ból felhalmozási</t>
  </si>
  <si>
    <r>
      <t>E=(C</t>
    </r>
    <r>
      <rPr>
        <b/>
        <sz val="8"/>
        <rFont val="Arial"/>
        <family val="2"/>
        <charset val="238"/>
      </rPr>
      <t>-D</t>
    </r>
    <r>
      <rPr>
        <b/>
        <sz val="8"/>
        <rFont val="Times New Roman CE"/>
        <family val="1"/>
        <charset val="238"/>
      </rPr>
      <t>)</t>
    </r>
  </si>
  <si>
    <t>Siójut Község Önkormányzata</t>
  </si>
  <si>
    <t>29.</t>
  </si>
  <si>
    <t>30.</t>
  </si>
  <si>
    <t>31.</t>
  </si>
  <si>
    <t>Módosított előirányzat</t>
  </si>
  <si>
    <t>Működési célú központosított előirányzatok</t>
  </si>
  <si>
    <t>Helyi önkormányzatok kiegészítő támogatásai</t>
  </si>
  <si>
    <t>Működési bevételek (5.1.+…+ 5.10.)</t>
  </si>
  <si>
    <t>Működési célú visszatérítendő támogatások kölcsönök visszatér. ÁH-n kívülről</t>
  </si>
  <si>
    <t>Felhalm. célú visszatérítendő támogatások kölcsönök visszatér. ÁH-n kívülről</t>
  </si>
  <si>
    <t>Hitel-, kölcsönfelvétel államháztartáson kívülről  (10.1.+…+10.3.)</t>
  </si>
  <si>
    <t>FINANSZÍROZÁSI BEVÉTELEK ÖSSZESEN: (10. + … +15.)</t>
  </si>
  <si>
    <t>KÖLTSÉGVETÉSI ÉS FINANSZÍROZÁSI BEVÉTELEK ÖSSZESEN: (9+16)</t>
  </si>
  <si>
    <r>
      <t xml:space="preserve">Működési költségvetés kiadásai </t>
    </r>
    <r>
      <rPr>
        <sz val="8"/>
        <rFont val="Times New Roman CE"/>
        <charset val="238"/>
      </rPr>
      <t>(1.1+…+1.5.)</t>
    </r>
  </si>
  <si>
    <r>
      <t xml:space="preserve">Felhalmozási költségvetés kiadásai </t>
    </r>
    <r>
      <rPr>
        <sz val="8"/>
        <rFont val="Times New Roman CE"/>
        <charset val="238"/>
      </rPr>
      <t>(2.1.+2.3.+2.5.)</t>
    </r>
  </si>
  <si>
    <t>Tartalékok (3.1.+3.2.)</t>
  </si>
  <si>
    <t>Általános tartalék</t>
  </si>
  <si>
    <t>Céltartalék</t>
  </si>
  <si>
    <t>KÖLTSÉGVETÉSI KIADÁSOK ÖSSZESEN (1+2+3)</t>
  </si>
  <si>
    <t>Hitel-, kölcsöntörlesztés államháztartáson kívülre (5.1. + … + 5.3.)</t>
  </si>
  <si>
    <t>Belföldi értékpapírok kiadásai (6.1. + … + 6.4.)</t>
  </si>
  <si>
    <t>Forgatási célú belföldi értékpapírok beváltása</t>
  </si>
  <si>
    <t>Befektetési célú belföldi értékpapírok beváltása</t>
  </si>
  <si>
    <t>Belföldi finanszírozás kiadásai (7.1. + … + 7.4.)</t>
  </si>
  <si>
    <t xml:space="preserve">Pénzeszközök betétként elhelyezése </t>
  </si>
  <si>
    <t>Külföldi finanszírozás kiadásai (8.1. + … + 8.4.)</t>
  </si>
  <si>
    <t xml:space="preserve"> Forgatási célú külföldi értékpapírok vásárlása</t>
  </si>
  <si>
    <t xml:space="preserve"> Befektetési célú külföldi értékpapírok beváltása</t>
  </si>
  <si>
    <t xml:space="preserve"> Külföldi értékpapírok beváltása</t>
  </si>
  <si>
    <t xml:space="preserve"> Külföldi hitelek, kölcsönök törlesztése</t>
  </si>
  <si>
    <t>FINANSZÍROZÁSI KIADÁSOK ÖSSZESEN: (5.+…+8.)</t>
  </si>
  <si>
    <t>KIADÁSOK ÖSSZESEN: (4+9)</t>
  </si>
  <si>
    <t xml:space="preserve">8. számú tájékoztató tábla </t>
  </si>
  <si>
    <t>PÉNZESZKÖZÖK VÁLTOZÁSÁNAK LEVEZETÉSE</t>
  </si>
  <si>
    <t>Összeg  (Ft )</t>
  </si>
  <si>
    <r>
      <t xml:space="preserve"> </t>
    </r>
    <r>
      <rPr>
        <sz val="10"/>
        <rFont val="Times New Roman CE"/>
        <family val="1"/>
        <charset val="238"/>
      </rPr>
      <t>Bankszámlák egyenlege</t>
    </r>
  </si>
  <si>
    <r>
      <t xml:space="preserve"> </t>
    </r>
    <r>
      <rPr>
        <sz val="10"/>
        <rFont val="Times New Roman CE"/>
        <family val="1"/>
        <charset val="238"/>
      </rPr>
      <t>Pénztárak és betétkönyvek egyenlege</t>
    </r>
  </si>
  <si>
    <t>Bevételek   ( + )</t>
  </si>
  <si>
    <t>Kiadások    ( - )</t>
  </si>
  <si>
    <t>Egyéb korrekciós tételek (+,-)</t>
  </si>
  <si>
    <t>Sorszám</t>
  </si>
  <si>
    <t>Gazdálkodó szervezet megnevezése</t>
  </si>
  <si>
    <t>Részesedés mértéke (%-ban)</t>
  </si>
  <si>
    <t>Részesedés összege (Ft-ban)</t>
  </si>
  <si>
    <t>Működésből származó kötelezettségek összege XII. 31-én
 (Ft-ban)</t>
  </si>
  <si>
    <t>NHSZ Zöldfok Zrt.</t>
  </si>
  <si>
    <t>0,00312</t>
  </si>
  <si>
    <t xml:space="preserve">       ÖSSZESEN:</t>
  </si>
  <si>
    <t>Nyilvántartott függő követelések, kötelezettségek
(db)</t>
  </si>
  <si>
    <t>Értéke
(Ft)</t>
  </si>
  <si>
    <t>Támogatási célú előlegekkel kapcsolatos elszámolási követelések</t>
  </si>
  <si>
    <t>Egyéb függő követelések</t>
  </si>
  <si>
    <t>Biztos (jövőbeni) követelések</t>
  </si>
  <si>
    <t>Függő és biztos (jövőbeni) követelések (1+…+3)</t>
  </si>
  <si>
    <t>Kezességgel-, garanciavállalással kapcsolatos függő kötelezettségek</t>
  </si>
  <si>
    <t>Peres ügyekkel kapcsolatos függő kötelezettségek</t>
  </si>
  <si>
    <t>El nem ismert tartozások</t>
  </si>
  <si>
    <t>Támogatási célú előlegekkel kapcsolatos elszámolási kötelezettségek</t>
  </si>
  <si>
    <t>Egyéb függő kötelezettségek</t>
  </si>
  <si>
    <t>Függő kötelezettségek (5+…+9)</t>
  </si>
  <si>
    <t>32.</t>
  </si>
  <si>
    <t>33.</t>
  </si>
  <si>
    <t>Összesen (4+10)+(11+…+33):</t>
  </si>
  <si>
    <t>„0”-ra leírt eszközök</t>
  </si>
  <si>
    <t>Használatban lévő kisértékű immateriális javak</t>
  </si>
  <si>
    <t>Használatban lévő kisértékű tárgyi eszközök</t>
  </si>
  <si>
    <t>Készletek</t>
  </si>
  <si>
    <t>01 számlacsoportban nyilvántartott befektetett eszközök (6+…+9)</t>
  </si>
  <si>
    <t>Államháztartáson belüli vagyonkezelésbe adott eszközök</t>
  </si>
  <si>
    <t>Bérbe vett befektetett eszközök</t>
  </si>
  <si>
    <t>Letétbe, bizományba, üzemeltetésre átvett befektetett eszközök</t>
  </si>
  <si>
    <t> PPP konstrukcióban használt befektetett eszközök</t>
  </si>
  <si>
    <t> 02 számlacsoportban nyilvántartott készletek (11+…+13)</t>
  </si>
  <si>
    <t> Bérbe vett készletek</t>
  </si>
  <si>
    <t> Letétbe bizományba átvett készletek</t>
  </si>
  <si>
    <t> Intervenciós készletek</t>
  </si>
  <si>
    <t>Gyűjtemény, régészeti lelet* (15+…+17)</t>
  </si>
  <si>
    <t>Közgyűjtemény</t>
  </si>
  <si>
    <t> Saját gyűjteményben nyilvántartott kulturális javak</t>
  </si>
  <si>
    <t> Régészeti lelet</t>
  </si>
  <si>
    <t> Egyéb érték nélkül nyilvántartott eszközök</t>
  </si>
  <si>
    <t>Összesen (1+…+4)+5+10+14+(18+…+31):</t>
  </si>
  <si>
    <t>* Nvt. 1. § (2) bekezdés g) és h) pontja szerinti kulturális javak és régészeti eszközök</t>
  </si>
  <si>
    <t>FORRÁSOK</t>
  </si>
  <si>
    <t>állományi 
érték</t>
  </si>
  <si>
    <t>I. Nemzeti vagyon induláskori értéke</t>
  </si>
  <si>
    <t>01.</t>
  </si>
  <si>
    <t>II. Nemzeti vagyon változásai</t>
  </si>
  <si>
    <t>02.</t>
  </si>
  <si>
    <t>III. Egyéb eszközök induláskori értéke és változásai</t>
  </si>
  <si>
    <t>03.</t>
  </si>
  <si>
    <t>IV. Felhalmozott eredmény</t>
  </si>
  <si>
    <t>04.</t>
  </si>
  <si>
    <t>V. Eszközök értékhelyesbítésének forrása</t>
  </si>
  <si>
    <t>05.</t>
  </si>
  <si>
    <t>VI. Mérleg szerinti eredmény</t>
  </si>
  <si>
    <t>06.</t>
  </si>
  <si>
    <t>G) SAJÁT TŐKE (01+….+06)</t>
  </si>
  <si>
    <t>07.</t>
  </si>
  <si>
    <t>I. Költségvetési évben esedékes kötelezettségek</t>
  </si>
  <si>
    <t>08.</t>
  </si>
  <si>
    <t>II. Költségvetési évet követően esedékes kötelezettségek</t>
  </si>
  <si>
    <t>09.</t>
  </si>
  <si>
    <t>III. Kötelezettség jellegű sajátos elszámolások</t>
  </si>
  <si>
    <t>H) KÖTELEZETTSÉGEK (08+09+10)</t>
  </si>
  <si>
    <t>I) KINCSTÁRI SZÁMLAVEZETÉSSEL KAPCSOLATOS ELSZÁMOLÁSOK</t>
  </si>
  <si>
    <t>J) PASSZÍV IDŐBELI ELHATÁROLÁSOK</t>
  </si>
  <si>
    <t>FORRÁSOK ÖSSZESEN  (07+11+12+13)</t>
  </si>
  <si>
    <t>ESZKÖZÖK</t>
  </si>
  <si>
    <t>Bruttó</t>
  </si>
  <si>
    <t xml:space="preserve">Könyv szerinti </t>
  </si>
  <si>
    <t>állományi érték</t>
  </si>
  <si>
    <t xml:space="preserve">A </t>
  </si>
  <si>
    <t xml:space="preserve"> I. Immateriális javak </t>
  </si>
  <si>
    <t>II. Tárgyi eszközök (03+08+13+18+23)</t>
  </si>
  <si>
    <t>1. Ingatlanok és kapcsolódó vagyoni értékű jogok   (04+05+06+07)</t>
  </si>
  <si>
    <t>1.1. Forgalomképtelen ingatlanok és kapcsolódó vagyoni értékű jogok</t>
  </si>
  <si>
    <t>1.2. Nemzetgazdasági szempontból kiemelt jelentőségű ingatlanok és kapcsolódó 
       vagyoni értékű jogok</t>
  </si>
  <si>
    <t>1.3. Korlátozottan forgalomképes ingatlanok és kapcsolódó vagyoni értékű jogok</t>
  </si>
  <si>
    <t>1.4. Üzleti ingatlanok és kapcsolódó vagyoni értékű jogok</t>
  </si>
  <si>
    <t>2. Gépek, berendezések, felszerelések, járművek (09+10+11+12)</t>
  </si>
  <si>
    <t>2.1. Forgalomképtelen gépek, berendezések, felszerelések, járművek</t>
  </si>
  <si>
    <t>2.2. Nemzetgazdasági szempontból kiemelt jelentőségű gépek, berendezések, 
       felszerelések, járművek</t>
  </si>
  <si>
    <t>2.3. Korlátozottan forgalomképes gépek, berendezések, felszerelések, járművek</t>
  </si>
  <si>
    <t>2.4. Üzleti gépek, berendezések, felszerelések, járművek</t>
  </si>
  <si>
    <t>3. Tenyészállatok (14+15+16+17)</t>
  </si>
  <si>
    <t>3.1. Forgalomképtelen tenyészállatok</t>
  </si>
  <si>
    <t>3.2. Nemzetgazdasági szempontból kiemelt jelentőségű tenyészállatok</t>
  </si>
  <si>
    <t>3.3. Korlátozottan forgalomképes tenyészállatok</t>
  </si>
  <si>
    <t>3.4. Üzleti tenyészállatok</t>
  </si>
  <si>
    <t>4. Beruházások, felújítások (19+20+21+22)</t>
  </si>
  <si>
    <t>4.1. Forgalomképtelen beruházások, felújítások</t>
  </si>
  <si>
    <t>4.2. Nemzetgazdasági szempontból kiemelt jelentőségű beruházások, felújítások</t>
  </si>
  <si>
    <t>4.3. Korlátozottan forgalomképes beruházások, felújítások</t>
  </si>
  <si>
    <t>4.4. Üzleti beruházások, felújítások</t>
  </si>
  <si>
    <t>5. Tárgyi eszközök értékhelyesbítése (24+25+26+27)</t>
  </si>
  <si>
    <t>5.1. Forgalomképtelen tárgyi eszközök értékhelyesbítése</t>
  </si>
  <si>
    <t>5.2. Nemzetgazdasági szempontból kiemelt jelentőségű tárgyi eszközök 
       értékhelyesbítése</t>
  </si>
  <si>
    <t>5.3. Korlátozottan forgalomképes tárgyi eszközök értékhelyesbítése</t>
  </si>
  <si>
    <t>5.4. Üzleti tárgyi eszközök értékhelyesbítése</t>
  </si>
  <si>
    <t>III. Befektetett pénzügyi eszközök (29+34+39)</t>
  </si>
  <si>
    <t>1. Tartós részesedések (30+31+32+33)</t>
  </si>
  <si>
    <t>1.1. Forgalomképtelen tartós részesedések</t>
  </si>
  <si>
    <t>1.2. Nemzetgazdasági szempontból kiemelt jelentőségű tartós részesedések</t>
  </si>
  <si>
    <t>1.3. Korlátozottan forgalomképes tartós részesedések</t>
  </si>
  <si>
    <t>1.4. Üzleti tartós részesedések</t>
  </si>
  <si>
    <t>2. Tartós hitelviszonyt megtestesítő értékpapírok (35+36+37+38)</t>
  </si>
  <si>
    <t>34.</t>
  </si>
  <si>
    <t>2.1. Forgalomképtelen tartós hitelviszonyt megtestesítő értékpapírok</t>
  </si>
  <si>
    <t>35.</t>
  </si>
  <si>
    <t>2.2. Nemzetgazdasági szempontból kiemelt jelentőségű tartós hitelviszonyt 
       megtestesítő értékpapírok</t>
  </si>
  <si>
    <t>36.</t>
  </si>
  <si>
    <t>2.3. Korlátozottan forgalomképes tartós hitelviszonyt megtestesítő értékpapírok</t>
  </si>
  <si>
    <t>37.</t>
  </si>
  <si>
    <t>2.4. Üzleti tartós hitelviszonyt megtestesítő értékpapírok</t>
  </si>
  <si>
    <t>38.</t>
  </si>
  <si>
    <t>3. Befektetett pénzügyi eszközök értékhelyesbítése (40+41+42+43)</t>
  </si>
  <si>
    <t>39.</t>
  </si>
  <si>
    <t>3.1. Forgalomképtelen befektetett pénzügyi eszközök értékhelyesbítése</t>
  </si>
  <si>
    <t>40.</t>
  </si>
  <si>
    <t>3.2. Nemzetgazdasági szempontból kiemelt jelentőségű befektetett pénzügyi 
       eszközök értékhelyesbítése</t>
  </si>
  <si>
    <t>41.</t>
  </si>
  <si>
    <t>3.3. Korlátozottan forgalomképes befektetett pénzügyi eszközök értékhelyesbítése</t>
  </si>
  <si>
    <t>42.</t>
  </si>
  <si>
    <t>3.4. Üzleti befektetett pénzügyi eszközök értékhelyesbítése</t>
  </si>
  <si>
    <t>43.</t>
  </si>
  <si>
    <t>IV. Koncesszióba, vagyonkezelésbe adott eszközök</t>
  </si>
  <si>
    <t>44.</t>
  </si>
  <si>
    <t>A) NEMZETI VAGYONBA TARTOZÓ BEFEKTETETT ESZKÖZÖK 
     (01+02+28+44)</t>
  </si>
  <si>
    <t>45.</t>
  </si>
  <si>
    <t>I. Készletek</t>
  </si>
  <si>
    <t>46.</t>
  </si>
  <si>
    <t>II. Értékpapírok</t>
  </si>
  <si>
    <t>47.</t>
  </si>
  <si>
    <t>B) NEMZETI VAGYONBA TARTOZÓ FORGÓESZKÖZÖK (46+47)</t>
  </si>
  <si>
    <t>48.</t>
  </si>
  <si>
    <t>I. Lekötött bankbetétek</t>
  </si>
  <si>
    <t>49.</t>
  </si>
  <si>
    <t>II. Pénztárak, csekkek, betétkönyvek</t>
  </si>
  <si>
    <t>50.</t>
  </si>
  <si>
    <t>III. Forintszámlák</t>
  </si>
  <si>
    <t>51.</t>
  </si>
  <si>
    <t>IV. Devizaszámlák</t>
  </si>
  <si>
    <t>52.</t>
  </si>
  <si>
    <t>C) PÉNZESZKÖZÖK (49+50+51+52)</t>
  </si>
  <si>
    <t>53.</t>
  </si>
  <si>
    <t>I. Költségvetési évben esedékes követelések</t>
  </si>
  <si>
    <t>54.</t>
  </si>
  <si>
    <t>II. Költségvetési évet követően esedékes követelések</t>
  </si>
  <si>
    <t>55.</t>
  </si>
  <si>
    <t>III. Követelés jellegű sajátos elszámolások</t>
  </si>
  <si>
    <t>56.</t>
  </si>
  <si>
    <t>D) KÖVETELÉSEK (54+55+56)</t>
  </si>
  <si>
    <t>57.</t>
  </si>
  <si>
    <t>I. December havi illetmények, munkabérek elszámolása</t>
  </si>
  <si>
    <t>58.</t>
  </si>
  <si>
    <t>II. Utalványok, bérletek és más hasonló, készpénz-helyettesítő fizetési 
     eszköznek nem minősülő eszközök elszámolásai</t>
  </si>
  <si>
    <t>59.</t>
  </si>
  <si>
    <t>E) EGYÉB SAJÁTOS ESZKÖZOLDALI ELSZÁMOLÁSOK (58+59)</t>
  </si>
  <si>
    <t>60.</t>
  </si>
  <si>
    <t>F) AKTÍV IDŐBELI ELHATÁROLÁSOK</t>
  </si>
  <si>
    <t>61.</t>
  </si>
  <si>
    <t>ESZKÖZÖK ÖSSZESEN  (45+48+53+57+60+61)</t>
  </si>
  <si>
    <t>62.</t>
  </si>
  <si>
    <t>Tervezett</t>
  </si>
  <si>
    <t>Tényleges</t>
  </si>
  <si>
    <t>Ellátottak térítési díjának méltányosságból történő elengedése</t>
  </si>
  <si>
    <t>Ellátottak kártérítésének méltányosságból történő elengedése</t>
  </si>
  <si>
    <t>Lakosság részére lakásépítéshez nyújtott kölcsön elengedése</t>
  </si>
  <si>
    <t>Lakosság részére lakásfelújításhoz nyújtott kölcsön elengedése</t>
  </si>
  <si>
    <t>Helyi adóból biztosított kedvezmény, mentesség összesen</t>
  </si>
  <si>
    <t xml:space="preserve">-ebből:            Építményadó </t>
  </si>
  <si>
    <t xml:space="preserve">Telekadó </t>
  </si>
  <si>
    <t xml:space="preserve">Magánszemélyek kommunális adója </t>
  </si>
  <si>
    <t xml:space="preserve">Idegenforgalmi adó tartózkodás után </t>
  </si>
  <si>
    <t xml:space="preserve">Idegenforgalmi adó épület után </t>
  </si>
  <si>
    <t xml:space="preserve">Iparűzési adó állandó jelleggel végzett iparűzési tevékenység után </t>
  </si>
  <si>
    <t>Gépjárműadóból biztosított kedvezmény, mentesség</t>
  </si>
  <si>
    <t>Helyiségek hasznosítása utáni kedvezmény, menteség</t>
  </si>
  <si>
    <t>Eszközök hasznosítása utáni kedvezmény, menteség</t>
  </si>
  <si>
    <t>Egyéb kedvezmény</t>
  </si>
  <si>
    <t>Egyéb kölcsön elengedése</t>
  </si>
  <si>
    <t xml:space="preserve">Adósságállomány 
eszközök szerint </t>
  </si>
  <si>
    <t>Nem lejárt</t>
  </si>
  <si>
    <t>Lejárt</t>
  </si>
  <si>
    <t>Nem lejárt, lejárt összes tartozás</t>
  </si>
  <si>
    <t>1-90 nap közötti</t>
  </si>
  <si>
    <t>91-180 nap közötti</t>
  </si>
  <si>
    <t>181-360 nap közötti</t>
  </si>
  <si>
    <t>360 napon 
túli</t>
  </si>
  <si>
    <t>Összes lejárt tartozás</t>
  </si>
  <si>
    <t>H=(D+…+G)</t>
  </si>
  <si>
    <t>I=(C+H)</t>
  </si>
  <si>
    <t>I. Belföldi hitelezők</t>
  </si>
  <si>
    <t>Adóhatósággal szembeni tartozások</t>
  </si>
  <si>
    <t>Szállítói tartozás</t>
  </si>
  <si>
    <t>Egyéb adósság</t>
  </si>
  <si>
    <t>Belföldi összesen:</t>
  </si>
  <si>
    <t>II. Külföldi hitelezők</t>
  </si>
  <si>
    <t>Külföldi szállítók</t>
  </si>
  <si>
    <t>Külföldi összesen:</t>
  </si>
  <si>
    <t>Adósságállomány mindösszesen:</t>
  </si>
  <si>
    <t xml:space="preserve">Hitel, kölcsön </t>
  </si>
  <si>
    <t>Kölcsön-
nyújtás
éve</t>
  </si>
  <si>
    <t xml:space="preserve">Lejárat
éve </t>
  </si>
  <si>
    <t>Hitel, kölcsön állomány december 31-én</t>
  </si>
  <si>
    <t xml:space="preserve">Rövid lejáratú </t>
  </si>
  <si>
    <t>............................</t>
  </si>
  <si>
    <t>Hosszú lejáratú</t>
  </si>
  <si>
    <t>Összesen (1+8)</t>
  </si>
  <si>
    <t>Kötelezettség
jogcíme</t>
  </si>
  <si>
    <t>Kötelezettség- 
vállalás 
éve</t>
  </si>
  <si>
    <t>Összes vállalt kötelezettség</t>
  </si>
  <si>
    <t>Kötelezettségek a következő években</t>
  </si>
  <si>
    <t>Még fennálló kötelezettség</t>
  </si>
  <si>
    <t xml:space="preserve">B </t>
  </si>
  <si>
    <t>J=(F+…+I)</t>
  </si>
  <si>
    <t>Működési célú
hiteltörlesztés (tőke+kamat)</t>
  </si>
  <si>
    <t>Felhalmozási célú
hiteltörlesztés (tőke+kamat)</t>
  </si>
  <si>
    <t>Beruházás feladatonként</t>
  </si>
  <si>
    <t>Felújítás célonként</t>
  </si>
  <si>
    <t>Egyéb</t>
  </si>
  <si>
    <t>Összesen (1+4+7+9+11)</t>
  </si>
  <si>
    <t>Pénzkészlet 2017  január 1-jén</t>
  </si>
  <si>
    <t>Záró pénzkészlet 2017. december 31-én</t>
  </si>
  <si>
    <t>2017 előtt</t>
  </si>
  <si>
    <t>2017 évi</t>
  </si>
  <si>
    <t>2017 után</t>
  </si>
  <si>
    <t>Önkormányzaton kívüli EU-s projekthez történő hozzájárulás 2017évi előirányzata és teljesítése</t>
  </si>
  <si>
    <t>Teljesíté2017 XII. 31-ig</t>
  </si>
  <si>
    <t>2016 évi tény</t>
  </si>
  <si>
    <t xml:space="preserve">SIÓJUT KÖZSÉG ÖNKORMÁNYZATA </t>
  </si>
  <si>
    <t>3.számú melléklet</t>
  </si>
  <si>
    <t>4.számú melléklet</t>
  </si>
  <si>
    <t>Európai uniós támogatássalmegvalósuló projektek bevételei, kiadásai, hozzájárulások</t>
  </si>
  <si>
    <t>7.számú melléklet</t>
  </si>
  <si>
    <t>5.számú melléklet</t>
  </si>
  <si>
    <t>Pénzmaradvány alakulása</t>
  </si>
  <si>
    <t>2017 évi zárszámadásának pénzügyi mérlege</t>
  </si>
  <si>
    <t>1.számú tákékoztató tábla</t>
  </si>
  <si>
    <t>2.számú tákékoztató tábla</t>
  </si>
  <si>
    <t>Többéves kihatással járó döntésekből származó kötelezettségek célok szerint, évenkénti bontásban</t>
  </si>
  <si>
    <t>3.számú tákékoztató tábla</t>
  </si>
  <si>
    <t>Azt önkormányzat által nyújtott hitel és kölcsön alakulása lejárat és eszközök szerinti bontásban</t>
  </si>
  <si>
    <t>4.számú tákékoztató tábla</t>
  </si>
  <si>
    <t>Adósság állomány alakulása lejárat, eszközök, bel- és külföldi hitelezők szerinti bontásban</t>
  </si>
  <si>
    <t>2017 december 31.</t>
  </si>
  <si>
    <t>5.számú tákékoztató tábla</t>
  </si>
  <si>
    <t>Az önkormányzat által adott közvetett tmáogatások (kedvezmények)</t>
  </si>
  <si>
    <t>2017 év</t>
  </si>
  <si>
    <t>6.1számú tákékoztató tábla</t>
  </si>
  <si>
    <t>VAGYONKIMUTATÁS</t>
  </si>
  <si>
    <t xml:space="preserve"> a könyvviteli mérlegben értékkel szereplő eszközökről</t>
  </si>
  <si>
    <t>6.2 számú tákékoztató tábla</t>
  </si>
  <si>
    <t xml:space="preserve"> a könyvviteli mérlegben értékkel szereplő forrásról</t>
  </si>
  <si>
    <t>6.3 számú tákékoztató tábla</t>
  </si>
  <si>
    <t>az érték nélkül nyílvántartott eszközökről</t>
  </si>
  <si>
    <t>a függő követelésekről és kötelezettségekről, a biztos (jövőbeni követelésekről</t>
  </si>
  <si>
    <t>6.4 számú tákékoztató tábla</t>
  </si>
  <si>
    <t>Siójut Község Önkormányzat tulajdonában álló gazdálkodó szervezetek működéséből származó kötelezettségek és részesedések alakulása 2017 évben</t>
  </si>
  <si>
    <t>7. számú tájékoztató tábla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</si>
</sst>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0">
    <numFmt numFmtId="43" formatCode="_-* #,##0.00\ _F_t_-;\-* #,##0.00\ _F_t_-;_-* &quot;-&quot;??\ _F_t_-;_-@_-"/>
    <numFmt numFmtId="164" formatCode="#,###"/>
    <numFmt numFmtId="165" formatCode="#,##0\ &quot;Ft&quot;"/>
    <numFmt numFmtId="166" formatCode="_-* #,##0\ _F_t_-;\-* #,##0\ _F_t_-;_-* &quot;-&quot;??\ _F_t_-;_-@_-"/>
    <numFmt numFmtId="167" formatCode="#,##0.0"/>
    <numFmt numFmtId="168" formatCode="#,###__"/>
    <numFmt numFmtId="169" formatCode="#,###\ _F_t;\-#,###\ _F_t"/>
    <numFmt numFmtId="170" formatCode="00"/>
    <numFmt numFmtId="171" formatCode="#,###__;\-#,###__"/>
    <numFmt numFmtId="172" formatCode="#"/>
  </numFmts>
  <fonts count="66" x14ac:knownFonts="1">
    <font>
      <sz val="10"/>
      <name val="Times New Roman CE"/>
      <charset val="238"/>
    </font>
    <font>
      <sz val="10"/>
      <name val="Times New Roman CE"/>
      <charset val="238"/>
    </font>
    <font>
      <sz val="12"/>
      <name val="Times New Roman CE"/>
      <family val="1"/>
      <charset val="238"/>
    </font>
    <font>
      <b/>
      <sz val="10"/>
      <name val="Times New Roman CE"/>
      <family val="1"/>
      <charset val="238"/>
    </font>
    <font>
      <b/>
      <i/>
      <sz val="10"/>
      <name val="Times New Roman CE"/>
      <family val="1"/>
      <charset val="238"/>
    </font>
    <font>
      <b/>
      <sz val="12"/>
      <name val="Times New Roman CE"/>
      <family val="1"/>
      <charset val="238"/>
    </font>
    <font>
      <i/>
      <sz val="10"/>
      <name val="Times New Roman CE"/>
      <family val="1"/>
      <charset val="238"/>
    </font>
    <font>
      <sz val="12"/>
      <name val="Times New Roman CE"/>
      <charset val="238"/>
    </font>
    <font>
      <u/>
      <sz val="12"/>
      <color indexed="12"/>
      <name val="Times New Roman CE"/>
      <charset val="238"/>
    </font>
    <font>
      <u/>
      <sz val="12"/>
      <color indexed="36"/>
      <name val="Times New Roman CE"/>
      <charset val="238"/>
    </font>
    <font>
      <sz val="10"/>
      <name val="Times New Roman CE"/>
      <family val="1"/>
      <charset val="238"/>
    </font>
    <font>
      <sz val="10"/>
      <name val="Times New Roman CE"/>
      <charset val="238"/>
    </font>
    <font>
      <i/>
      <sz val="10"/>
      <name val="Times New Roman CE"/>
      <charset val="238"/>
    </font>
    <font>
      <sz val="9"/>
      <name val="Times New Roman CE"/>
      <family val="1"/>
      <charset val="238"/>
    </font>
    <font>
      <b/>
      <sz val="12"/>
      <name val="Times New Roman CE"/>
      <charset val="238"/>
    </font>
    <font>
      <b/>
      <sz val="12"/>
      <color indexed="10"/>
      <name val="Times New Roman CE"/>
      <charset val="238"/>
    </font>
    <font>
      <sz val="8"/>
      <name val="Times New Roman CE"/>
      <charset val="238"/>
    </font>
    <font>
      <b/>
      <sz val="9"/>
      <name val="Times New Roman CE"/>
      <charset val="238"/>
    </font>
    <font>
      <b/>
      <sz val="10"/>
      <name val="Times New Roman CE"/>
      <charset val="238"/>
    </font>
    <font>
      <b/>
      <sz val="11"/>
      <name val="Times New Roman CE"/>
      <charset val="238"/>
    </font>
    <font>
      <b/>
      <i/>
      <sz val="9"/>
      <name val="Times New Roman CE"/>
      <charset val="238"/>
    </font>
    <font>
      <b/>
      <sz val="14"/>
      <name val="Times New Roman CE"/>
      <charset val="238"/>
    </font>
    <font>
      <sz val="9"/>
      <name val="Times New Roman CE"/>
      <charset val="238"/>
    </font>
    <font>
      <sz val="9"/>
      <color indexed="17"/>
      <name val="Times New Roman CE"/>
      <charset val="238"/>
    </font>
    <font>
      <sz val="10"/>
      <color indexed="17"/>
      <name val="Times New Roman CE"/>
      <charset val="238"/>
    </font>
    <font>
      <i/>
      <sz val="9"/>
      <name val="Times New Roman"/>
      <family val="1"/>
      <charset val="238"/>
    </font>
    <font>
      <b/>
      <sz val="14"/>
      <color rgb="FFFF0000"/>
      <name val="Times New Roman CE"/>
      <charset val="238"/>
    </font>
    <font>
      <b/>
      <sz val="10"/>
      <name val="Calibri"/>
      <family val="2"/>
      <charset val="238"/>
    </font>
    <font>
      <sz val="10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11"/>
      <name val="Times New Roman CE"/>
      <family val="1"/>
      <charset val="238"/>
    </font>
    <font>
      <b/>
      <sz val="8"/>
      <name val="Times New Roman CE"/>
      <charset val="238"/>
    </font>
    <font>
      <sz val="8"/>
      <name val="Times New Roman CE"/>
      <family val="1"/>
      <charset val="238"/>
    </font>
    <font>
      <b/>
      <i/>
      <sz val="10"/>
      <name val="Times New Roman CE"/>
      <charset val="238"/>
    </font>
    <font>
      <i/>
      <sz val="8"/>
      <name val="Times New Roman CE"/>
      <charset val="238"/>
    </font>
    <font>
      <b/>
      <sz val="9"/>
      <name val="Times New Roman CE"/>
      <family val="1"/>
      <charset val="238"/>
    </font>
    <font>
      <b/>
      <sz val="8"/>
      <name val="Times New Roman CE"/>
      <family val="1"/>
      <charset val="238"/>
    </font>
    <font>
      <sz val="12"/>
      <name val="Times New Roman"/>
      <family val="1"/>
      <charset val="238"/>
    </font>
    <font>
      <i/>
      <sz val="11"/>
      <name val="Times New Roman CE"/>
      <family val="1"/>
      <charset val="238"/>
    </font>
    <font>
      <sz val="6"/>
      <name val="Times New Roman CE"/>
      <charset val="238"/>
    </font>
    <font>
      <b/>
      <sz val="6"/>
      <name val="Times New Roman CE"/>
      <charset val="238"/>
    </font>
    <font>
      <i/>
      <sz val="6"/>
      <name val="Times New Roman CE"/>
      <charset val="238"/>
    </font>
    <font>
      <b/>
      <i/>
      <sz val="8"/>
      <name val="Times New Roman"/>
      <family val="1"/>
      <charset val="238"/>
    </font>
    <font>
      <b/>
      <sz val="8"/>
      <name val="Arial"/>
      <family val="2"/>
      <charset val="238"/>
    </font>
    <font>
      <sz val="8"/>
      <name val="Times New Roman"/>
      <family val="1"/>
      <charset val="238"/>
    </font>
    <font>
      <b/>
      <sz val="8"/>
      <name val="Times New Roman"/>
      <family val="1"/>
      <charset val="238"/>
    </font>
    <font>
      <b/>
      <sz val="9"/>
      <name val="Times New Roman"/>
      <family val="1"/>
      <charset val="238"/>
    </font>
    <font>
      <b/>
      <i/>
      <sz val="8"/>
      <name val="Times New Roman CE"/>
      <family val="1"/>
      <charset val="238"/>
    </font>
    <font>
      <sz val="10"/>
      <name val="Wingdings"/>
      <charset val="2"/>
    </font>
    <font>
      <b/>
      <sz val="13"/>
      <color indexed="8"/>
      <name val="Times New Roman"/>
      <family val="1"/>
      <charset val="238"/>
    </font>
    <font>
      <b/>
      <sz val="12"/>
      <color indexed="8"/>
      <name val="Times New Roman"/>
      <family val="1"/>
      <charset val="238"/>
    </font>
    <font>
      <b/>
      <sz val="10"/>
      <color indexed="8"/>
      <name val="Times New Roman"/>
      <family val="1"/>
      <charset val="238"/>
    </font>
    <font>
      <sz val="11"/>
      <color indexed="8"/>
      <name val="Times New Roman"/>
      <family val="1"/>
      <charset val="238"/>
    </font>
    <font>
      <sz val="12"/>
      <color indexed="8"/>
      <name val="Times New Roman"/>
      <family val="1"/>
      <charset val="238"/>
    </font>
    <font>
      <b/>
      <sz val="12"/>
      <name val="Times New Roman"/>
      <family val="1"/>
      <charset val="238"/>
    </font>
    <font>
      <b/>
      <i/>
      <sz val="9"/>
      <name val="Times New Roman CE"/>
      <family val="1"/>
      <charset val="238"/>
    </font>
    <font>
      <b/>
      <sz val="12"/>
      <color indexed="10"/>
      <name val="Times New Roman"/>
      <family val="1"/>
      <charset val="238"/>
    </font>
    <font>
      <sz val="12"/>
      <color indexed="10"/>
      <name val="Times New Roman"/>
      <family val="1"/>
      <charset val="238"/>
    </font>
    <font>
      <b/>
      <i/>
      <sz val="9"/>
      <name val="Times New Roman"/>
      <family val="1"/>
      <charset val="238"/>
    </font>
    <font>
      <b/>
      <sz val="11"/>
      <name val="Times New Roman"/>
      <family val="1"/>
      <charset val="238"/>
    </font>
    <font>
      <b/>
      <sz val="8"/>
      <name val="Times New Roman"/>
      <family val="1"/>
    </font>
    <font>
      <i/>
      <sz val="8"/>
      <name val="Times New Roman"/>
      <family val="1"/>
      <charset val="238"/>
    </font>
    <font>
      <sz val="8"/>
      <name val="Times New Roman"/>
      <family val="1"/>
    </font>
    <font>
      <b/>
      <sz val="6"/>
      <name val="Times New Roman CE"/>
      <family val="1"/>
      <charset val="238"/>
    </font>
    <font>
      <i/>
      <sz val="10"/>
      <name val="Times New Roman"/>
      <family val="1"/>
      <charset val="238"/>
    </font>
    <font>
      <b/>
      <i/>
      <sz val="10"/>
      <color indexed="8"/>
      <name val="Times New Roman"/>
      <family val="1"/>
      <charset val="238"/>
    </font>
  </fonts>
  <fills count="5">
    <fill>
      <patternFill patternType="none"/>
    </fill>
    <fill>
      <patternFill patternType="gray125"/>
    </fill>
    <fill>
      <patternFill patternType="lightHorizontal"/>
    </fill>
    <fill>
      <patternFill patternType="solid">
        <fgColor theme="0" tint="-0.14999847407452621"/>
        <bgColor indexed="64"/>
      </patternFill>
    </fill>
    <fill>
      <patternFill patternType="gray125">
        <bgColor indexed="47"/>
      </patternFill>
    </fill>
  </fills>
  <borders count="76">
    <border>
      <left/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/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 diagonalUp="1" diagonalDown="1"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 style="thin">
        <color indexed="64"/>
      </diagonal>
    </border>
    <border>
      <left/>
      <right style="thin">
        <color indexed="64"/>
      </right>
      <top/>
      <bottom style="medium">
        <color indexed="64"/>
      </bottom>
      <diagonal/>
    </border>
  </borders>
  <cellStyleXfs count="10">
    <xf numFmtId="0" fontId="0" fillId="0" borderId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  <xf numFmtId="0" fontId="9" fillId="0" borderId="0" applyNumberFormat="0" applyFill="0" applyBorder="0" applyAlignment="0" applyProtection="0">
      <alignment vertical="top"/>
      <protection locked="0"/>
    </xf>
    <xf numFmtId="0" fontId="7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37" fillId="0" borderId="0"/>
    <xf numFmtId="0" fontId="1" fillId="0" borderId="0"/>
  </cellStyleXfs>
  <cellXfs count="939">
    <xf numFmtId="0" fontId="0" fillId="0" borderId="0" xfId="0"/>
    <xf numFmtId="164" fontId="2" fillId="0" borderId="0" xfId="0" applyNumberFormat="1" applyFont="1" applyFill="1" applyAlignment="1">
      <alignment vertical="center" wrapText="1"/>
    </xf>
    <xf numFmtId="0" fontId="0" fillId="0" borderId="0" xfId="0" applyFill="1" applyAlignment="1">
      <alignment vertical="center" wrapText="1"/>
    </xf>
    <xf numFmtId="0" fontId="5" fillId="0" borderId="0" xfId="5" applyFont="1" applyFill="1" applyBorder="1" applyAlignment="1" applyProtection="1">
      <alignment horizontal="center" vertical="center" wrapText="1"/>
    </xf>
    <xf numFmtId="0" fontId="5" fillId="0" borderId="0" xfId="5" applyFont="1" applyFill="1" applyBorder="1" applyAlignment="1" applyProtection="1">
      <alignment vertical="center" wrapText="1"/>
    </xf>
    <xf numFmtId="164" fontId="0" fillId="0" borderId="0" xfId="0" applyNumberFormat="1" applyFill="1" applyAlignment="1">
      <alignment vertical="center" wrapText="1"/>
    </xf>
    <xf numFmtId="164" fontId="0" fillId="0" borderId="0" xfId="0" applyNumberFormat="1" applyFill="1" applyAlignment="1">
      <alignment horizontal="center" vertical="center" wrapText="1"/>
    </xf>
    <xf numFmtId="164" fontId="3" fillId="0" borderId="0" xfId="0" applyNumberFormat="1" applyFont="1" applyFill="1" applyAlignment="1">
      <alignment horizontal="center" vertical="center" wrapText="1"/>
    </xf>
    <xf numFmtId="164" fontId="0" fillId="0" borderId="0" xfId="0" applyNumberFormat="1" applyFill="1" applyAlignment="1" applyProtection="1">
      <alignment vertical="center" wrapText="1"/>
    </xf>
    <xf numFmtId="164" fontId="3" fillId="0" borderId="0" xfId="0" applyNumberFormat="1" applyFont="1" applyFill="1" applyAlignment="1">
      <alignment vertical="center" wrapText="1"/>
    </xf>
    <xf numFmtId="0" fontId="3" fillId="0" borderId="0" xfId="0" applyFont="1" applyFill="1" applyAlignment="1">
      <alignment vertical="center"/>
    </xf>
    <xf numFmtId="0" fontId="6" fillId="0" borderId="0" xfId="0" applyFont="1" applyFill="1" applyAlignment="1">
      <alignment vertical="center" wrapText="1"/>
    </xf>
    <xf numFmtId="0" fontId="24" fillId="0" borderId="0" xfId="0" applyFont="1"/>
    <xf numFmtId="164" fontId="0" fillId="0" borderId="0" xfId="0" applyNumberFormat="1" applyFill="1" applyAlignment="1" applyProtection="1">
      <alignment horizontal="center" vertical="center" wrapText="1"/>
    </xf>
    <xf numFmtId="0" fontId="0" fillId="0" borderId="0" xfId="0" applyProtection="1"/>
    <xf numFmtId="0" fontId="0" fillId="0" borderId="0" xfId="0" applyFill="1" applyProtection="1"/>
    <xf numFmtId="0" fontId="14" fillId="0" borderId="0" xfId="0" applyFont="1" applyFill="1" applyProtection="1"/>
    <xf numFmtId="164" fontId="2" fillId="0" borderId="0" xfId="0" applyNumberFormat="1" applyFont="1" applyFill="1" applyAlignment="1" applyProtection="1">
      <alignment horizontal="left" vertical="center" wrapText="1"/>
    </xf>
    <xf numFmtId="164" fontId="13" fillId="0" borderId="0" xfId="0" applyNumberFormat="1" applyFont="1" applyFill="1" applyAlignment="1" applyProtection="1">
      <alignment vertical="center" wrapText="1"/>
    </xf>
    <xf numFmtId="0" fontId="4" fillId="0" borderId="0" xfId="0" applyFont="1" applyFill="1" applyAlignment="1" applyProtection="1">
      <alignment horizontal="right"/>
    </xf>
    <xf numFmtId="0" fontId="3" fillId="0" borderId="13" xfId="0" applyFont="1" applyFill="1" applyBorder="1" applyAlignment="1" applyProtection="1">
      <alignment horizontal="left" vertical="center"/>
    </xf>
    <xf numFmtId="0" fontId="3" fillId="0" borderId="25" xfId="0" applyFont="1" applyFill="1" applyBorder="1" applyAlignment="1" applyProtection="1">
      <alignment vertical="center" wrapText="1"/>
    </xf>
    <xf numFmtId="164" fontId="5" fillId="0" borderId="0" xfId="5" applyNumberFormat="1" applyFont="1" applyFill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164" fontId="5" fillId="0" borderId="0" xfId="0" applyNumberFormat="1" applyFont="1" applyFill="1" applyAlignment="1" applyProtection="1">
      <alignment horizontal="centerContinuous" vertical="center" wrapText="1"/>
    </xf>
    <xf numFmtId="164" fontId="0" fillId="0" borderId="0" xfId="0" applyNumberFormat="1" applyFill="1" applyAlignment="1" applyProtection="1">
      <alignment horizontal="centerContinuous" vertical="center"/>
    </xf>
    <xf numFmtId="164" fontId="4" fillId="0" borderId="0" xfId="0" applyNumberFormat="1" applyFont="1" applyFill="1" applyAlignment="1" applyProtection="1">
      <alignment horizontal="right" vertical="center"/>
    </xf>
    <xf numFmtId="164" fontId="18" fillId="0" borderId="28" xfId="0" applyNumberFormat="1" applyFont="1" applyFill="1" applyBorder="1" applyAlignment="1" applyProtection="1">
      <alignment horizontal="left" vertical="center" wrapText="1" indent="1"/>
    </xf>
    <xf numFmtId="164" fontId="18" fillId="0" borderId="13" xfId="0" applyNumberFormat="1" applyFont="1" applyFill="1" applyBorder="1" applyAlignment="1" applyProtection="1">
      <alignment horizontal="left" vertical="center" wrapText="1" indent="1"/>
    </xf>
    <xf numFmtId="164" fontId="18" fillId="0" borderId="26" xfId="0" applyNumberFormat="1" applyFont="1" applyFill="1" applyBorder="1" applyAlignment="1" applyProtection="1">
      <alignment horizontal="right" vertical="center" wrapText="1" indent="1"/>
    </xf>
    <xf numFmtId="0" fontId="7" fillId="0" borderId="0" xfId="5" applyFont="1" applyFill="1" applyProtection="1"/>
    <xf numFmtId="0" fontId="7" fillId="0" borderId="0" xfId="5" applyFont="1" applyFill="1" applyAlignment="1" applyProtection="1">
      <alignment horizontal="right" vertical="center" indent="1"/>
    </xf>
    <xf numFmtId="0" fontId="11" fillId="0" borderId="0" xfId="0" applyFont="1" applyFill="1" applyAlignment="1" applyProtection="1">
      <alignment horizontal="left" vertical="center" wrapText="1"/>
    </xf>
    <xf numFmtId="0" fontId="11" fillId="0" borderId="0" xfId="0" applyFont="1" applyFill="1" applyAlignment="1" applyProtection="1">
      <alignment vertical="center" wrapText="1"/>
    </xf>
    <xf numFmtId="0" fontId="11" fillId="0" borderId="0" xfId="0" applyFont="1" applyFill="1" applyAlignment="1" applyProtection="1">
      <alignment horizontal="right" vertical="center" wrapText="1" indent="1"/>
    </xf>
    <xf numFmtId="0" fontId="7" fillId="0" borderId="0" xfId="5" applyFill="1" applyProtection="1"/>
    <xf numFmtId="0" fontId="10" fillId="0" borderId="0" xfId="5" applyFont="1" applyFill="1" applyProtection="1"/>
    <xf numFmtId="0" fontId="7" fillId="0" borderId="0" xfId="5" applyFill="1" applyAlignment="1" applyProtection="1"/>
    <xf numFmtId="0" fontId="3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horizontal="right" vertical="center"/>
    </xf>
    <xf numFmtId="164" fontId="18" fillId="0" borderId="14" xfId="0" applyNumberFormat="1" applyFont="1" applyFill="1" applyBorder="1" applyAlignment="1" applyProtection="1">
      <alignment horizontal="right" vertical="center" wrapText="1" indent="1"/>
    </xf>
    <xf numFmtId="0" fontId="21" fillId="0" borderId="0" xfId="0" applyFont="1" applyProtection="1"/>
    <xf numFmtId="0" fontId="15" fillId="0" borderId="0" xfId="0" applyFont="1" applyAlignment="1" applyProtection="1">
      <alignment horizontal="center"/>
    </xf>
    <xf numFmtId="0" fontId="22" fillId="0" borderId="0" xfId="0" applyFont="1" applyFill="1" applyProtection="1"/>
    <xf numFmtId="3" fontId="22" fillId="0" borderId="0" xfId="0" applyNumberFormat="1" applyFont="1" applyFill="1" applyAlignment="1" applyProtection="1">
      <alignment horizontal="right" indent="1"/>
    </xf>
    <xf numFmtId="3" fontId="17" fillId="0" borderId="0" xfId="0" applyNumberFormat="1" applyFont="1" applyFill="1" applyAlignment="1" applyProtection="1">
      <alignment horizontal="right" indent="1"/>
    </xf>
    <xf numFmtId="0" fontId="23" fillId="0" borderId="0" xfId="0" applyFont="1" applyFill="1" applyProtection="1"/>
    <xf numFmtId="0" fontId="19" fillId="0" borderId="0" xfId="0" applyFont="1" applyFill="1" applyProtection="1"/>
    <xf numFmtId="0" fontId="14" fillId="0" borderId="0" xfId="0" applyFont="1" applyProtection="1"/>
    <xf numFmtId="0" fontId="19" fillId="0" borderId="0" xfId="0" applyFont="1" applyProtection="1"/>
    <xf numFmtId="3" fontId="3" fillId="0" borderId="14" xfId="0" applyNumberFormat="1" applyFont="1" applyFill="1" applyBorder="1" applyAlignment="1" applyProtection="1">
      <alignment horizontal="right" vertical="center" wrapText="1" indent="1"/>
      <protection locked="0"/>
    </xf>
    <xf numFmtId="3" fontId="3" fillId="0" borderId="26" xfId="0" applyNumberFormat="1" applyFont="1" applyFill="1" applyBorder="1" applyAlignment="1" applyProtection="1">
      <alignment horizontal="right" vertical="center" wrapText="1" indent="1"/>
    </xf>
    <xf numFmtId="0" fontId="1" fillId="0" borderId="0" xfId="5" applyFont="1" applyFill="1" applyProtection="1"/>
    <xf numFmtId="0" fontId="3" fillId="0" borderId="39" xfId="5" applyFont="1" applyFill="1" applyBorder="1" applyAlignment="1" applyProtection="1">
      <alignment horizontal="center" vertical="center" wrapText="1"/>
    </xf>
    <xf numFmtId="0" fontId="3" fillId="0" borderId="22" xfId="5" applyFont="1" applyFill="1" applyBorder="1" applyAlignment="1" applyProtection="1">
      <alignment horizontal="center" vertical="center" wrapText="1"/>
    </xf>
    <xf numFmtId="0" fontId="3" fillId="0" borderId="38" xfId="5" applyFont="1" applyFill="1" applyBorder="1" applyAlignment="1" applyProtection="1">
      <alignment horizontal="center" vertical="center" wrapText="1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164" fontId="18" fillId="0" borderId="25" xfId="0" applyNumberFormat="1" applyFont="1" applyBorder="1" applyAlignment="1">
      <alignment horizontal="center" vertical="center" wrapText="1"/>
    </xf>
    <xf numFmtId="0" fontId="3" fillId="0" borderId="13" xfId="5" applyFont="1" applyFill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horizontal="left" vertical="center" wrapText="1" indent="1"/>
    </xf>
    <xf numFmtId="164" fontId="3" fillId="0" borderId="14" xfId="5" applyNumberFormat="1" applyFont="1" applyFill="1" applyBorder="1" applyAlignment="1" applyProtection="1">
      <alignment horizontal="right" vertical="center" wrapText="1" indent="1"/>
    </xf>
    <xf numFmtId="164" fontId="3" fillId="0" borderId="26" xfId="5" applyNumberFormat="1" applyFont="1" applyFill="1" applyBorder="1" applyAlignment="1" applyProtection="1">
      <alignment horizontal="right" vertical="center" wrapText="1" indent="1"/>
    </xf>
    <xf numFmtId="49" fontId="10" fillId="0" borderId="9" xfId="5" applyNumberFormat="1" applyFont="1" applyFill="1" applyBorder="1" applyAlignment="1" applyProtection="1">
      <alignment horizontal="left" vertical="center" wrapText="1" indent="1"/>
    </xf>
    <xf numFmtId="0" fontId="28" fillId="0" borderId="3" xfId="0" applyFont="1" applyBorder="1" applyAlignment="1" applyProtection="1">
      <alignment horizontal="left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35" xfId="5" applyNumberFormat="1" applyFont="1" applyFill="1" applyBorder="1" applyAlignment="1" applyProtection="1">
      <alignment horizontal="right" vertical="center" wrapText="1" indent="1"/>
    </xf>
    <xf numFmtId="49" fontId="10" fillId="0" borderId="8" xfId="5" applyNumberFormat="1" applyFont="1" applyFill="1" applyBorder="1" applyAlignment="1" applyProtection="1">
      <alignment horizontal="left" vertical="center" wrapText="1" indent="1"/>
    </xf>
    <xf numFmtId="0" fontId="28" fillId="0" borderId="2" xfId="0" applyFont="1" applyBorder="1" applyAlignment="1" applyProtection="1">
      <alignment horizontal="left" wrapText="1" indent="1"/>
    </xf>
    <xf numFmtId="164" fontId="1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2" xfId="0" applyFont="1" applyBorder="1" applyAlignment="1" applyProtection="1">
      <alignment horizontal="left" vertical="center" wrapText="1" indent="1"/>
    </xf>
    <xf numFmtId="49" fontId="10" fillId="0" borderId="10" xfId="5" applyNumberFormat="1" applyFont="1" applyFill="1" applyBorder="1" applyAlignment="1" applyProtection="1">
      <alignment horizontal="left" vertical="center" wrapText="1" indent="1"/>
    </xf>
    <xf numFmtId="0" fontId="28" fillId="0" borderId="6" xfId="0" applyFont="1" applyBorder="1" applyAlignment="1" applyProtection="1">
      <alignment horizontal="left" vertical="center" wrapText="1" indent="1"/>
    </xf>
    <xf numFmtId="0" fontId="29" fillId="0" borderId="14" xfId="0" applyFont="1" applyBorder="1" applyAlignment="1" applyProtection="1">
      <alignment horizontal="left" vertical="center" wrapText="1" indent="1"/>
    </xf>
    <xf numFmtId="164" fontId="1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6" xfId="0" applyFont="1" applyBorder="1" applyAlignment="1" applyProtection="1">
      <alignment horizontal="left" wrapText="1" indent="1"/>
    </xf>
    <xf numFmtId="164" fontId="18" fillId="0" borderId="14" xfId="5" applyNumberFormat="1" applyFont="1" applyFill="1" applyBorder="1" applyAlignment="1" applyProtection="1">
      <alignment horizontal="right" vertical="center" wrapText="1" indent="1"/>
    </xf>
    <xf numFmtId="164" fontId="18" fillId="0" borderId="26" xfId="5" applyNumberFormat="1" applyFont="1" applyFill="1" applyBorder="1" applyAlignment="1" applyProtection="1">
      <alignment horizontal="right" vertical="center" wrapText="1" indent="1"/>
    </xf>
    <xf numFmtId="164" fontId="10" fillId="0" borderId="3" xfId="5" applyNumberFormat="1" applyFont="1" applyFill="1" applyBorder="1" applyAlignment="1" applyProtection="1">
      <alignment horizontal="right" vertical="center" wrapText="1" indent="1"/>
    </xf>
    <xf numFmtId="164" fontId="1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5" xfId="5" applyNumberFormat="1" applyFont="1" applyFill="1" applyBorder="1" applyAlignment="1" applyProtection="1">
      <alignment horizontal="right" vertical="center" wrapText="1" indent="1"/>
    </xf>
    <xf numFmtId="164" fontId="1" fillId="0" borderId="45" xfId="5" applyNumberFormat="1" applyFont="1" applyFill="1" applyBorder="1" applyAlignment="1" applyProtection="1">
      <alignment horizontal="right" vertical="center" wrapText="1" indent="1"/>
    </xf>
    <xf numFmtId="0" fontId="3" fillId="0" borderId="13" xfId="5" applyFont="1" applyFill="1" applyBorder="1" applyAlignment="1" applyProtection="1">
      <alignment horizontal="left" vertical="center" wrapText="1"/>
    </xf>
    <xf numFmtId="0" fontId="29" fillId="0" borderId="13" xfId="0" applyFont="1" applyBorder="1" applyAlignment="1" applyProtection="1">
      <alignment vertical="center" wrapText="1"/>
    </xf>
    <xf numFmtId="0" fontId="28" fillId="0" borderId="6" xfId="0" applyFont="1" applyBorder="1" applyAlignment="1" applyProtection="1">
      <alignment vertical="center" wrapText="1"/>
    </xf>
    <xf numFmtId="0" fontId="28" fillId="0" borderId="9" xfId="0" applyFont="1" applyBorder="1" applyAlignment="1" applyProtection="1">
      <alignment wrapText="1"/>
    </xf>
    <xf numFmtId="0" fontId="28" fillId="0" borderId="8" xfId="0" applyFont="1" applyBorder="1" applyAlignment="1" applyProtection="1">
      <alignment wrapText="1"/>
    </xf>
    <xf numFmtId="0" fontId="28" fillId="0" borderId="10" xfId="0" applyFont="1" applyBorder="1" applyAlignment="1" applyProtection="1">
      <alignment wrapText="1"/>
    </xf>
    <xf numFmtId="164" fontId="3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0" fontId="29" fillId="0" borderId="14" xfId="0" applyFont="1" applyBorder="1" applyAlignment="1" applyProtection="1">
      <alignment wrapText="1"/>
    </xf>
    <xf numFmtId="0" fontId="29" fillId="0" borderId="18" xfId="0" applyFont="1" applyBorder="1" applyAlignment="1" applyProtection="1">
      <alignment vertical="center" wrapText="1"/>
    </xf>
    <xf numFmtId="0" fontId="29" fillId="0" borderId="19" xfId="0" applyFont="1" applyBorder="1" applyAlignment="1" applyProtection="1">
      <alignment wrapText="1"/>
    </xf>
    <xf numFmtId="0" fontId="3" fillId="0" borderId="13" xfId="5" applyFont="1" applyFill="1" applyBorder="1" applyAlignment="1" applyProtection="1">
      <alignment horizontal="center" vertical="center" wrapText="1"/>
    </xf>
    <xf numFmtId="0" fontId="3" fillId="0" borderId="14" xfId="5" applyFont="1" applyFill="1" applyBorder="1" applyAlignment="1" applyProtection="1">
      <alignment horizontal="center" vertical="center" wrapText="1"/>
    </xf>
    <xf numFmtId="164" fontId="18" fillId="0" borderId="17" xfId="0" applyNumberFormat="1" applyFont="1" applyBorder="1" applyAlignment="1">
      <alignment horizontal="center" vertical="center" wrapText="1"/>
    </xf>
    <xf numFmtId="0" fontId="3" fillId="0" borderId="15" xfId="5" applyFont="1" applyFill="1" applyBorder="1" applyAlignment="1" applyProtection="1">
      <alignment horizontal="left" vertical="center" wrapText="1" indent="1"/>
    </xf>
    <xf numFmtId="0" fontId="3" fillId="0" borderId="16" xfId="5" applyFont="1" applyFill="1" applyBorder="1" applyAlignment="1" applyProtection="1">
      <alignment vertical="center" wrapText="1"/>
    </xf>
    <xf numFmtId="164" fontId="3" fillId="0" borderId="16" xfId="5" applyNumberFormat="1" applyFont="1" applyFill="1" applyBorder="1" applyAlignment="1" applyProtection="1">
      <alignment horizontal="right" vertical="center" wrapText="1" indent="1"/>
    </xf>
    <xf numFmtId="164" fontId="3" fillId="0" borderId="36" xfId="5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left" vertical="center" wrapText="1" indent="1"/>
    </xf>
    <xf numFmtId="0" fontId="10" fillId="0" borderId="4" xfId="5" applyFont="1" applyFill="1" applyBorder="1" applyAlignment="1" applyProtection="1">
      <alignment horizontal="left" vertical="center" wrapText="1" indent="1"/>
    </xf>
    <xf numFmtId="164" fontId="10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7" xfId="5" applyNumberFormat="1" applyFont="1" applyFill="1" applyBorder="1" applyAlignment="1" applyProtection="1">
      <alignment horizontal="right" vertical="center" wrapText="1" indent="1"/>
    </xf>
    <xf numFmtId="0" fontId="10" fillId="0" borderId="2" xfId="5" applyFont="1" applyFill="1" applyBorder="1" applyAlignment="1" applyProtection="1">
      <alignment horizontal="left" vertical="center" wrapText="1" indent="1"/>
    </xf>
    <xf numFmtId="164" fontId="10" fillId="0" borderId="45" xfId="5" applyNumberFormat="1" applyFont="1" applyFill="1" applyBorder="1" applyAlignment="1" applyProtection="1">
      <alignment horizontal="right" vertical="center" wrapText="1" indent="1"/>
    </xf>
    <xf numFmtId="164" fontId="10" fillId="0" borderId="46" xfId="5" applyNumberFormat="1" applyFont="1" applyFill="1" applyBorder="1" applyAlignment="1" applyProtection="1">
      <alignment horizontal="right" vertical="center" wrapText="1" indent="1"/>
    </xf>
    <xf numFmtId="0" fontId="10" fillId="0" borderId="5" xfId="5" applyFont="1" applyFill="1" applyBorder="1" applyAlignment="1" applyProtection="1">
      <alignment horizontal="left" vertical="center" wrapText="1" indent="1"/>
    </xf>
    <xf numFmtId="0" fontId="10" fillId="0" borderId="0" xfId="5" applyFont="1" applyFill="1" applyBorder="1" applyAlignment="1" applyProtection="1">
      <alignment horizontal="left" vertical="center" wrapText="1" indent="1"/>
    </xf>
    <xf numFmtId="0" fontId="10" fillId="0" borderId="6" xfId="5" applyFont="1" applyFill="1" applyBorder="1" applyAlignment="1" applyProtection="1">
      <alignment horizontal="left" vertical="center" wrapText="1" indent="6"/>
    </xf>
    <xf numFmtId="0" fontId="10" fillId="0" borderId="2" xfId="5" applyFont="1" applyFill="1" applyBorder="1" applyAlignment="1" applyProtection="1">
      <alignment horizontal="left" indent="6"/>
    </xf>
    <xf numFmtId="0" fontId="10" fillId="0" borderId="2" xfId="5" applyFont="1" applyFill="1" applyBorder="1" applyAlignment="1" applyProtection="1">
      <alignment horizontal="left" vertical="center" wrapText="1" indent="6"/>
    </xf>
    <xf numFmtId="49" fontId="10" fillId="0" borderId="7" xfId="5" applyNumberFormat="1" applyFont="1" applyFill="1" applyBorder="1" applyAlignment="1" applyProtection="1">
      <alignment horizontal="left" vertical="center" wrapText="1" indent="1"/>
    </xf>
    <xf numFmtId="49" fontId="10" fillId="0" borderId="12" xfId="5" applyNumberFormat="1" applyFont="1" applyFill="1" applyBorder="1" applyAlignment="1" applyProtection="1">
      <alignment horizontal="left" vertical="center" wrapText="1" indent="1"/>
    </xf>
    <xf numFmtId="0" fontId="10" fillId="0" borderId="22" xfId="5" applyFont="1" applyFill="1" applyBorder="1" applyAlignment="1" applyProtection="1">
      <alignment horizontal="left" vertical="center" wrapText="1" indent="7"/>
    </xf>
    <xf numFmtId="164" fontId="10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48" xfId="5" applyNumberFormat="1" applyFont="1" applyFill="1" applyBorder="1" applyAlignment="1" applyProtection="1">
      <alignment horizontal="right" vertical="center" wrapText="1" indent="1"/>
    </xf>
    <xf numFmtId="0" fontId="3" fillId="0" borderId="18" xfId="5" applyFont="1" applyFill="1" applyBorder="1" applyAlignment="1" applyProtection="1">
      <alignment horizontal="left" vertical="center" wrapText="1" indent="1"/>
    </xf>
    <xf numFmtId="0" fontId="3" fillId="0" borderId="19" xfId="5" applyFont="1" applyFill="1" applyBorder="1" applyAlignment="1" applyProtection="1">
      <alignment vertical="center" wrapText="1"/>
    </xf>
    <xf numFmtId="164" fontId="3" fillId="0" borderId="19" xfId="5" applyNumberFormat="1" applyFont="1" applyFill="1" applyBorder="1" applyAlignment="1" applyProtection="1">
      <alignment horizontal="right" vertical="center" wrapText="1" indent="1"/>
    </xf>
    <xf numFmtId="164" fontId="3" fillId="0" borderId="37" xfId="5" applyNumberFormat="1" applyFont="1" applyFill="1" applyBorder="1" applyAlignment="1" applyProtection="1">
      <alignment horizontal="right" vertical="center" wrapText="1" indent="1"/>
    </xf>
    <xf numFmtId="164" fontId="1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6" xfId="5" applyFont="1" applyFill="1" applyBorder="1" applyAlignment="1" applyProtection="1">
      <alignment horizontal="left" vertical="center" wrapText="1" indent="1"/>
    </xf>
    <xf numFmtId="164" fontId="1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0" fontId="10" fillId="0" borderId="3" xfId="5" applyFont="1" applyFill="1" applyBorder="1" applyAlignment="1" applyProtection="1">
      <alignment horizontal="left" vertical="center" wrapText="1" indent="6"/>
    </xf>
    <xf numFmtId="164" fontId="1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0" fontId="18" fillId="0" borderId="14" xfId="5" applyFont="1" applyFill="1" applyBorder="1" applyAlignment="1" applyProtection="1">
      <alignment horizontal="left" vertical="center" wrapText="1" indent="1"/>
    </xf>
    <xf numFmtId="164" fontId="3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3" xfId="5" applyFont="1" applyFill="1" applyBorder="1" applyAlignment="1" applyProtection="1">
      <alignment horizontal="left" vertical="center" wrapText="1" indent="1"/>
    </xf>
    <xf numFmtId="164" fontId="18" fillId="0" borderId="25" xfId="5" applyNumberFormat="1" applyFont="1" applyFill="1" applyBorder="1" applyAlignment="1" applyProtection="1">
      <alignment horizontal="right" vertical="center" wrapText="1" indent="1"/>
    </xf>
    <xf numFmtId="0" fontId="10" fillId="0" borderId="1" xfId="5" applyFont="1" applyFill="1" applyBorder="1" applyAlignment="1" applyProtection="1">
      <alignment horizontal="lef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</xf>
    <xf numFmtId="164" fontId="29" fillId="0" borderId="25" xfId="0" applyNumberFormat="1" applyFont="1" applyBorder="1" applyAlignment="1" applyProtection="1">
      <alignment horizontal="right" vertical="center" wrapText="1" indent="1"/>
    </xf>
    <xf numFmtId="164" fontId="29" fillId="0" borderId="26" xfId="0" applyNumberFormat="1" applyFont="1" applyBorder="1" applyAlignment="1" applyProtection="1">
      <alignment horizontal="right" vertical="center" wrapText="1" indent="1"/>
    </xf>
    <xf numFmtId="164" fontId="29" fillId="0" borderId="14" xfId="0" applyNumberFormat="1" applyFont="1" applyBorder="1" applyAlignment="1" applyProtection="1">
      <alignment horizontal="right" vertical="center" wrapText="1" indent="1"/>
      <protection locked="0"/>
    </xf>
    <xf numFmtId="164" fontId="29" fillId="0" borderId="25" xfId="0" applyNumberFormat="1" applyFont="1" applyBorder="1" applyAlignment="1" applyProtection="1">
      <alignment horizontal="right" vertical="center" wrapText="1" indent="1"/>
      <protection locked="0"/>
    </xf>
    <xf numFmtId="164" fontId="10" fillId="0" borderId="17" xfId="5" applyNumberFormat="1" applyFont="1" applyFill="1" applyBorder="1" applyAlignment="1" applyProtection="1">
      <alignment horizontal="right" vertical="center" wrapText="1" indent="1"/>
    </xf>
    <xf numFmtId="164" fontId="29" fillId="0" borderId="14" xfId="0" quotePrefix="1" applyNumberFormat="1" applyFont="1" applyBorder="1" applyAlignment="1" applyProtection="1">
      <alignment horizontal="right" vertical="center" wrapText="1" indent="1"/>
    </xf>
    <xf numFmtId="164" fontId="29" fillId="0" borderId="25" xfId="0" quotePrefix="1" applyNumberFormat="1" applyFont="1" applyBorder="1" applyAlignment="1" applyProtection="1">
      <alignment horizontal="right" vertical="center" wrapText="1" indent="1"/>
    </xf>
    <xf numFmtId="164" fontId="29" fillId="0" borderId="26" xfId="0" quotePrefix="1" applyNumberFormat="1" applyFont="1" applyBorder="1" applyAlignment="1" applyProtection="1">
      <alignment horizontal="right" vertical="center" wrapText="1" indent="1"/>
    </xf>
    <xf numFmtId="0" fontId="18" fillId="0" borderId="0" xfId="5" applyFont="1" applyFill="1" applyProtection="1"/>
    <xf numFmtId="0" fontId="29" fillId="0" borderId="18" xfId="0" applyFont="1" applyBorder="1" applyAlignment="1" applyProtection="1">
      <alignment horizontal="left" vertical="center" wrapText="1" indent="1"/>
    </xf>
    <xf numFmtId="0" fontId="29" fillId="0" borderId="19" xfId="0" applyFont="1" applyBorder="1" applyAlignment="1" applyProtection="1">
      <alignment horizontal="left" vertical="center" wrapText="1" indent="1"/>
    </xf>
    <xf numFmtId="0" fontId="3" fillId="0" borderId="14" xfId="5" applyFont="1" applyFill="1" applyBorder="1" applyAlignment="1" applyProtection="1">
      <alignment vertical="center" wrapText="1"/>
    </xf>
    <xf numFmtId="164" fontId="3" fillId="0" borderId="40" xfId="5" applyNumberFormat="1" applyFont="1" applyFill="1" applyBorder="1" applyAlignment="1" applyProtection="1">
      <alignment horizontal="right" vertical="center" wrapText="1" indent="1"/>
    </xf>
    <xf numFmtId="0" fontId="3" fillId="0" borderId="15" xfId="5" applyFont="1" applyFill="1" applyBorder="1" applyAlignment="1" applyProtection="1">
      <alignment horizontal="center" vertical="center" wrapText="1"/>
    </xf>
    <xf numFmtId="164" fontId="18" fillId="0" borderId="13" xfId="0" applyNumberFormat="1" applyFont="1" applyFill="1" applyBorder="1" applyAlignment="1" applyProtection="1">
      <alignment horizontal="centerContinuous" vertical="center" wrapText="1"/>
    </xf>
    <xf numFmtId="164" fontId="18" fillId="0" borderId="14" xfId="0" applyNumberFormat="1" applyFont="1" applyFill="1" applyBorder="1" applyAlignment="1" applyProtection="1">
      <alignment horizontal="centerContinuous" vertical="center" wrapText="1"/>
    </xf>
    <xf numFmtId="164" fontId="18" fillId="0" borderId="25" xfId="0" applyNumberFormat="1" applyFont="1" applyFill="1" applyBorder="1" applyAlignment="1" applyProtection="1">
      <alignment horizontal="centerContinuous" vertical="center" wrapText="1"/>
    </xf>
    <xf numFmtId="164" fontId="18" fillId="0" borderId="17" xfId="0" applyNumberFormat="1" applyFont="1" applyFill="1" applyBorder="1" applyAlignment="1" applyProtection="1">
      <alignment horizontal="centerContinuous" vertical="center" wrapText="1"/>
    </xf>
    <xf numFmtId="164" fontId="18" fillId="0" borderId="43" xfId="0" applyNumberFormat="1" applyFont="1" applyFill="1" applyBorder="1" applyAlignment="1" applyProtection="1">
      <alignment horizontal="centerContinuous" vertical="center" wrapText="1"/>
    </xf>
    <xf numFmtId="164" fontId="18" fillId="0" borderId="36" xfId="0" applyNumberFormat="1" applyFont="1" applyFill="1" applyBorder="1" applyAlignment="1" applyProtection="1">
      <alignment horizontal="centerContinuous" vertical="center" wrapText="1"/>
    </xf>
    <xf numFmtId="164" fontId="0" fillId="0" borderId="0" xfId="0" applyNumberFormat="1" applyFont="1" applyFill="1" applyAlignment="1" applyProtection="1">
      <alignment vertical="center" wrapText="1"/>
    </xf>
    <xf numFmtId="164" fontId="18" fillId="0" borderId="13" xfId="0" applyNumberFormat="1" applyFont="1" applyFill="1" applyBorder="1" applyAlignment="1" applyProtection="1">
      <alignment horizontal="center" vertical="center" wrapText="1"/>
    </xf>
    <xf numFmtId="164" fontId="18" fillId="0" borderId="14" xfId="0" applyNumberFormat="1" applyFont="1" applyFill="1" applyBorder="1" applyAlignment="1" applyProtection="1">
      <alignment horizontal="center" vertical="center" wrapText="1"/>
    </xf>
    <xf numFmtId="164" fontId="18" fillId="0" borderId="25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18" fillId="0" borderId="0" xfId="0" applyNumberFormat="1" applyFont="1" applyFill="1" applyAlignment="1" applyProtection="1">
      <alignment horizontal="center" vertical="center" wrapText="1"/>
    </xf>
    <xf numFmtId="164" fontId="18" fillId="0" borderId="28" xfId="0" applyNumberFormat="1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center" vertical="center" wrapText="1"/>
    </xf>
    <xf numFmtId="164" fontId="0" fillId="0" borderId="29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</xf>
    <xf numFmtId="164" fontId="0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35" xfId="0" applyNumberFormat="1" applyFont="1" applyFill="1" applyBorder="1" applyAlignment="1" applyProtection="1">
      <alignment horizontal="right" vertical="center" wrapText="1" indent="1"/>
    </xf>
    <xf numFmtId="164" fontId="0" fillId="0" borderId="30" xfId="0" applyNumberFormat="1" applyFont="1" applyFill="1" applyBorder="1" applyAlignment="1" applyProtection="1">
      <alignment horizontal="lef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1" xfId="0" applyNumberFormat="1" applyFont="1" applyFill="1" applyBorder="1" applyAlignment="1" applyProtection="1">
      <alignment horizontal="left" vertical="center" wrapText="1" indent="1"/>
    </xf>
    <xf numFmtId="164" fontId="0" fillId="0" borderId="27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6" xfId="0" applyNumberFormat="1" applyFont="1" applyFill="1" applyBorder="1" applyAlignment="1" applyProtection="1">
      <alignment horizontal="right" vertical="center" wrapText="1" indent="1"/>
    </xf>
    <xf numFmtId="164" fontId="0" fillId="0" borderId="32" xfId="0" applyNumberFormat="1" applyFont="1" applyFill="1" applyBorder="1" applyAlignment="1" applyProtection="1">
      <alignment horizontal="lef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9" xfId="0" applyNumberFormat="1" applyFont="1" applyFill="1" applyBorder="1" applyAlignment="1" applyProtection="1">
      <alignment horizontal="right" vertical="center" wrapText="1" indent="1"/>
    </xf>
    <xf numFmtId="164" fontId="0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45" xfId="0" applyNumberFormat="1" applyFont="1" applyFill="1" applyBorder="1" applyAlignment="1" applyProtection="1">
      <alignment horizontal="right" vertical="center" wrapText="1" indent="1"/>
    </xf>
    <xf numFmtId="164" fontId="12" fillId="0" borderId="2" xfId="0" applyNumberFormat="1" applyFont="1" applyFill="1" applyBorder="1" applyAlignment="1" applyProtection="1">
      <alignment horizontal="right" vertical="center" wrapText="1" indent="1"/>
    </xf>
    <xf numFmtId="164" fontId="0" fillId="0" borderId="1" xfId="0" applyNumberFormat="1" applyFont="1" applyFill="1" applyBorder="1" applyAlignment="1" applyProtection="1">
      <alignment horizontal="right" vertical="center" wrapText="1" indent="1"/>
    </xf>
    <xf numFmtId="164" fontId="0" fillId="0" borderId="7" xfId="0" applyNumberFormat="1" applyFont="1" applyFill="1" applyBorder="1" applyAlignment="1" applyProtection="1">
      <alignment horizontal="left" vertical="center" wrapText="1" indent="1"/>
      <protection locked="0"/>
    </xf>
    <xf numFmtId="164" fontId="18" fillId="0" borderId="25" xfId="0" applyNumberFormat="1" applyFont="1" applyFill="1" applyBorder="1" applyAlignment="1" applyProtection="1">
      <alignment horizontal="right" vertical="center" wrapText="1" indent="1"/>
    </xf>
    <xf numFmtId="164" fontId="0" fillId="0" borderId="50" xfId="0" applyNumberFormat="1" applyFont="1" applyFill="1" applyBorder="1" applyAlignment="1" applyProtection="1">
      <alignment horizontal="right" vertical="center" wrapText="1" indent="1"/>
    </xf>
    <xf numFmtId="164" fontId="0" fillId="0" borderId="8" xfId="0" quotePrefix="1" applyNumberFormat="1" applyFont="1" applyFill="1" applyBorder="1" applyAlignment="1" applyProtection="1">
      <alignment horizontal="left" vertical="center" wrapText="1" indent="6"/>
      <protection locked="0"/>
    </xf>
    <xf numFmtId="164" fontId="0" fillId="0" borderId="8" xfId="0" quotePrefix="1" applyNumberFormat="1" applyFont="1" applyFill="1" applyBorder="1" applyAlignment="1" applyProtection="1">
      <alignment horizontal="left" vertical="center" wrapText="1" indent="3"/>
      <protection locked="0"/>
    </xf>
    <xf numFmtId="164" fontId="0" fillId="0" borderId="33" xfId="0" applyNumberFormat="1" applyFont="1" applyFill="1" applyBorder="1" applyAlignment="1" applyProtection="1">
      <alignment horizontal="right" vertical="center" wrapText="1" indent="1"/>
      <protection locked="0"/>
    </xf>
    <xf numFmtId="164" fontId="12" fillId="0" borderId="7" xfId="0" applyNumberFormat="1" applyFont="1" applyFill="1" applyBorder="1" applyAlignment="1" applyProtection="1">
      <alignment horizontal="left" vertical="center" wrapText="1" indent="1"/>
    </xf>
    <xf numFmtId="164" fontId="12" fillId="0" borderId="3" xfId="0" applyNumberFormat="1" applyFont="1" applyFill="1" applyBorder="1" applyAlignment="1" applyProtection="1">
      <alignment horizontal="right" vertical="center" wrapText="1" indent="1"/>
    </xf>
    <xf numFmtId="164" fontId="0" fillId="0" borderId="8" xfId="0" applyNumberFormat="1" applyFont="1" applyFill="1" applyBorder="1" applyAlignment="1" applyProtection="1">
      <alignment horizontal="left" vertical="center" wrapText="1" indent="2"/>
    </xf>
    <xf numFmtId="164" fontId="0" fillId="0" borderId="2" xfId="0" applyNumberFormat="1" applyFont="1" applyFill="1" applyBorder="1" applyAlignment="1" applyProtection="1">
      <alignment horizontal="left" vertical="center" wrapText="1" indent="2"/>
    </xf>
    <xf numFmtId="164" fontId="12" fillId="0" borderId="2" xfId="0" applyNumberFormat="1" applyFont="1" applyFill="1" applyBorder="1" applyAlignment="1" applyProtection="1">
      <alignment horizontal="left" vertical="center" wrapText="1" indent="1"/>
    </xf>
    <xf numFmtId="164" fontId="0" fillId="0" borderId="9" xfId="0" applyNumberFormat="1" applyFont="1" applyFill="1" applyBorder="1" applyAlignment="1" applyProtection="1">
      <alignment horizontal="left" vertical="center" wrapText="1" indent="1"/>
      <protection locked="0"/>
    </xf>
    <xf numFmtId="164" fontId="0" fillId="0" borderId="9" xfId="0" applyNumberFormat="1" applyFont="1" applyFill="1" applyBorder="1" applyAlignment="1" applyProtection="1">
      <alignment horizontal="left" vertical="center" wrapText="1" indent="2"/>
    </xf>
    <xf numFmtId="164" fontId="0" fillId="0" borderId="10" xfId="0" applyNumberFormat="1" applyFont="1" applyFill="1" applyBorder="1" applyAlignment="1" applyProtection="1">
      <alignment horizontal="left" vertical="center" wrapText="1" indent="2"/>
    </xf>
    <xf numFmtId="164" fontId="3" fillId="0" borderId="13" xfId="0" applyNumberFormat="1" applyFont="1" applyFill="1" applyBorder="1" applyAlignment="1" applyProtection="1">
      <alignment horizontal="center" vertical="center" wrapText="1"/>
    </xf>
    <xf numFmtId="164" fontId="3" fillId="0" borderId="14" xfId="0" applyNumberFormat="1" applyFont="1" applyFill="1" applyBorder="1" applyAlignment="1" applyProtection="1">
      <alignment horizontal="center" vertical="center" wrapText="1"/>
    </xf>
    <xf numFmtId="164" fontId="3" fillId="0" borderId="17" xfId="0" applyNumberFormat="1" applyFont="1" applyFill="1" applyBorder="1" applyAlignment="1" applyProtection="1">
      <alignment horizontal="center" vertical="center" wrapText="1"/>
    </xf>
    <xf numFmtId="164" fontId="3" fillId="0" borderId="18" xfId="0" applyNumberFormat="1" applyFont="1" applyFill="1" applyBorder="1" applyAlignment="1" applyProtection="1">
      <alignment horizontal="center" vertical="center" wrapText="1"/>
    </xf>
    <xf numFmtId="164" fontId="3" fillId="0" borderId="19" xfId="0" applyNumberFormat="1" applyFont="1" applyFill="1" applyBorder="1" applyAlignment="1" applyProtection="1">
      <alignment horizontal="center" vertical="center" wrapText="1"/>
    </xf>
    <xf numFmtId="164" fontId="3" fillId="0" borderId="20" xfId="0" applyNumberFormat="1" applyFont="1" applyFill="1" applyBorder="1" applyAlignment="1" applyProtection="1">
      <alignment horizontal="center" vertical="center" wrapText="1"/>
    </xf>
    <xf numFmtId="164" fontId="10" fillId="0" borderId="0" xfId="0" applyNumberFormat="1" applyFont="1" applyFill="1" applyAlignment="1" applyProtection="1">
      <alignment vertical="center" wrapText="1"/>
    </xf>
    <xf numFmtId="164" fontId="10" fillId="0" borderId="8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2" xfId="0" applyNumberFormat="1" applyFont="1" applyFill="1" applyBorder="1" applyAlignment="1" applyProtection="1">
      <alignment vertical="center" wrapText="1"/>
      <protection locked="0"/>
    </xf>
    <xf numFmtId="49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21" xfId="0" applyNumberFormat="1" applyFont="1" applyFill="1" applyBorder="1" applyAlignment="1" applyProtection="1">
      <alignment vertical="center" wrapText="1"/>
    </xf>
    <xf numFmtId="164" fontId="10" fillId="0" borderId="0" xfId="0" applyNumberFormat="1" applyFont="1" applyFill="1" applyAlignment="1">
      <alignment vertical="center" wrapText="1"/>
    </xf>
    <xf numFmtId="164" fontId="10" fillId="0" borderId="7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6" xfId="0" applyNumberFormat="1" applyFont="1" applyFill="1" applyBorder="1" applyAlignment="1" applyProtection="1">
      <alignment vertical="center" wrapText="1"/>
      <protection locked="0"/>
    </xf>
    <xf numFmtId="164" fontId="3" fillId="0" borderId="13" xfId="0" applyNumberFormat="1" applyFont="1" applyFill="1" applyBorder="1" applyAlignment="1" applyProtection="1">
      <alignment horizontal="left" vertical="center" wrapText="1"/>
    </xf>
    <xf numFmtId="164" fontId="3" fillId="0" borderId="14" xfId="0" applyNumberFormat="1" applyFont="1" applyFill="1" applyBorder="1" applyAlignment="1" applyProtection="1">
      <alignment vertical="center" wrapText="1"/>
    </xf>
    <xf numFmtId="164" fontId="3" fillId="2" borderId="14" xfId="0" applyNumberFormat="1" applyFont="1" applyFill="1" applyBorder="1" applyAlignment="1" applyProtection="1">
      <alignment vertical="center" wrapText="1"/>
    </xf>
    <xf numFmtId="49" fontId="10" fillId="0" borderId="4" xfId="0" applyNumberFormat="1" applyFont="1" applyFill="1" applyBorder="1" applyAlignment="1" applyProtection="1">
      <alignment horizontal="center" vertical="center" wrapText="1"/>
      <protection locked="0"/>
    </xf>
    <xf numFmtId="49" fontId="10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3" fillId="0" borderId="28" xfId="0" applyFont="1" applyFill="1" applyBorder="1" applyAlignment="1" applyProtection="1">
      <alignment horizontal="center" vertical="center" wrapText="1"/>
    </xf>
    <xf numFmtId="0" fontId="3" fillId="0" borderId="34" xfId="0" applyFont="1" applyFill="1" applyBorder="1" applyAlignment="1" applyProtection="1">
      <alignment horizontal="center" vertical="center" wrapText="1"/>
    </xf>
    <xf numFmtId="0" fontId="3" fillId="0" borderId="16" xfId="0" applyFont="1" applyFill="1" applyBorder="1" applyAlignment="1" applyProtection="1">
      <alignment horizontal="center" vertical="center" wrapText="1"/>
    </xf>
    <xf numFmtId="0" fontId="3" fillId="0" borderId="17" xfId="5" applyFont="1" applyFill="1" applyBorder="1" applyAlignment="1" applyProtection="1">
      <alignment horizontal="center" vertical="center" wrapText="1"/>
    </xf>
    <xf numFmtId="0" fontId="0" fillId="0" borderId="0" xfId="0" applyFont="1" applyFill="1" applyAlignment="1">
      <alignment vertical="center" wrapText="1"/>
    </xf>
    <xf numFmtId="0" fontId="3" fillId="0" borderId="13" xfId="0" applyFont="1" applyFill="1" applyBorder="1" applyAlignment="1" applyProtection="1">
      <alignment horizontal="center" vertical="center" wrapText="1"/>
    </xf>
    <xf numFmtId="0" fontId="3" fillId="0" borderId="14" xfId="0" applyFont="1" applyFill="1" applyBorder="1" applyAlignment="1" applyProtection="1">
      <alignment horizontal="center" vertical="center" wrapText="1"/>
    </xf>
    <xf numFmtId="0" fontId="3" fillId="0" borderId="44" xfId="0" applyFont="1" applyFill="1" applyBorder="1" applyAlignment="1" applyProtection="1">
      <alignment horizontal="center" vertical="center" wrapText="1"/>
    </xf>
    <xf numFmtId="0" fontId="3" fillId="0" borderId="0" xfId="0" applyFont="1" applyFill="1" applyAlignment="1">
      <alignment horizontal="center" vertical="center" wrapText="1"/>
    </xf>
    <xf numFmtId="49" fontId="10" fillId="0" borderId="9" xfId="5" applyNumberFormat="1" applyFont="1" applyFill="1" applyBorder="1" applyAlignment="1" applyProtection="1">
      <alignment horizontal="center" vertical="center" wrapText="1"/>
    </xf>
    <xf numFmtId="49" fontId="10" fillId="0" borderId="8" xfId="5" applyNumberFormat="1" applyFont="1" applyFill="1" applyBorder="1" applyAlignment="1" applyProtection="1">
      <alignment horizontal="center" vertical="center" wrapText="1"/>
    </xf>
    <xf numFmtId="0" fontId="10" fillId="0" borderId="0" xfId="0" applyFont="1" applyFill="1" applyAlignment="1">
      <alignment vertical="center" wrapText="1"/>
    </xf>
    <xf numFmtId="49" fontId="10" fillId="0" borderId="10" xfId="5" applyNumberFormat="1" applyFont="1" applyFill="1" applyBorder="1" applyAlignment="1" applyProtection="1">
      <alignment horizontal="center" vertical="center" wrapText="1"/>
    </xf>
    <xf numFmtId="164" fontId="0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5" xfId="5" applyNumberFormat="1" applyFont="1" applyFill="1" applyBorder="1" applyAlignment="1" applyProtection="1">
      <alignment horizontal="right" vertical="center" wrapText="1" indent="1"/>
    </xf>
    <xf numFmtId="164" fontId="0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46" xfId="5" applyNumberFormat="1" applyFont="1" applyFill="1" applyBorder="1" applyAlignment="1" applyProtection="1">
      <alignment horizontal="right" vertical="center" wrapText="1" indent="1"/>
    </xf>
    <xf numFmtId="164" fontId="0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23" xfId="5" applyNumberFormat="1" applyFont="1" applyFill="1" applyBorder="1" applyAlignment="1" applyProtection="1">
      <alignment horizontal="right" vertical="center" wrapText="1" indent="1"/>
      <protection locked="0"/>
    </xf>
    <xf numFmtId="164" fontId="0" fillId="0" borderId="35" xfId="5" applyNumberFormat="1" applyFont="1" applyFill="1" applyBorder="1" applyAlignment="1" applyProtection="1">
      <alignment horizontal="right" vertical="center" wrapText="1" indent="1"/>
    </xf>
    <xf numFmtId="0" fontId="29" fillId="0" borderId="13" xfId="0" applyFont="1" applyBorder="1" applyAlignment="1" applyProtection="1">
      <alignment horizontal="center" wrapText="1"/>
    </xf>
    <xf numFmtId="164" fontId="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0" fontId="28" fillId="0" borderId="9" xfId="0" applyFont="1" applyBorder="1" applyAlignment="1" applyProtection="1">
      <alignment horizontal="center" wrapText="1"/>
    </xf>
    <xf numFmtId="0" fontId="28" fillId="0" borderId="8" xfId="0" applyFont="1" applyBorder="1" applyAlignment="1" applyProtection="1">
      <alignment horizontal="center" wrapText="1"/>
    </xf>
    <xf numFmtId="0" fontId="28" fillId="0" borderId="10" xfId="0" applyFont="1" applyBorder="1" applyAlignment="1" applyProtection="1">
      <alignment horizontal="center" wrapText="1"/>
    </xf>
    <xf numFmtId="0" fontId="29" fillId="0" borderId="18" xfId="0" applyFont="1" applyBorder="1" applyAlignment="1" applyProtection="1">
      <alignment horizontal="center" wrapText="1"/>
    </xf>
    <xf numFmtId="0" fontId="10" fillId="0" borderId="0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left" vertical="center" wrapText="1" indent="1"/>
    </xf>
    <xf numFmtId="164" fontId="3" fillId="0" borderId="0" xfId="0" applyNumberFormat="1" applyFont="1" applyFill="1" applyBorder="1" applyAlignment="1" applyProtection="1">
      <alignment horizontal="right" vertical="center" wrapText="1" indent="1"/>
    </xf>
    <xf numFmtId="49" fontId="10" fillId="0" borderId="11" xfId="5" applyNumberFormat="1" applyFont="1" applyFill="1" applyBorder="1" applyAlignment="1" applyProtection="1">
      <alignment horizontal="center" vertical="center" wrapText="1"/>
    </xf>
    <xf numFmtId="49" fontId="10" fillId="0" borderId="7" xfId="5" applyNumberFormat="1" applyFont="1" applyFill="1" applyBorder="1" applyAlignment="1" applyProtection="1">
      <alignment horizontal="center" vertical="center" wrapText="1"/>
    </xf>
    <xf numFmtId="49" fontId="10" fillId="0" borderId="12" xfId="5" applyNumberFormat="1" applyFont="1" applyFill="1" applyBorder="1" applyAlignment="1" applyProtection="1">
      <alignment horizontal="center" vertical="center" wrapText="1"/>
    </xf>
    <xf numFmtId="0" fontId="10" fillId="0" borderId="22" xfId="5" applyFont="1" applyFill="1" applyBorder="1" applyAlignment="1" applyProtection="1">
      <alignment horizontal="left" vertical="center" wrapText="1" indent="6"/>
    </xf>
    <xf numFmtId="164" fontId="10" fillId="0" borderId="39" xfId="5" applyNumberFormat="1" applyFont="1" applyFill="1" applyBorder="1" applyAlignment="1" applyProtection="1">
      <alignment horizontal="right" vertical="center" wrapText="1" indent="1"/>
      <protection locked="0"/>
    </xf>
    <xf numFmtId="16" fontId="0" fillId="0" borderId="0" xfId="0" applyNumberFormat="1" applyFont="1" applyFill="1" applyAlignment="1">
      <alignment vertical="center" wrapText="1"/>
    </xf>
    <xf numFmtId="49" fontId="18" fillId="0" borderId="13" xfId="5" applyNumberFormat="1" applyFont="1" applyFill="1" applyBorder="1" applyAlignment="1" applyProtection="1">
      <alignment horizontal="center" vertical="center" wrapText="1"/>
    </xf>
    <xf numFmtId="0" fontId="29" fillId="0" borderId="18" xfId="0" applyFont="1" applyBorder="1" applyAlignment="1" applyProtection="1">
      <alignment horizontal="center" vertical="center" wrapText="1"/>
    </xf>
    <xf numFmtId="0" fontId="0" fillId="0" borderId="0" xfId="0" applyFont="1" applyFill="1" applyAlignment="1" applyProtection="1">
      <alignment horizontal="left" vertical="center" wrapText="1"/>
    </xf>
    <xf numFmtId="0" fontId="0" fillId="0" borderId="0" xfId="0" applyFont="1" applyFill="1" applyAlignment="1" applyProtection="1">
      <alignment vertical="center" wrapText="1"/>
    </xf>
    <xf numFmtId="0" fontId="0" fillId="0" borderId="0" xfId="0" applyFont="1" applyFill="1" applyAlignment="1" applyProtection="1">
      <alignment horizontal="right" vertical="center" wrapText="1" indent="1"/>
    </xf>
    <xf numFmtId="0" fontId="3" fillId="0" borderId="14" xfId="0" applyFont="1" applyBorder="1" applyAlignment="1">
      <alignment horizontal="center" vertical="center" wrapText="1"/>
    </xf>
    <xf numFmtId="0" fontId="3" fillId="0" borderId="25" xfId="0" applyFont="1" applyBorder="1" applyAlignment="1">
      <alignment horizontal="center" vertical="center" wrapText="1"/>
    </xf>
    <xf numFmtId="3" fontId="18" fillId="0" borderId="0" xfId="0" applyNumberFormat="1" applyFont="1" applyFill="1" applyAlignment="1" applyProtection="1">
      <alignment horizontal="center" vertical="center" wrapText="1"/>
    </xf>
    <xf numFmtId="3" fontId="7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vertical="center"/>
    </xf>
    <xf numFmtId="3" fontId="0" fillId="0" borderId="0" xfId="0" applyNumberFormat="1" applyFont="1" applyFill="1" applyAlignment="1">
      <alignment vertical="center" wrapText="1"/>
    </xf>
    <xf numFmtId="3" fontId="0" fillId="0" borderId="0" xfId="0" applyNumberFormat="1" applyFont="1" applyFill="1" applyAlignment="1">
      <alignment horizontal="center" vertical="center" wrapText="1"/>
    </xf>
    <xf numFmtId="164" fontId="18" fillId="3" borderId="13" xfId="0" applyNumberFormat="1" applyFont="1" applyFill="1" applyBorder="1" applyAlignment="1" applyProtection="1">
      <alignment horizontal="left" vertical="center" wrapText="1"/>
      <protection locked="0"/>
    </xf>
    <xf numFmtId="49" fontId="18" fillId="3" borderId="14" xfId="0" applyNumberFormat="1" applyFont="1" applyFill="1" applyBorder="1" applyAlignment="1" applyProtection="1">
      <alignment horizontal="center" vertical="center" wrapText="1"/>
      <protection locked="0"/>
    </xf>
    <xf numFmtId="164" fontId="10" fillId="0" borderId="4" xfId="0" applyNumberFormat="1" applyFont="1" applyFill="1" applyBorder="1" applyAlignment="1" applyProtection="1">
      <alignment vertical="center" wrapText="1"/>
      <protection locked="0"/>
    </xf>
    <xf numFmtId="164" fontId="18" fillId="3" borderId="14" xfId="0" applyNumberFormat="1" applyFont="1" applyFill="1" applyBorder="1" applyAlignment="1" applyProtection="1">
      <alignment vertical="center" wrapText="1"/>
      <protection locked="0"/>
    </xf>
    <xf numFmtId="164" fontId="10" fillId="0" borderId="1" xfId="0" applyNumberFormat="1" applyFont="1" applyFill="1" applyBorder="1" applyAlignment="1" applyProtection="1">
      <alignment vertical="center" wrapText="1"/>
      <protection locked="0"/>
    </xf>
    <xf numFmtId="164" fontId="18" fillId="3" borderId="17" xfId="0" applyNumberFormat="1" applyFont="1" applyFill="1" applyBorder="1" applyAlignment="1" applyProtection="1">
      <alignment vertical="center" wrapText="1"/>
      <protection locked="0"/>
    </xf>
    <xf numFmtId="164" fontId="10" fillId="0" borderId="54" xfId="0" applyNumberFormat="1" applyFont="1" applyFill="1" applyBorder="1" applyAlignment="1" applyProtection="1">
      <alignment vertical="center" wrapText="1"/>
    </xf>
    <xf numFmtId="3" fontId="7" fillId="0" borderId="0" xfId="5" applyNumberFormat="1" applyFill="1" applyProtection="1"/>
    <xf numFmtId="3" fontId="10" fillId="0" borderId="0" xfId="5" applyNumberFormat="1" applyFont="1" applyFill="1" applyProtection="1"/>
    <xf numFmtId="3" fontId="0" fillId="0" borderId="0" xfId="0" applyNumberFormat="1" applyProtection="1"/>
    <xf numFmtId="3" fontId="0" fillId="0" borderId="0" xfId="0" applyNumberFormat="1"/>
    <xf numFmtId="0" fontId="18" fillId="0" borderId="17" xfId="5" applyFont="1" applyFill="1" applyBorder="1" applyAlignment="1" applyProtection="1">
      <alignment horizontal="center" vertical="center" wrapText="1"/>
    </xf>
    <xf numFmtId="0" fontId="18" fillId="0" borderId="26" xfId="0" applyFont="1" applyBorder="1" applyAlignment="1">
      <alignment horizontal="center" vertical="center" wrapText="1"/>
    </xf>
    <xf numFmtId="49" fontId="10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0" fillId="0" borderId="8" xfId="0" applyNumberFormat="1" applyFill="1" applyBorder="1" applyAlignment="1" applyProtection="1">
      <alignment horizontal="left" vertical="center" wrapText="1" indent="1"/>
    </xf>
    <xf numFmtId="164" fontId="0" fillId="0" borderId="2" xfId="0" applyNumberFormat="1" applyFill="1" applyBorder="1" applyAlignment="1" applyProtection="1">
      <alignment horizontal="right" vertical="center" wrapText="1" indent="1"/>
      <protection locked="0"/>
    </xf>
    <xf numFmtId="164" fontId="0" fillId="0" borderId="7" xfId="0" applyNumberFormat="1" applyFill="1" applyBorder="1" applyAlignment="1" applyProtection="1">
      <alignment horizontal="left" vertical="center" wrapText="1" indent="1"/>
    </xf>
    <xf numFmtId="0" fontId="28" fillId="0" borderId="11" xfId="0" applyFont="1" applyBorder="1" applyAlignment="1">
      <alignment wrapText="1"/>
    </xf>
    <xf numFmtId="0" fontId="28" fillId="0" borderId="8" xfId="0" applyFont="1" applyBorder="1" applyAlignment="1">
      <alignment wrapText="1"/>
    </xf>
    <xf numFmtId="0" fontId="28" fillId="0" borderId="8" xfId="0" applyFont="1" applyFill="1" applyBorder="1" applyAlignment="1"/>
    <xf numFmtId="164" fontId="1" fillId="0" borderId="5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5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2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41" xfId="5" applyNumberFormat="1" applyFont="1" applyFill="1" applyBorder="1" applyAlignment="1" applyProtection="1">
      <alignment horizontal="right" vertical="center" wrapText="1" indent="1"/>
      <protection locked="0"/>
    </xf>
    <xf numFmtId="164" fontId="1" fillId="0" borderId="37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" xfId="5" applyNumberFormat="1" applyFont="1" applyFill="1" applyBorder="1" applyAlignment="1" applyProtection="1">
      <alignment horizontal="right" vertical="center" wrapText="1" indent="1"/>
      <protection locked="0"/>
    </xf>
    <xf numFmtId="164" fontId="10" fillId="0" borderId="16" xfId="5" applyNumberFormat="1" applyFont="1" applyFill="1" applyBorder="1" applyAlignment="1" applyProtection="1">
      <alignment horizontal="right" vertical="center" wrapText="1" indent="1"/>
      <protection locked="0"/>
    </xf>
    <xf numFmtId="49" fontId="10" fillId="0" borderId="3" xfId="0" applyNumberFormat="1" applyFont="1" applyFill="1" applyBorder="1" applyAlignment="1" applyProtection="1">
      <alignment horizontal="center" vertical="center" wrapText="1"/>
      <protection locked="0"/>
    </xf>
    <xf numFmtId="0" fontId="29" fillId="0" borderId="14" xfId="0" applyFont="1" applyBorder="1" applyAlignment="1" applyProtection="1">
      <alignment vertical="center" wrapText="1"/>
    </xf>
    <xf numFmtId="164" fontId="0" fillId="0" borderId="2" xfId="0" applyNumberFormat="1" applyFill="1" applyBorder="1" applyAlignment="1" applyProtection="1">
      <alignment horizontal="right" vertical="center" wrapText="1" indent="1"/>
    </xf>
    <xf numFmtId="165" fontId="7" fillId="0" borderId="0" xfId="5" applyNumberFormat="1" applyFill="1" applyProtection="1"/>
    <xf numFmtId="165" fontId="10" fillId="0" borderId="0" xfId="5" applyNumberFormat="1" applyFont="1" applyFill="1" applyProtection="1"/>
    <xf numFmtId="0" fontId="31" fillId="0" borderId="14" xfId="5" applyFont="1" applyFill="1" applyBorder="1" applyAlignment="1" applyProtection="1">
      <alignment horizontal="left" vertical="center" wrapText="1"/>
    </xf>
    <xf numFmtId="0" fontId="0" fillId="0" borderId="0" xfId="0" applyFill="1"/>
    <xf numFmtId="0" fontId="0" fillId="0" borderId="0" xfId="0" applyFill="1" applyAlignment="1"/>
    <xf numFmtId="0" fontId="0" fillId="0" borderId="0" xfId="0" applyFill="1" applyProtection="1">
      <protection locked="0"/>
    </xf>
    <xf numFmtId="0" fontId="35" fillId="0" borderId="14" xfId="0" applyFont="1" applyFill="1" applyBorder="1" applyAlignment="1" applyProtection="1">
      <alignment horizontal="center" vertical="center" wrapText="1"/>
    </xf>
    <xf numFmtId="0" fontId="35" fillId="0" borderId="17" xfId="0" applyFont="1" applyFill="1" applyBorder="1" applyAlignment="1" applyProtection="1">
      <alignment horizontal="center" vertical="center" wrapText="1"/>
    </xf>
    <xf numFmtId="0" fontId="16" fillId="0" borderId="8" xfId="0" applyFont="1" applyFill="1" applyBorder="1" applyAlignment="1" applyProtection="1">
      <alignment horizontal="center" vertical="center"/>
    </xf>
    <xf numFmtId="0" fontId="16" fillId="0" borderId="2" xfId="0" applyFont="1" applyFill="1" applyBorder="1" applyAlignment="1" applyProtection="1">
      <alignment vertical="center" wrapText="1"/>
    </xf>
    <xf numFmtId="164" fontId="16" fillId="0" borderId="2" xfId="0" applyNumberFormat="1" applyFont="1" applyFill="1" applyBorder="1" applyAlignment="1" applyProtection="1">
      <alignment vertical="center"/>
      <protection locked="0"/>
    </xf>
    <xf numFmtId="164" fontId="31" fillId="0" borderId="21" xfId="0" applyNumberFormat="1" applyFont="1" applyFill="1" applyBorder="1" applyAlignment="1" applyProtection="1">
      <alignment vertical="center"/>
    </xf>
    <xf numFmtId="0" fontId="16" fillId="0" borderId="10" xfId="0" applyFont="1" applyFill="1" applyBorder="1" applyAlignment="1" applyProtection="1">
      <alignment horizontal="center" vertical="center"/>
    </xf>
    <xf numFmtId="0" fontId="16" fillId="0" borderId="6" xfId="0" applyFont="1" applyFill="1" applyBorder="1" applyAlignment="1" applyProtection="1">
      <alignment vertical="center" wrapText="1"/>
    </xf>
    <xf numFmtId="164" fontId="16" fillId="0" borderId="6" xfId="0" applyNumberFormat="1" applyFont="1" applyFill="1" applyBorder="1" applyAlignment="1" applyProtection="1">
      <alignment vertical="center"/>
      <protection locked="0"/>
    </xf>
    <xf numFmtId="164" fontId="31" fillId="0" borderId="14" xfId="0" applyNumberFormat="1" applyFont="1" applyFill="1" applyBorder="1" applyAlignment="1" applyProtection="1">
      <alignment vertical="center"/>
    </xf>
    <xf numFmtId="164" fontId="31" fillId="0" borderId="17" xfId="0" applyNumberFormat="1" applyFont="1" applyFill="1" applyBorder="1" applyAlignment="1" applyProtection="1">
      <alignment vertical="center"/>
    </xf>
    <xf numFmtId="0" fontId="3" fillId="0" borderId="0" xfId="0" applyFont="1" applyFill="1"/>
    <xf numFmtId="0" fontId="4" fillId="0" borderId="0" xfId="0" applyFont="1" applyFill="1" applyBorder="1" applyAlignment="1" applyProtection="1">
      <alignment horizontal="right"/>
    </xf>
    <xf numFmtId="0" fontId="3" fillId="0" borderId="44" xfId="0" applyFont="1" applyFill="1" applyBorder="1" applyAlignment="1" applyProtection="1">
      <alignment horizontal="center" vertical="center" wrapText="1"/>
    </xf>
    <xf numFmtId="164" fontId="20" fillId="0" borderId="24" xfId="5" applyNumberFormat="1" applyFont="1" applyFill="1" applyBorder="1" applyAlignment="1" applyProtection="1">
      <alignment vertical="center"/>
    </xf>
    <xf numFmtId="0" fontId="1" fillId="0" borderId="36" xfId="5" applyFont="1" applyFill="1" applyBorder="1" applyProtection="1"/>
    <xf numFmtId="164" fontId="0" fillId="0" borderId="23" xfId="0" applyNumberFormat="1" applyFont="1" applyFill="1" applyBorder="1" applyAlignment="1" applyProtection="1">
      <alignment horizontal="right" vertical="center" wrapText="1" indent="1"/>
    </xf>
    <xf numFmtId="164" fontId="0" fillId="0" borderId="41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ont="1" applyFill="1" applyBorder="1" applyAlignment="1" applyProtection="1">
      <alignment horizontal="right" vertical="center" wrapText="1" indent="1"/>
    </xf>
    <xf numFmtId="164" fontId="0" fillId="0" borderId="5" xfId="0" applyNumberFormat="1" applyFont="1" applyFill="1" applyBorder="1" applyAlignment="1" applyProtection="1">
      <alignment horizontal="right" vertical="center" wrapText="1" indent="1"/>
    </xf>
    <xf numFmtId="164" fontId="0" fillId="0" borderId="42" xfId="0" applyNumberFormat="1" applyFill="1" applyBorder="1" applyAlignment="1" applyProtection="1">
      <alignment horizontal="right" vertical="center" wrapText="1" indent="1"/>
    </xf>
    <xf numFmtId="164" fontId="12" fillId="0" borderId="5" xfId="0" applyNumberFormat="1" applyFont="1" applyFill="1" applyBorder="1" applyAlignment="1" applyProtection="1">
      <alignment horizontal="right" vertical="center" wrapText="1" indent="1"/>
    </xf>
    <xf numFmtId="164" fontId="18" fillId="0" borderId="44" xfId="0" applyNumberFormat="1" applyFont="1" applyFill="1" applyBorder="1" applyAlignment="1" applyProtection="1">
      <alignment horizontal="right" vertical="center" wrapText="1" indent="1"/>
    </xf>
    <xf numFmtId="0" fontId="3" fillId="0" borderId="68" xfId="5" applyFont="1" applyFill="1" applyBorder="1" applyAlignment="1" applyProtection="1">
      <alignment horizontal="center" vertical="center" wrapText="1"/>
    </xf>
    <xf numFmtId="164" fontId="18" fillId="0" borderId="17" xfId="0" applyNumberFormat="1" applyFont="1" applyFill="1" applyBorder="1" applyAlignment="1" applyProtection="1">
      <alignment horizontal="right" vertical="center" wrapText="1" indent="1"/>
    </xf>
    <xf numFmtId="164" fontId="18" fillId="0" borderId="0" xfId="0" applyNumberFormat="1" applyFont="1" applyFill="1" applyBorder="1" applyAlignment="1" applyProtection="1">
      <alignment horizontal="centerContinuous" vertical="center" wrapText="1"/>
    </xf>
    <xf numFmtId="0" fontId="3" fillId="0" borderId="26" xfId="5" applyFont="1" applyFill="1" applyBorder="1" applyAlignment="1" applyProtection="1">
      <alignment horizontal="center" vertical="center" wrapText="1"/>
    </xf>
    <xf numFmtId="0" fontId="3" fillId="0" borderId="28" xfId="5" applyFont="1" applyFill="1" applyBorder="1" applyAlignment="1" applyProtection="1">
      <alignment horizontal="center" vertical="center" wrapText="1"/>
    </xf>
    <xf numFmtId="0" fontId="3" fillId="0" borderId="53" xfId="0" applyFont="1" applyFill="1" applyBorder="1" applyAlignment="1">
      <alignment horizontal="center" vertical="center" wrapText="1"/>
    </xf>
    <xf numFmtId="0" fontId="3" fillId="0" borderId="28" xfId="0" applyFont="1" applyFill="1" applyBorder="1" applyAlignment="1">
      <alignment horizontal="center" vertical="center" wrapText="1"/>
    </xf>
    <xf numFmtId="164" fontId="10" fillId="0" borderId="62" xfId="5" applyNumberFormat="1" applyFont="1" applyFill="1" applyBorder="1" applyAlignment="1" applyProtection="1">
      <alignment horizontal="right" vertical="center" wrapText="1" indent="1"/>
    </xf>
    <xf numFmtId="164" fontId="10" fillId="0" borderId="64" xfId="5" applyNumberFormat="1" applyFont="1" applyFill="1" applyBorder="1" applyAlignment="1" applyProtection="1">
      <alignment horizontal="right" vertical="center" wrapText="1" indent="1"/>
    </xf>
    <xf numFmtId="164" fontId="10" fillId="0" borderId="30" xfId="5" applyNumberFormat="1" applyFont="1" applyFill="1" applyBorder="1" applyAlignment="1" applyProtection="1">
      <alignment horizontal="right" vertical="center" wrapText="1" indent="1"/>
    </xf>
    <xf numFmtId="164" fontId="10" fillId="0" borderId="49" xfId="5" applyNumberFormat="1" applyFont="1" applyFill="1" applyBorder="1" applyAlignment="1" applyProtection="1">
      <alignment horizontal="right" vertical="center" wrapText="1" indent="1"/>
    </xf>
    <xf numFmtId="164" fontId="10" fillId="0" borderId="63" xfId="5" applyNumberFormat="1" applyFont="1" applyFill="1" applyBorder="1" applyAlignment="1" applyProtection="1">
      <alignment horizontal="right" vertical="center" wrapText="1" indent="1"/>
    </xf>
    <xf numFmtId="164" fontId="3" fillId="0" borderId="53" xfId="5" applyNumberFormat="1" applyFont="1" applyFill="1" applyBorder="1" applyAlignment="1" applyProtection="1">
      <alignment horizontal="right" vertical="center" wrapText="1" indent="1"/>
    </xf>
    <xf numFmtId="0" fontId="4" fillId="0" borderId="24" xfId="0" applyFont="1" applyFill="1" applyBorder="1" applyAlignment="1" applyProtection="1">
      <alignment horizontal="right" vertical="center"/>
    </xf>
    <xf numFmtId="0" fontId="4" fillId="0" borderId="24" xfId="0" applyFont="1" applyFill="1" applyBorder="1" applyAlignment="1" applyProtection="1">
      <alignment horizontal="right"/>
    </xf>
    <xf numFmtId="164" fontId="4" fillId="0" borderId="24" xfId="0" applyNumberFormat="1" applyFont="1" applyFill="1" applyBorder="1" applyAlignment="1" applyProtection="1">
      <alignment wrapText="1"/>
    </xf>
    <xf numFmtId="164" fontId="4" fillId="0" borderId="24" xfId="0" applyNumberFormat="1" applyFont="1" applyFill="1" applyBorder="1" applyAlignment="1" applyProtection="1">
      <alignment horizontal="right" wrapText="1"/>
    </xf>
    <xf numFmtId="164" fontId="35" fillId="0" borderId="13" xfId="0" applyNumberFormat="1" applyFont="1" applyFill="1" applyBorder="1" applyAlignment="1" applyProtection="1">
      <alignment horizontal="center" vertical="center" wrapText="1"/>
    </xf>
    <xf numFmtId="164" fontId="35" fillId="0" borderId="14" xfId="0" applyNumberFormat="1" applyFont="1" applyFill="1" applyBorder="1" applyAlignment="1" applyProtection="1">
      <alignment horizontal="center" vertical="center" wrapText="1"/>
    </xf>
    <xf numFmtId="0" fontId="35" fillId="0" borderId="14" xfId="0" applyFont="1" applyBorder="1" applyAlignment="1">
      <alignment horizontal="center" vertical="center" wrapText="1"/>
    </xf>
    <xf numFmtId="164" fontId="35" fillId="0" borderId="26" xfId="0" applyNumberFormat="1" applyFont="1" applyFill="1" applyBorder="1" applyAlignment="1" applyProtection="1">
      <alignment horizontal="center" vertical="center" wrapText="1"/>
    </xf>
    <xf numFmtId="164" fontId="36" fillId="0" borderId="18" xfId="0" applyNumberFormat="1" applyFont="1" applyFill="1" applyBorder="1" applyAlignment="1" applyProtection="1">
      <alignment horizontal="center" vertical="center" wrapText="1"/>
    </xf>
    <xf numFmtId="164" fontId="36" fillId="0" borderId="19" xfId="0" applyNumberFormat="1" applyFont="1" applyFill="1" applyBorder="1" applyAlignment="1" applyProtection="1">
      <alignment horizontal="center" vertical="center" wrapText="1"/>
    </xf>
    <xf numFmtId="164" fontId="36" fillId="0" borderId="69" xfId="0" applyNumberFormat="1" applyFont="1" applyFill="1" applyBorder="1" applyAlignment="1" applyProtection="1">
      <alignment horizontal="center" vertical="center" wrapText="1"/>
    </xf>
    <xf numFmtId="164" fontId="36" fillId="0" borderId="20" xfId="0" applyNumberFormat="1" applyFont="1" applyFill="1" applyBorder="1" applyAlignment="1" applyProtection="1">
      <alignment horizontal="center" vertical="center" wrapText="1"/>
    </xf>
    <xf numFmtId="164" fontId="13" fillId="0" borderId="8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2" xfId="0" applyNumberFormat="1" applyFont="1" applyFill="1" applyBorder="1" applyAlignment="1" applyProtection="1">
      <alignment vertical="center" wrapText="1"/>
      <protection locked="0"/>
    </xf>
    <xf numFmtId="1" fontId="32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27" xfId="0" applyNumberFormat="1" applyFont="1" applyFill="1" applyBorder="1" applyAlignment="1" applyProtection="1">
      <alignment vertical="center" wrapText="1"/>
      <protection locked="0"/>
    </xf>
    <xf numFmtId="164" fontId="31" fillId="0" borderId="21" xfId="0" applyNumberFormat="1" applyFont="1" applyFill="1" applyBorder="1" applyAlignment="1" applyProtection="1">
      <alignment vertical="center" wrapText="1"/>
    </xf>
    <xf numFmtId="164" fontId="13" fillId="0" borderId="10" xfId="0" applyNumberFormat="1" applyFont="1" applyFill="1" applyBorder="1" applyAlignment="1" applyProtection="1">
      <alignment horizontal="left" vertical="center" wrapText="1" indent="1"/>
      <protection locked="0"/>
    </xf>
    <xf numFmtId="164" fontId="32" fillId="0" borderId="6" xfId="0" applyNumberFormat="1" applyFont="1" applyFill="1" applyBorder="1" applyAlignment="1" applyProtection="1">
      <alignment vertical="center" wrapText="1"/>
      <protection locked="0"/>
    </xf>
    <xf numFmtId="1" fontId="32" fillId="0" borderId="6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70" xfId="0" applyNumberFormat="1" applyFont="1" applyFill="1" applyBorder="1" applyAlignment="1" applyProtection="1">
      <alignment vertical="center" wrapText="1"/>
      <protection locked="0"/>
    </xf>
    <xf numFmtId="164" fontId="35" fillId="0" borderId="13" xfId="0" applyNumberFormat="1" applyFont="1" applyFill="1" applyBorder="1" applyAlignment="1" applyProtection="1">
      <alignment horizontal="left" vertical="center" wrapText="1"/>
    </xf>
    <xf numFmtId="164" fontId="36" fillId="0" borderId="14" xfId="0" applyNumberFormat="1" applyFont="1" applyFill="1" applyBorder="1" applyAlignment="1" applyProtection="1">
      <alignment vertical="center" wrapText="1"/>
    </xf>
    <xf numFmtId="164" fontId="36" fillId="2" borderId="14" xfId="0" applyNumberFormat="1" applyFont="1" applyFill="1" applyBorder="1" applyAlignment="1" applyProtection="1">
      <alignment vertical="center" wrapText="1"/>
    </xf>
    <xf numFmtId="164" fontId="36" fillId="0" borderId="17" xfId="0" applyNumberFormat="1" applyFont="1" applyFill="1" applyBorder="1" applyAlignment="1" applyProtection="1">
      <alignment vertical="center" wrapText="1"/>
    </xf>
    <xf numFmtId="164" fontId="38" fillId="0" borderId="0" xfId="0" applyNumberFormat="1" applyFont="1" applyFill="1" applyAlignment="1">
      <alignment vertical="center" wrapText="1"/>
    </xf>
    <xf numFmtId="164" fontId="4" fillId="0" borderId="24" xfId="0" applyNumberFormat="1" applyFont="1" applyFill="1" applyBorder="1" applyAlignment="1">
      <alignment vertical="center"/>
    </xf>
    <xf numFmtId="164" fontId="4" fillId="0" borderId="24" xfId="0" applyNumberFormat="1" applyFont="1" applyFill="1" applyBorder="1" applyAlignment="1">
      <alignment horizontal="right" vertical="center"/>
    </xf>
    <xf numFmtId="164" fontId="36" fillId="0" borderId="28" xfId="0" applyNumberFormat="1" applyFont="1" applyFill="1" applyBorder="1" applyAlignment="1">
      <alignment horizontal="center" vertical="center" wrapText="1"/>
    </xf>
    <xf numFmtId="164" fontId="36" fillId="0" borderId="28" xfId="0" applyNumberFormat="1" applyFont="1" applyFill="1" applyBorder="1" applyAlignment="1">
      <alignment horizontal="center" vertical="center"/>
    </xf>
    <xf numFmtId="164" fontId="36" fillId="0" borderId="66" xfId="0" applyNumberFormat="1" applyFont="1" applyFill="1" applyBorder="1" applyAlignment="1">
      <alignment horizontal="center" vertical="center"/>
    </xf>
    <xf numFmtId="164" fontId="36" fillId="0" borderId="53" xfId="0" applyNumberFormat="1" applyFont="1" applyFill="1" applyBorder="1" applyAlignment="1">
      <alignment horizontal="center" vertical="center"/>
    </xf>
    <xf numFmtId="164" fontId="36" fillId="0" borderId="53" xfId="0" applyNumberFormat="1" applyFont="1" applyFill="1" applyBorder="1" applyAlignment="1">
      <alignment horizontal="center" vertical="center" wrapText="1"/>
    </xf>
    <xf numFmtId="49" fontId="16" fillId="0" borderId="59" xfId="0" applyNumberFormat="1" applyFont="1" applyFill="1" applyBorder="1" applyAlignment="1">
      <alignment horizontal="left" vertical="center"/>
    </xf>
    <xf numFmtId="3" fontId="39" fillId="0" borderId="52" xfId="0" applyNumberFormat="1" applyFont="1" applyFill="1" applyBorder="1" applyAlignment="1" applyProtection="1">
      <alignment horizontal="right" vertical="center"/>
      <protection locked="0"/>
    </xf>
    <xf numFmtId="3" fontId="39" fillId="0" borderId="52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62" xfId="0" applyNumberFormat="1" applyFont="1" applyFill="1" applyBorder="1" applyAlignment="1" applyProtection="1">
      <alignment horizontal="right" vertical="center" wrapText="1"/>
      <protection locked="0"/>
    </xf>
    <xf numFmtId="164" fontId="40" fillId="0" borderId="62" xfId="0" applyNumberFormat="1" applyFont="1" applyFill="1" applyBorder="1" applyAlignment="1">
      <alignment horizontal="right" vertical="center" wrapText="1"/>
    </xf>
    <xf numFmtId="4" fontId="40" fillId="0" borderId="62" xfId="0" applyNumberFormat="1" applyFont="1" applyFill="1" applyBorder="1" applyAlignment="1">
      <alignment horizontal="right" vertical="center" wrapText="1"/>
    </xf>
    <xf numFmtId="49" fontId="34" fillId="0" borderId="71" xfId="0" quotePrefix="1" applyNumberFormat="1" applyFont="1" applyFill="1" applyBorder="1" applyAlignment="1">
      <alignment horizontal="left" vertical="center" indent="1"/>
    </xf>
    <xf numFmtId="3" fontId="41" fillId="0" borderId="30" xfId="0" applyNumberFormat="1" applyFont="1" applyFill="1" applyBorder="1" applyAlignment="1" applyProtection="1">
      <alignment horizontal="right" vertical="center"/>
      <protection locked="0"/>
    </xf>
    <xf numFmtId="3" fontId="41" fillId="0" borderId="30" xfId="0" applyNumberFormat="1" applyFont="1" applyFill="1" applyBorder="1" applyAlignment="1" applyProtection="1">
      <alignment horizontal="right" vertical="center" wrapText="1"/>
      <protection locked="0"/>
    </xf>
    <xf numFmtId="164" fontId="40" fillId="0" borderId="30" xfId="0" applyNumberFormat="1" applyFont="1" applyFill="1" applyBorder="1" applyAlignment="1">
      <alignment horizontal="right" vertical="center" wrapText="1"/>
    </xf>
    <xf numFmtId="4" fontId="40" fillId="0" borderId="30" xfId="0" applyNumberFormat="1" applyFont="1" applyFill="1" applyBorder="1" applyAlignment="1">
      <alignment horizontal="right" vertical="center" wrapText="1"/>
    </xf>
    <xf numFmtId="49" fontId="16" fillId="0" borderId="71" xfId="0" applyNumberFormat="1" applyFont="1" applyFill="1" applyBorder="1" applyAlignment="1">
      <alignment horizontal="left" vertical="center"/>
    </xf>
    <xf numFmtId="3" fontId="39" fillId="0" borderId="30" xfId="0" applyNumberFormat="1" applyFont="1" applyFill="1" applyBorder="1" applyAlignment="1" applyProtection="1">
      <alignment horizontal="right" vertical="center"/>
      <protection locked="0"/>
    </xf>
    <xf numFmtId="3" fontId="39" fillId="0" borderId="30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61" xfId="0" applyNumberFormat="1" applyFont="1" applyFill="1" applyBorder="1" applyAlignment="1" applyProtection="1">
      <alignment horizontal="left" vertical="center"/>
      <protection locked="0"/>
    </xf>
    <xf numFmtId="3" fontId="39" fillId="0" borderId="63" xfId="0" applyNumberFormat="1" applyFont="1" applyFill="1" applyBorder="1" applyAlignment="1" applyProtection="1">
      <alignment horizontal="right" vertical="center"/>
      <protection locked="0"/>
    </xf>
    <xf numFmtId="3" fontId="39" fillId="0" borderId="63" xfId="0" applyNumberFormat="1" applyFont="1" applyFill="1" applyBorder="1" applyAlignment="1" applyProtection="1">
      <alignment horizontal="right" vertical="center" wrapText="1"/>
      <protection locked="0"/>
    </xf>
    <xf numFmtId="4" fontId="40" fillId="0" borderId="64" xfId="0" applyNumberFormat="1" applyFont="1" applyFill="1" applyBorder="1" applyAlignment="1">
      <alignment horizontal="right" vertical="center" wrapText="1"/>
    </xf>
    <xf numFmtId="49" fontId="31" fillId="0" borderId="34" xfId="0" applyNumberFormat="1" applyFont="1" applyFill="1" applyBorder="1" applyAlignment="1" applyProtection="1">
      <alignment horizontal="left" vertical="center" indent="1"/>
      <protection locked="0"/>
    </xf>
    <xf numFmtId="164" fontId="40" fillId="0" borderId="28" xfId="0" applyNumberFormat="1" applyFont="1" applyFill="1" applyBorder="1" applyAlignment="1">
      <alignment vertical="center"/>
    </xf>
    <xf numFmtId="4" fontId="39" fillId="0" borderId="28" xfId="0" applyNumberFormat="1" applyFont="1" applyFill="1" applyBorder="1" applyAlignment="1" applyProtection="1">
      <alignment vertical="center" wrapText="1"/>
      <protection locked="0"/>
    </xf>
    <xf numFmtId="49" fontId="31" fillId="0" borderId="43" xfId="0" applyNumberFormat="1" applyFont="1" applyFill="1" applyBorder="1" applyAlignment="1" applyProtection="1">
      <alignment vertical="center"/>
      <protection locked="0"/>
    </xf>
    <xf numFmtId="49" fontId="31" fillId="0" borderId="43" xfId="0" applyNumberFormat="1" applyFont="1" applyFill="1" applyBorder="1" applyAlignment="1" applyProtection="1">
      <alignment horizontal="right" vertical="center"/>
      <protection locked="0"/>
    </xf>
    <xf numFmtId="3" fontId="32" fillId="0" borderId="43" xfId="0" applyNumberFormat="1" applyFont="1" applyFill="1" applyBorder="1" applyAlignment="1" applyProtection="1">
      <alignment horizontal="right" vertical="center" wrapText="1"/>
      <protection locked="0"/>
    </xf>
    <xf numFmtId="49" fontId="31" fillId="0" borderId="24" xfId="0" applyNumberFormat="1" applyFont="1" applyFill="1" applyBorder="1" applyAlignment="1" applyProtection="1">
      <alignment vertical="center"/>
      <protection locked="0"/>
    </xf>
    <xf numFmtId="49" fontId="31" fillId="0" borderId="24" xfId="0" applyNumberFormat="1" applyFont="1" applyFill="1" applyBorder="1" applyAlignment="1" applyProtection="1">
      <alignment horizontal="right" vertical="center"/>
      <protection locked="0"/>
    </xf>
    <xf numFmtId="3" fontId="32" fillId="0" borderId="24" xfId="0" applyNumberFormat="1" applyFont="1" applyFill="1" applyBorder="1" applyAlignment="1" applyProtection="1">
      <alignment horizontal="right" vertical="center" wrapText="1"/>
      <protection locked="0"/>
    </xf>
    <xf numFmtId="49" fontId="16" fillId="0" borderId="9" xfId="0" applyNumberFormat="1" applyFont="1" applyFill="1" applyBorder="1" applyAlignment="1">
      <alignment horizontal="left" vertical="center"/>
    </xf>
    <xf numFmtId="164" fontId="40" fillId="0" borderId="52" xfId="0" applyNumberFormat="1" applyFont="1" applyFill="1" applyBorder="1" applyAlignment="1" applyProtection="1">
      <alignment horizontal="right" vertical="center" wrapText="1"/>
    </xf>
    <xf numFmtId="49" fontId="16" fillId="0" borderId="8" xfId="0" applyNumberFormat="1" applyFont="1" applyFill="1" applyBorder="1" applyAlignment="1">
      <alignment horizontal="left" vertical="center"/>
    </xf>
    <xf numFmtId="164" fontId="40" fillId="0" borderId="30" xfId="0" applyNumberFormat="1" applyFont="1" applyFill="1" applyBorder="1" applyAlignment="1" applyProtection="1">
      <alignment horizontal="right" vertical="center" wrapText="1"/>
    </xf>
    <xf numFmtId="49" fontId="16" fillId="0" borderId="8" xfId="0" applyNumberFormat="1" applyFont="1" applyFill="1" applyBorder="1" applyAlignment="1" applyProtection="1">
      <alignment horizontal="left" vertical="center"/>
      <protection locked="0"/>
    </xf>
    <xf numFmtId="49" fontId="16" fillId="0" borderId="10" xfId="0" applyNumberFormat="1" applyFont="1" applyFill="1" applyBorder="1" applyAlignment="1" applyProtection="1">
      <alignment horizontal="left" vertical="center"/>
      <protection locked="0"/>
    </xf>
    <xf numFmtId="167" fontId="36" fillId="0" borderId="28" xfId="0" applyNumberFormat="1" applyFont="1" applyFill="1" applyBorder="1" applyAlignment="1">
      <alignment horizontal="left" vertical="center" wrapText="1" indent="1"/>
    </xf>
    <xf numFmtId="167" fontId="42" fillId="0" borderId="0" xfId="0" applyNumberFormat="1" applyFont="1" applyFill="1" applyBorder="1" applyAlignment="1">
      <alignment horizontal="left" vertical="center" wrapText="1"/>
    </xf>
    <xf numFmtId="164" fontId="31" fillId="0" borderId="28" xfId="0" applyNumberFormat="1" applyFont="1" applyFill="1" applyBorder="1" applyAlignment="1">
      <alignment horizontal="center" vertical="center" wrapText="1"/>
    </xf>
    <xf numFmtId="3" fontId="39" fillId="0" borderId="29" xfId="0" applyNumberFormat="1" applyFont="1" applyFill="1" applyBorder="1" applyAlignment="1" applyProtection="1">
      <alignment horizontal="right" vertical="center" wrapText="1"/>
      <protection locked="0"/>
    </xf>
    <xf numFmtId="3" fontId="39" fillId="0" borderId="64" xfId="0" applyNumberFormat="1" applyFont="1" applyFill="1" applyBorder="1" applyAlignment="1" applyProtection="1">
      <alignment horizontal="right" vertical="center" wrapText="1"/>
      <protection locked="0"/>
    </xf>
    <xf numFmtId="164" fontId="40" fillId="0" borderId="28" xfId="0" applyNumberFormat="1" applyFont="1" applyFill="1" applyBorder="1" applyAlignment="1">
      <alignment horizontal="right" vertical="center" wrapText="1"/>
    </xf>
    <xf numFmtId="0" fontId="0" fillId="0" borderId="0" xfId="0" applyFill="1" applyAlignment="1" applyProtection="1">
      <alignment horizontal="center" vertical="center" wrapText="1"/>
    </xf>
    <xf numFmtId="0" fontId="0" fillId="0" borderId="0" xfId="0" applyFill="1" applyAlignment="1" applyProtection="1">
      <alignment vertical="center" wrapText="1"/>
    </xf>
    <xf numFmtId="164" fontId="33" fillId="0" borderId="0" xfId="0" applyNumberFormat="1" applyFont="1" applyFill="1" applyAlignment="1" applyProtection="1">
      <alignment horizontal="right" vertical="center"/>
    </xf>
    <xf numFmtId="0" fontId="3" fillId="0" borderId="0" xfId="0" applyFont="1" applyFill="1" applyAlignment="1" applyProtection="1">
      <alignment horizontal="center" vertical="center" wrapText="1"/>
    </xf>
    <xf numFmtId="0" fontId="36" fillId="0" borderId="13" xfId="0" applyFont="1" applyFill="1" applyBorder="1" applyAlignment="1" applyProtection="1">
      <alignment horizontal="center" vertical="center" wrapText="1"/>
    </xf>
    <xf numFmtId="0" fontId="36" fillId="0" borderId="14" xfId="0" applyFont="1" applyFill="1" applyBorder="1" applyAlignment="1" applyProtection="1">
      <alignment horizontal="center" vertical="center" wrapText="1"/>
    </xf>
    <xf numFmtId="0" fontId="36" fillId="0" borderId="17" xfId="0" applyFont="1" applyFill="1" applyBorder="1" applyAlignment="1" applyProtection="1">
      <alignment horizontal="center" vertical="center" wrapText="1"/>
    </xf>
    <xf numFmtId="0" fontId="6" fillId="0" borderId="0" xfId="0" applyFont="1" applyFill="1" applyAlignment="1" applyProtection="1">
      <alignment vertical="center" wrapText="1"/>
    </xf>
    <xf numFmtId="0" fontId="32" fillId="0" borderId="9" xfId="0" applyFont="1" applyFill="1" applyBorder="1" applyAlignment="1" applyProtection="1">
      <alignment horizontal="right" vertical="center" wrapText="1" indent="1"/>
    </xf>
    <xf numFmtId="0" fontId="10" fillId="0" borderId="3" xfId="0" applyFont="1" applyFill="1" applyBorder="1" applyAlignment="1" applyProtection="1">
      <alignment horizontal="left" vertical="center" wrapText="1"/>
      <protection locked="0"/>
    </xf>
    <xf numFmtId="164" fontId="32" fillId="0" borderId="3" xfId="0" applyNumberFormat="1" applyFont="1" applyFill="1" applyBorder="1" applyAlignment="1" applyProtection="1">
      <alignment vertical="center" wrapText="1"/>
      <protection locked="0"/>
    </xf>
    <xf numFmtId="164" fontId="32" fillId="0" borderId="3" xfId="0" applyNumberFormat="1" applyFont="1" applyFill="1" applyBorder="1" applyAlignment="1" applyProtection="1">
      <alignment vertical="center" wrapText="1"/>
    </xf>
    <xf numFmtId="164" fontId="32" fillId="0" borderId="56" xfId="0" applyNumberFormat="1" applyFont="1" applyFill="1" applyBorder="1" applyAlignment="1" applyProtection="1">
      <alignment vertical="center" wrapText="1"/>
      <protection locked="0"/>
    </xf>
    <xf numFmtId="0" fontId="32" fillId="0" borderId="8" xfId="0" applyFont="1" applyFill="1" applyBorder="1" applyAlignment="1" applyProtection="1">
      <alignment horizontal="right" vertical="center" wrapText="1" indent="1"/>
    </xf>
    <xf numFmtId="0" fontId="32" fillId="0" borderId="2" xfId="0" applyFont="1" applyFill="1" applyBorder="1" applyAlignment="1" applyProtection="1">
      <alignment horizontal="left" vertical="center" wrapText="1"/>
      <protection locked="0"/>
    </xf>
    <xf numFmtId="164" fontId="32" fillId="0" borderId="21" xfId="0" applyNumberFormat="1" applyFont="1" applyFill="1" applyBorder="1" applyAlignment="1" applyProtection="1">
      <alignment vertical="center" wrapText="1"/>
      <protection locked="0"/>
    </xf>
    <xf numFmtId="0" fontId="32" fillId="0" borderId="6" xfId="0" applyFont="1" applyFill="1" applyBorder="1" applyAlignment="1" applyProtection="1">
      <alignment horizontal="left" vertical="center" wrapText="1"/>
      <protection locked="0"/>
    </xf>
    <xf numFmtId="164" fontId="32" fillId="0" borderId="55" xfId="0" applyNumberFormat="1" applyFont="1" applyFill="1" applyBorder="1" applyAlignment="1" applyProtection="1">
      <alignment vertical="center" wrapText="1"/>
      <protection locked="0"/>
    </xf>
    <xf numFmtId="0" fontId="35" fillId="0" borderId="22" xfId="5" applyFont="1" applyFill="1" applyBorder="1" applyAlignment="1" applyProtection="1">
      <alignment horizontal="center" vertical="center" wrapText="1"/>
    </xf>
    <xf numFmtId="0" fontId="35" fillId="0" borderId="38" xfId="5" applyFont="1" applyFill="1" applyBorder="1" applyAlignment="1" applyProtection="1">
      <alignment horizontal="center" vertical="center" wrapText="1"/>
    </xf>
    <xf numFmtId="0" fontId="36" fillId="0" borderId="13" xfId="5" applyFont="1" applyFill="1" applyBorder="1" applyAlignment="1" applyProtection="1">
      <alignment horizontal="center" vertical="center" wrapText="1"/>
    </xf>
    <xf numFmtId="0" fontId="36" fillId="0" borderId="14" xfId="5" applyFont="1" applyFill="1" applyBorder="1" applyAlignment="1" applyProtection="1">
      <alignment horizontal="center" vertical="center" wrapText="1"/>
    </xf>
    <xf numFmtId="0" fontId="36" fillId="0" borderId="17" xfId="5" applyFont="1" applyFill="1" applyBorder="1" applyAlignment="1" applyProtection="1">
      <alignment horizontal="center" vertical="center" wrapText="1"/>
    </xf>
    <xf numFmtId="0" fontId="32" fillId="0" borderId="0" xfId="5" applyFont="1" applyFill="1" applyProtection="1"/>
    <xf numFmtId="0" fontId="36" fillId="0" borderId="13" xfId="5" applyFont="1" applyFill="1" applyBorder="1" applyAlignment="1" applyProtection="1">
      <alignment horizontal="left" vertical="center" wrapText="1" indent="1"/>
    </xf>
    <xf numFmtId="0" fontId="36" fillId="0" borderId="14" xfId="5" applyFont="1" applyFill="1" applyBorder="1" applyAlignment="1" applyProtection="1">
      <alignment horizontal="left" vertical="center" wrapText="1"/>
    </xf>
    <xf numFmtId="164" fontId="36" fillId="0" borderId="14" xfId="5" applyNumberFormat="1" applyFont="1" applyFill="1" applyBorder="1" applyAlignment="1" applyProtection="1">
      <alignment horizontal="right" vertical="center" wrapText="1" indent="1"/>
    </xf>
    <xf numFmtId="164" fontId="36" fillId="0" borderId="17" xfId="5" applyNumberFormat="1" applyFont="1" applyFill="1" applyBorder="1" applyAlignment="1" applyProtection="1">
      <alignment horizontal="right" vertical="center" wrapText="1" indent="1"/>
    </xf>
    <xf numFmtId="49" fontId="32" fillId="0" borderId="9" xfId="5" applyNumberFormat="1" applyFont="1" applyFill="1" applyBorder="1" applyAlignment="1" applyProtection="1">
      <alignment horizontal="left" vertical="center" wrapText="1" indent="1"/>
    </xf>
    <xf numFmtId="0" fontId="44" fillId="0" borderId="3" xfId="0" applyFont="1" applyBorder="1" applyAlignment="1" applyProtection="1">
      <alignment horizontal="left" vertical="center" wrapText="1"/>
    </xf>
    <xf numFmtId="164" fontId="32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49" fontId="32" fillId="0" borderId="8" xfId="5" applyNumberFormat="1" applyFont="1" applyFill="1" applyBorder="1" applyAlignment="1" applyProtection="1">
      <alignment horizontal="left" vertical="center" wrapText="1" indent="1"/>
    </xf>
    <xf numFmtId="0" fontId="44" fillId="0" borderId="2" xfId="0" applyFont="1" applyBorder="1" applyAlignment="1" applyProtection="1">
      <alignment horizontal="left" vertical="center" wrapText="1"/>
    </xf>
    <xf numFmtId="164" fontId="32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49" fontId="32" fillId="0" borderId="10" xfId="5" applyNumberFormat="1" applyFont="1" applyFill="1" applyBorder="1" applyAlignment="1" applyProtection="1">
      <alignment horizontal="left" vertical="center" wrapText="1" indent="1"/>
    </xf>
    <xf numFmtId="0" fontId="44" fillId="0" borderId="6" xfId="0" applyFont="1" applyBorder="1" applyAlignment="1" applyProtection="1">
      <alignment horizontal="left" vertical="center" wrapText="1"/>
    </xf>
    <xf numFmtId="0" fontId="45" fillId="0" borderId="14" xfId="0" applyFont="1" applyBorder="1" applyAlignment="1" applyProtection="1">
      <alignment horizontal="left" vertical="center" wrapText="1"/>
    </xf>
    <xf numFmtId="164" fontId="32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4" xfId="5" applyFont="1" applyFill="1" applyBorder="1" applyAlignment="1" applyProtection="1">
      <alignment horizontal="left" vertical="center" wrapText="1" indent="1"/>
    </xf>
    <xf numFmtId="164" fontId="31" fillId="0" borderId="14" xfId="5" applyNumberFormat="1" applyFont="1" applyFill="1" applyBorder="1" applyAlignment="1" applyProtection="1">
      <alignment horizontal="right" vertical="center" wrapText="1" indent="1"/>
    </xf>
    <xf numFmtId="164" fontId="31" fillId="0" borderId="17" xfId="5" applyNumberFormat="1" applyFont="1" applyFill="1" applyBorder="1" applyAlignment="1" applyProtection="1">
      <alignment horizontal="right" vertical="center" wrapText="1" indent="1"/>
    </xf>
    <xf numFmtId="49" fontId="32" fillId="0" borderId="9" xfId="5" applyNumberFormat="1" applyFont="1" applyFill="1" applyBorder="1" applyAlignment="1" applyProtection="1">
      <alignment horizontal="center" vertical="center" wrapText="1"/>
    </xf>
    <xf numFmtId="0" fontId="44" fillId="0" borderId="3" xfId="0" applyFont="1" applyBorder="1" applyAlignment="1" applyProtection="1">
      <alignment horizontal="left" wrapText="1" indent="1"/>
    </xf>
    <xf numFmtId="49" fontId="32" fillId="0" borderId="8" xfId="5" applyNumberFormat="1" applyFont="1" applyFill="1" applyBorder="1" applyAlignment="1" applyProtection="1">
      <alignment horizontal="center" vertical="center" wrapText="1"/>
    </xf>
    <xf numFmtId="0" fontId="44" fillId="0" borderId="2" xfId="0" applyFont="1" applyBorder="1" applyAlignment="1" applyProtection="1">
      <alignment horizontal="left" wrapText="1" indent="1"/>
    </xf>
    <xf numFmtId="49" fontId="32" fillId="0" borderId="10" xfId="5" applyNumberFormat="1" applyFont="1" applyFill="1" applyBorder="1" applyAlignment="1" applyProtection="1">
      <alignment horizontal="center" vertical="center" wrapText="1"/>
    </xf>
    <xf numFmtId="0" fontId="44" fillId="0" borderId="6" xfId="0" applyFont="1" applyBorder="1" applyAlignment="1" applyProtection="1">
      <alignment horizontal="left" vertical="center" wrapText="1" indent="1"/>
    </xf>
    <xf numFmtId="164" fontId="16" fillId="0" borderId="2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3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56" xfId="5" applyNumberFormat="1" applyFont="1" applyFill="1" applyBorder="1" applyAlignment="1" applyProtection="1">
      <alignment horizontal="right" vertical="center" wrapText="1" indent="1"/>
      <protection locked="0"/>
    </xf>
    <xf numFmtId="164" fontId="16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3" xfId="0" applyFont="1" applyBorder="1" applyAlignment="1" applyProtection="1">
      <alignment vertical="center" wrapText="1"/>
    </xf>
    <xf numFmtId="0" fontId="44" fillId="0" borderId="6" xfId="0" applyFont="1" applyBorder="1" applyAlignment="1" applyProtection="1">
      <alignment vertical="center" wrapText="1"/>
    </xf>
    <xf numFmtId="0" fontId="44" fillId="0" borderId="9" xfId="0" applyFont="1" applyBorder="1" applyAlignment="1" applyProtection="1">
      <alignment vertical="center" wrapText="1"/>
    </xf>
    <xf numFmtId="0" fontId="44" fillId="0" borderId="8" xfId="0" applyFont="1" applyBorder="1" applyAlignment="1" applyProtection="1">
      <alignment vertical="center" wrapText="1"/>
    </xf>
    <xf numFmtId="0" fontId="44" fillId="0" borderId="10" xfId="0" applyFont="1" applyBorder="1" applyAlignment="1" applyProtection="1">
      <alignment vertical="center" wrapText="1"/>
    </xf>
    <xf numFmtId="164" fontId="36" fillId="0" borderId="14" xfId="5" applyNumberFormat="1" applyFont="1" applyFill="1" applyBorder="1" applyAlignment="1" applyProtection="1">
      <alignment horizontal="right" vertical="center" wrapText="1" indent="1"/>
      <protection locked="0"/>
    </xf>
    <xf numFmtId="164" fontId="36" fillId="0" borderId="17" xfId="5" applyNumberFormat="1" applyFont="1" applyFill="1" applyBorder="1" applyAlignment="1" applyProtection="1">
      <alignment horizontal="right" vertical="center" wrapText="1" indent="1"/>
      <protection locked="0"/>
    </xf>
    <xf numFmtId="0" fontId="45" fillId="0" borderId="14" xfId="0" applyFont="1" applyBorder="1" applyAlignment="1" applyProtection="1">
      <alignment vertical="center" wrapText="1"/>
    </xf>
    <xf numFmtId="0" fontId="45" fillId="0" borderId="18" xfId="0" applyFont="1" applyBorder="1" applyAlignment="1" applyProtection="1">
      <alignment vertical="center" wrapText="1"/>
    </xf>
    <xf numFmtId="0" fontId="45" fillId="0" borderId="19" xfId="0" applyFont="1" applyBorder="1" applyAlignment="1" applyProtection="1">
      <alignment vertical="center" wrapText="1"/>
    </xf>
    <xf numFmtId="164" fontId="20" fillId="0" borderId="24" xfId="5" applyNumberFormat="1" applyFont="1" applyFill="1" applyBorder="1" applyAlignment="1" applyProtection="1"/>
    <xf numFmtId="0" fontId="36" fillId="0" borderId="15" xfId="5" applyFont="1" applyFill="1" applyBorder="1" applyAlignment="1" applyProtection="1">
      <alignment horizontal="left" vertical="center" wrapText="1" indent="1"/>
    </xf>
    <xf numFmtId="0" fontId="36" fillId="0" borderId="16" xfId="5" applyFont="1" applyFill="1" applyBorder="1" applyAlignment="1" applyProtection="1">
      <alignment vertical="center" wrapText="1"/>
    </xf>
    <xf numFmtId="164" fontId="36" fillId="0" borderId="16" xfId="5" applyNumberFormat="1" applyFont="1" applyFill="1" applyBorder="1" applyAlignment="1" applyProtection="1">
      <alignment horizontal="right" vertical="center" wrapText="1" indent="1"/>
    </xf>
    <xf numFmtId="164" fontId="36" fillId="0" borderId="57" xfId="5" applyNumberFormat="1" applyFont="1" applyFill="1" applyBorder="1" applyAlignment="1" applyProtection="1">
      <alignment horizontal="right" vertical="center" wrapText="1" indent="1"/>
    </xf>
    <xf numFmtId="49" fontId="32" fillId="0" borderId="11" xfId="5" applyNumberFormat="1" applyFont="1" applyFill="1" applyBorder="1" applyAlignment="1" applyProtection="1">
      <alignment horizontal="left" vertical="center" wrapText="1" indent="1"/>
    </xf>
    <xf numFmtId="0" fontId="32" fillId="0" borderId="4" xfId="5" applyFont="1" applyFill="1" applyBorder="1" applyAlignment="1" applyProtection="1">
      <alignment horizontal="left" vertical="center" wrapText="1"/>
    </xf>
    <xf numFmtId="164" fontId="32" fillId="0" borderId="4" xfId="5" applyNumberFormat="1" applyFont="1" applyFill="1" applyBorder="1" applyAlignment="1" applyProtection="1">
      <alignment horizontal="right" vertical="center" wrapText="1" indent="1"/>
      <protection locked="0"/>
    </xf>
    <xf numFmtId="164" fontId="32" fillId="0" borderId="50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2" xfId="5" applyFont="1" applyFill="1" applyBorder="1" applyAlignment="1" applyProtection="1">
      <alignment horizontal="left" vertical="center" wrapText="1"/>
    </xf>
    <xf numFmtId="164" fontId="32" fillId="0" borderId="21" xfId="5" applyNumberFormat="1" applyFont="1" applyFill="1" applyBorder="1" applyAlignment="1" applyProtection="1">
      <alignment horizontal="right" vertical="center" wrapText="1" indent="1"/>
      <protection locked="0"/>
    </xf>
    <xf numFmtId="0" fontId="32" fillId="0" borderId="5" xfId="5" applyFont="1" applyFill="1" applyBorder="1" applyAlignment="1" applyProtection="1">
      <alignment horizontal="left" vertical="center" wrapText="1"/>
    </xf>
    <xf numFmtId="0" fontId="32" fillId="0" borderId="0" xfId="5" applyFont="1" applyFill="1" applyBorder="1" applyAlignment="1" applyProtection="1">
      <alignment horizontal="left" vertical="center" wrapText="1"/>
    </xf>
    <xf numFmtId="0" fontId="32" fillId="0" borderId="2" xfId="5" applyFont="1" applyFill="1" applyBorder="1" applyAlignment="1" applyProtection="1">
      <alignment horizontal="left" vertical="center" wrapText="1" indent="1"/>
    </xf>
    <xf numFmtId="0" fontId="32" fillId="0" borderId="2" xfId="5" applyFont="1" applyFill="1" applyBorder="1" applyAlignment="1" applyProtection="1">
      <alignment horizontal="left" vertical="center" wrapText="1" indent="6"/>
    </xf>
    <xf numFmtId="0" fontId="32" fillId="0" borderId="2" xfId="5" applyFont="1" applyFill="1" applyBorder="1" applyAlignment="1" applyProtection="1">
      <alignment horizontal="left" indent="6"/>
    </xf>
    <xf numFmtId="0" fontId="32" fillId="0" borderId="6" xfId="5" applyFont="1" applyFill="1" applyBorder="1" applyAlignment="1" applyProtection="1">
      <alignment horizontal="left" vertical="center" wrapText="1" indent="6"/>
    </xf>
    <xf numFmtId="0" fontId="32" fillId="0" borderId="22" xfId="5" applyFont="1" applyFill="1" applyBorder="1" applyAlignment="1" applyProtection="1">
      <alignment horizontal="left" vertical="center" wrapText="1" indent="6"/>
    </xf>
    <xf numFmtId="164" fontId="32" fillId="0" borderId="22" xfId="5" applyNumberFormat="1" applyFont="1" applyFill="1" applyBorder="1" applyAlignment="1" applyProtection="1">
      <alignment horizontal="right" vertical="center" wrapText="1" indent="1"/>
      <protection locked="0"/>
    </xf>
    <xf numFmtId="0" fontId="36" fillId="0" borderId="14" xfId="5" applyFont="1" applyFill="1" applyBorder="1" applyAlignment="1" applyProtection="1">
      <alignment vertical="center" wrapText="1"/>
    </xf>
    <xf numFmtId="0" fontId="32" fillId="0" borderId="6" xfId="5" applyFont="1" applyFill="1" applyBorder="1" applyAlignment="1" applyProtection="1">
      <alignment horizontal="left" vertical="center" wrapText="1"/>
    </xf>
    <xf numFmtId="0" fontId="32" fillId="0" borderId="3" xfId="5" applyFont="1" applyFill="1" applyBorder="1" applyAlignment="1" applyProtection="1">
      <alignment horizontal="left" vertical="center" wrapText="1"/>
    </xf>
    <xf numFmtId="0" fontId="7" fillId="0" borderId="0" xfId="5" applyFill="1" applyAlignment="1" applyProtection="1">
      <alignment horizontal="left" vertical="center" indent="1"/>
    </xf>
    <xf numFmtId="49" fontId="32" fillId="0" borderId="7" xfId="5" applyNumberFormat="1" applyFont="1" applyFill="1" applyBorder="1" applyAlignment="1" applyProtection="1">
      <alignment horizontal="left" vertical="center" wrapText="1" indent="1"/>
    </xf>
    <xf numFmtId="0" fontId="32" fillId="0" borderId="1" xfId="5" applyFont="1" applyFill="1" applyBorder="1" applyAlignment="1" applyProtection="1">
      <alignment horizontal="left" vertical="center" wrapText="1"/>
    </xf>
    <xf numFmtId="164" fontId="45" fillId="0" borderId="14" xfId="0" applyNumberFormat="1" applyFont="1" applyBorder="1" applyAlignment="1" applyProtection="1">
      <alignment horizontal="right" vertical="center" wrapText="1" indent="1"/>
    </xf>
    <xf numFmtId="164" fontId="45" fillId="0" borderId="17" xfId="0" applyNumberFormat="1" applyFont="1" applyBorder="1" applyAlignment="1" applyProtection="1">
      <alignment horizontal="right" vertical="center" wrapText="1" indent="1"/>
    </xf>
    <xf numFmtId="0" fontId="15" fillId="0" borderId="0" xfId="5" applyFont="1" applyFill="1" applyProtection="1"/>
    <xf numFmtId="0" fontId="14" fillId="0" borderId="0" xfId="5" applyFont="1" applyFill="1" applyProtection="1"/>
    <xf numFmtId="164" fontId="32" fillId="0" borderId="38" xfId="5" applyNumberFormat="1" applyFont="1" applyFill="1" applyBorder="1" applyAlignment="1" applyProtection="1">
      <alignment horizontal="right" vertical="center" wrapText="1" indent="1"/>
      <protection locked="0"/>
    </xf>
    <xf numFmtId="164" fontId="46" fillId="0" borderId="14" xfId="0" quotePrefix="1" applyNumberFormat="1" applyFont="1" applyBorder="1" applyAlignment="1" applyProtection="1">
      <alignment horizontal="right" vertical="center" wrapText="1" indent="1"/>
    </xf>
    <xf numFmtId="164" fontId="46" fillId="0" borderId="26" xfId="0" quotePrefix="1" applyNumberFormat="1" applyFont="1" applyBorder="1" applyAlignment="1" applyProtection="1">
      <alignment horizontal="right" vertical="center" wrapText="1" indent="1"/>
    </xf>
    <xf numFmtId="0" fontId="45" fillId="0" borderId="18" xfId="0" applyFont="1" applyBorder="1" applyAlignment="1" applyProtection="1">
      <alignment horizontal="left" vertical="center" wrapText="1" indent="1"/>
    </xf>
    <xf numFmtId="0" fontId="46" fillId="0" borderId="19" xfId="0" applyFont="1" applyBorder="1" applyAlignment="1" applyProtection="1">
      <alignment horizontal="left" vertical="center" wrapText="1"/>
    </xf>
    <xf numFmtId="0" fontId="47" fillId="0" borderId="0" xfId="0" applyFont="1" applyFill="1" applyAlignment="1">
      <alignment horizontal="right"/>
    </xf>
    <xf numFmtId="0" fontId="3" fillId="0" borderId="13" xfId="0" applyFont="1" applyFill="1" applyBorder="1" applyAlignment="1">
      <alignment horizontal="center" vertical="center" wrapText="1"/>
    </xf>
    <xf numFmtId="0" fontId="30" fillId="0" borderId="14" xfId="0" applyFont="1" applyFill="1" applyBorder="1" applyAlignment="1">
      <alignment horizontal="center" vertical="center"/>
    </xf>
    <xf numFmtId="0" fontId="30" fillId="0" borderId="17" xfId="0" applyFont="1" applyFill="1" applyBorder="1" applyAlignment="1">
      <alignment horizontal="center" vertical="center" wrapText="1"/>
    </xf>
    <xf numFmtId="0" fontId="0" fillId="0" borderId="0" xfId="0" applyFill="1" applyAlignment="1">
      <alignment horizontal="center"/>
    </xf>
    <xf numFmtId="0" fontId="0" fillId="0" borderId="9" xfId="0" applyFill="1" applyBorder="1" applyAlignment="1">
      <alignment horizontal="center" vertical="center"/>
    </xf>
    <xf numFmtId="0" fontId="0" fillId="0" borderId="3" xfId="0" applyFill="1" applyBorder="1" applyAlignment="1" applyProtection="1">
      <alignment horizontal="left" vertical="center" wrapText="1" indent="1"/>
      <protection locked="0"/>
    </xf>
    <xf numFmtId="168" fontId="17" fillId="0" borderId="56" xfId="0" applyNumberFormat="1" applyFont="1" applyFill="1" applyBorder="1" applyAlignment="1" applyProtection="1">
      <alignment horizontal="right" vertical="center"/>
    </xf>
    <xf numFmtId="0" fontId="0" fillId="0" borderId="8" xfId="0" applyFill="1" applyBorder="1" applyAlignment="1">
      <alignment horizontal="center" vertical="center"/>
    </xf>
    <xf numFmtId="0" fontId="48" fillId="0" borderId="2" xfId="0" applyFont="1" applyFill="1" applyBorder="1" applyAlignment="1">
      <alignment horizontal="left" vertical="center" indent="5"/>
    </xf>
    <xf numFmtId="168" fontId="22" fillId="0" borderId="21" xfId="0" applyNumberFormat="1" applyFont="1" applyFill="1" applyBorder="1" applyAlignment="1" applyProtection="1">
      <alignment horizontal="right" vertical="center"/>
      <protection locked="0"/>
    </xf>
    <xf numFmtId="0" fontId="1" fillId="0" borderId="2" xfId="0" applyFont="1" applyFill="1" applyBorder="1" applyAlignment="1">
      <alignment horizontal="left" vertical="center" indent="1"/>
    </xf>
    <xf numFmtId="0" fontId="0" fillId="0" borderId="10" xfId="0" applyFill="1" applyBorder="1" applyAlignment="1">
      <alignment horizontal="center" vertical="center"/>
    </xf>
    <xf numFmtId="0" fontId="1" fillId="0" borderId="6" xfId="0" applyFont="1" applyFill="1" applyBorder="1" applyAlignment="1">
      <alignment horizontal="left" vertical="center" indent="1"/>
    </xf>
    <xf numFmtId="168" fontId="22" fillId="0" borderId="55" xfId="0" applyNumberFormat="1" applyFont="1" applyFill="1" applyBorder="1" applyAlignment="1" applyProtection="1">
      <alignment horizontal="right" vertical="center"/>
      <protection locked="0"/>
    </xf>
    <xf numFmtId="0" fontId="0" fillId="0" borderId="12" xfId="0" applyFill="1" applyBorder="1" applyAlignment="1">
      <alignment horizontal="center" vertical="center"/>
    </xf>
    <xf numFmtId="0" fontId="0" fillId="0" borderId="22" xfId="0" applyFill="1" applyBorder="1" applyAlignment="1">
      <alignment horizontal="left" vertical="center" indent="1"/>
    </xf>
    <xf numFmtId="168" fontId="22" fillId="0" borderId="38" xfId="0" applyNumberFormat="1" applyFont="1" applyFill="1" applyBorder="1" applyAlignment="1" applyProtection="1">
      <alignment horizontal="right" vertical="center"/>
      <protection locked="0"/>
    </xf>
    <xf numFmtId="0" fontId="0" fillId="0" borderId="11" xfId="0" applyFill="1" applyBorder="1" applyAlignment="1">
      <alignment horizontal="center" vertical="center"/>
    </xf>
    <xf numFmtId="0" fontId="0" fillId="0" borderId="4" xfId="0" applyFill="1" applyBorder="1" applyAlignment="1" applyProtection="1">
      <alignment horizontal="left" vertical="center" wrapText="1" indent="1"/>
      <protection locked="0"/>
    </xf>
    <xf numFmtId="168" fontId="17" fillId="0" borderId="50" xfId="0" applyNumberFormat="1" applyFont="1" applyFill="1" applyBorder="1" applyAlignment="1" applyProtection="1">
      <alignment horizontal="right" vertical="center"/>
    </xf>
    <xf numFmtId="0" fontId="48" fillId="0" borderId="22" xfId="0" applyFont="1" applyFill="1" applyBorder="1" applyAlignment="1">
      <alignment horizontal="left" vertical="center" indent="5"/>
    </xf>
    <xf numFmtId="0" fontId="50" fillId="0" borderId="0" xfId="0" applyFont="1" applyAlignment="1" applyProtection="1">
      <alignment horizontal="center"/>
    </xf>
    <xf numFmtId="0" fontId="51" fillId="0" borderId="13" xfId="0" applyFont="1" applyBorder="1" applyAlignment="1" applyProtection="1">
      <alignment horizontal="center" vertical="center" wrapText="1"/>
    </xf>
    <xf numFmtId="0" fontId="50" fillId="0" borderId="14" xfId="0" applyFont="1" applyBorder="1" applyAlignment="1" applyProtection="1">
      <alignment horizontal="center" vertical="center" wrapText="1"/>
    </xf>
    <xf numFmtId="0" fontId="50" fillId="0" borderId="17" xfId="0" applyFont="1" applyFill="1" applyBorder="1" applyAlignment="1" applyProtection="1">
      <alignment horizontal="center" vertical="center" wrapText="1"/>
    </xf>
    <xf numFmtId="0" fontId="50" fillId="0" borderId="9" xfId="0" applyFont="1" applyBorder="1" applyAlignment="1" applyProtection="1">
      <alignment horizontal="center" vertical="top" wrapText="1"/>
    </xf>
    <xf numFmtId="0" fontId="52" fillId="0" borderId="3" xfId="0" applyFont="1" applyBorder="1" applyAlignment="1" applyProtection="1">
      <alignment horizontal="left" vertical="top" wrapText="1"/>
      <protection locked="0"/>
    </xf>
    <xf numFmtId="49" fontId="52" fillId="0" borderId="3" xfId="7" applyNumberFormat="1" applyFont="1" applyBorder="1" applyAlignment="1" applyProtection="1">
      <alignment horizontal="center" vertical="center" wrapText="1"/>
      <protection locked="0"/>
    </xf>
    <xf numFmtId="166" fontId="52" fillId="0" borderId="3" xfId="6" applyNumberFormat="1" applyFont="1" applyFill="1" applyBorder="1" applyAlignment="1" applyProtection="1">
      <alignment horizontal="center" vertical="center" wrapText="1"/>
      <protection locked="0"/>
    </xf>
    <xf numFmtId="166" fontId="53" fillId="0" borderId="56" xfId="6" applyNumberFormat="1" applyFont="1" applyFill="1" applyBorder="1" applyAlignment="1" applyProtection="1">
      <alignment horizontal="center" vertical="top" wrapText="1"/>
      <protection locked="0"/>
    </xf>
    <xf numFmtId="0" fontId="50" fillId="0" borderId="8" xfId="0" applyFont="1" applyBorder="1" applyAlignment="1" applyProtection="1">
      <alignment horizontal="center" vertical="top" wrapText="1"/>
    </xf>
    <xf numFmtId="0" fontId="53" fillId="0" borderId="2" xfId="0" applyFont="1" applyBorder="1" applyAlignment="1" applyProtection="1">
      <alignment horizontal="left" vertical="top" wrapText="1"/>
      <protection locked="0"/>
    </xf>
    <xf numFmtId="9" fontId="53" fillId="0" borderId="2" xfId="7" applyFont="1" applyBorder="1" applyAlignment="1" applyProtection="1">
      <alignment horizontal="center" vertical="center" wrapText="1"/>
      <protection locked="0"/>
    </xf>
    <xf numFmtId="166" fontId="53" fillId="0" borderId="2" xfId="6" applyNumberFormat="1" applyFont="1" applyBorder="1" applyAlignment="1" applyProtection="1">
      <alignment horizontal="center" vertical="center" wrapText="1"/>
      <protection locked="0"/>
    </xf>
    <xf numFmtId="166" fontId="53" fillId="0" borderId="21" xfId="6" applyNumberFormat="1" applyFont="1" applyFill="1" applyBorder="1" applyAlignment="1" applyProtection="1">
      <alignment horizontal="center" vertical="top" wrapText="1"/>
      <protection locked="0"/>
    </xf>
    <xf numFmtId="0" fontId="50" fillId="0" borderId="10" xfId="0" applyFont="1" applyBorder="1" applyAlignment="1" applyProtection="1">
      <alignment horizontal="center" vertical="top" wrapText="1"/>
    </xf>
    <xf numFmtId="0" fontId="53" fillId="0" borderId="6" xfId="0" applyFont="1" applyBorder="1" applyAlignment="1" applyProtection="1">
      <alignment horizontal="left" vertical="top" wrapText="1"/>
      <protection locked="0"/>
    </xf>
    <xf numFmtId="9" fontId="53" fillId="0" borderId="6" xfId="7" applyFont="1" applyBorder="1" applyAlignment="1" applyProtection="1">
      <alignment horizontal="center" vertical="center" wrapText="1"/>
      <protection locked="0"/>
    </xf>
    <xf numFmtId="166" fontId="53" fillId="0" borderId="6" xfId="6" applyNumberFormat="1" applyFont="1" applyBorder="1" applyAlignment="1" applyProtection="1">
      <alignment horizontal="center" vertical="center" wrapText="1"/>
      <protection locked="0"/>
    </xf>
    <xf numFmtId="166" fontId="53" fillId="0" borderId="55" xfId="6" applyNumberFormat="1" applyFont="1" applyFill="1" applyBorder="1" applyAlignment="1" applyProtection="1">
      <alignment horizontal="center" vertical="top" wrapText="1"/>
      <protection locked="0"/>
    </xf>
    <xf numFmtId="0" fontId="50" fillId="4" borderId="14" xfId="0" applyFont="1" applyFill="1" applyBorder="1" applyAlignment="1" applyProtection="1">
      <alignment horizontal="center" vertical="top" wrapText="1"/>
    </xf>
    <xf numFmtId="166" fontId="53" fillId="0" borderId="14" xfId="6" applyNumberFormat="1" applyFont="1" applyBorder="1" applyAlignment="1" applyProtection="1">
      <alignment horizontal="center" vertical="center" wrapText="1"/>
    </xf>
    <xf numFmtId="166" fontId="53" fillId="0" borderId="17" xfId="6" applyNumberFormat="1" applyFont="1" applyFill="1" applyBorder="1" applyAlignment="1" applyProtection="1">
      <alignment horizontal="center" vertical="top" wrapText="1"/>
    </xf>
    <xf numFmtId="0" fontId="37" fillId="0" borderId="0" xfId="8" applyFill="1"/>
    <xf numFmtId="0" fontId="29" fillId="0" borderId="15" xfId="8" applyFont="1" applyFill="1" applyBorder="1" applyAlignment="1">
      <alignment horizontal="center" vertical="center"/>
    </xf>
    <xf numFmtId="0" fontId="55" fillId="0" borderId="16" xfId="9" applyFont="1" applyFill="1" applyBorder="1" applyAlignment="1" applyProtection="1">
      <alignment horizontal="center" vertical="center" textRotation="90"/>
    </xf>
    <xf numFmtId="0" fontId="29" fillId="0" borderId="16" xfId="8" applyFont="1" applyFill="1" applyBorder="1" applyAlignment="1">
      <alignment horizontal="center" vertical="center" wrapText="1"/>
    </xf>
    <xf numFmtId="0" fontId="29" fillId="0" borderId="57" xfId="8" applyFont="1" applyFill="1" applyBorder="1" applyAlignment="1">
      <alignment horizontal="center" vertical="center" wrapText="1"/>
    </xf>
    <xf numFmtId="0" fontId="29" fillId="0" borderId="13" xfId="8" applyFont="1" applyFill="1" applyBorder="1" applyAlignment="1">
      <alignment horizontal="center" vertical="center"/>
    </xf>
    <xf numFmtId="0" fontId="29" fillId="0" borderId="14" xfId="8" applyFont="1" applyFill="1" applyBorder="1" applyAlignment="1">
      <alignment horizontal="center" vertical="center" wrapText="1"/>
    </xf>
    <xf numFmtId="0" fontId="29" fillId="0" borderId="17" xfId="8" applyFont="1" applyFill="1" applyBorder="1" applyAlignment="1">
      <alignment horizontal="center" vertical="center" wrapText="1"/>
    </xf>
    <xf numFmtId="0" fontId="44" fillId="0" borderId="8" xfId="8" applyFont="1" applyFill="1" applyBorder="1" applyAlignment="1" applyProtection="1">
      <alignment horizontal="left" indent="1"/>
      <protection locked="0"/>
    </xf>
    <xf numFmtId="0" fontId="44" fillId="0" borderId="3" xfId="8" applyFont="1" applyFill="1" applyBorder="1" applyAlignment="1">
      <alignment horizontal="right" indent="1"/>
    </xf>
    <xf numFmtId="3" fontId="44" fillId="0" borderId="3" xfId="8" applyNumberFormat="1" applyFont="1" applyFill="1" applyBorder="1" applyProtection="1">
      <protection locked="0"/>
    </xf>
    <xf numFmtId="169" fontId="16" fillId="0" borderId="50" xfId="9" applyNumberFormat="1" applyFont="1" applyFill="1" applyBorder="1" applyAlignment="1" applyProtection="1">
      <alignment vertical="center"/>
    </xf>
    <xf numFmtId="0" fontId="44" fillId="0" borderId="2" xfId="8" applyFont="1" applyFill="1" applyBorder="1" applyAlignment="1">
      <alignment horizontal="right" indent="1"/>
    </xf>
    <xf numFmtId="3" fontId="44" fillId="0" borderId="2" xfId="8" applyNumberFormat="1" applyFont="1" applyFill="1" applyBorder="1" applyProtection="1">
      <protection locked="0"/>
    </xf>
    <xf numFmtId="3" fontId="44" fillId="0" borderId="56" xfId="8" applyNumberFormat="1" applyFont="1" applyFill="1" applyBorder="1" applyProtection="1">
      <protection locked="0"/>
    </xf>
    <xf numFmtId="0" fontId="44" fillId="0" borderId="10" xfId="8" applyFont="1" applyFill="1" applyBorder="1" applyAlignment="1" applyProtection="1">
      <alignment horizontal="left" indent="1"/>
      <protection locked="0"/>
    </xf>
    <xf numFmtId="0" fontId="44" fillId="0" borderId="6" xfId="8" applyFont="1" applyFill="1" applyBorder="1" applyAlignment="1">
      <alignment horizontal="right" indent="1"/>
    </xf>
    <xf numFmtId="3" fontId="44" fillId="0" borderId="6" xfId="8" applyNumberFormat="1" applyFont="1" applyFill="1" applyBorder="1" applyProtection="1">
      <protection locked="0"/>
    </xf>
    <xf numFmtId="3" fontId="44" fillId="0" borderId="55" xfId="8" applyNumberFormat="1" applyFont="1" applyFill="1" applyBorder="1" applyProtection="1">
      <protection locked="0"/>
    </xf>
    <xf numFmtId="0" fontId="45" fillId="0" borderId="13" xfId="8" applyFont="1" applyFill="1" applyBorder="1" applyProtection="1">
      <protection locked="0"/>
    </xf>
    <xf numFmtId="0" fontId="44" fillId="0" borderId="14" xfId="8" applyFont="1" applyFill="1" applyBorder="1" applyAlignment="1">
      <alignment horizontal="right" indent="1"/>
    </xf>
    <xf numFmtId="3" fontId="44" fillId="0" borderId="14" xfId="8" applyNumberFormat="1" applyFont="1" applyFill="1" applyBorder="1" applyProtection="1">
      <protection locked="0"/>
    </xf>
    <xf numFmtId="169" fontId="36" fillId="0" borderId="17" xfId="9" applyNumberFormat="1" applyFont="1" applyFill="1" applyBorder="1" applyAlignment="1" applyProtection="1">
      <alignment vertical="center"/>
    </xf>
    <xf numFmtId="0" fontId="44" fillId="0" borderId="9" xfId="8" applyFont="1" applyFill="1" applyBorder="1" applyAlignment="1" applyProtection="1">
      <alignment horizontal="left" indent="1"/>
      <protection locked="0"/>
    </xf>
    <xf numFmtId="3" fontId="44" fillId="0" borderId="21" xfId="8" applyNumberFormat="1" applyFont="1" applyFill="1" applyBorder="1" applyProtection="1">
      <protection locked="0"/>
    </xf>
    <xf numFmtId="169" fontId="16" fillId="0" borderId="54" xfId="9" applyNumberFormat="1" applyFont="1" applyFill="1" applyBorder="1" applyAlignment="1" applyProtection="1">
      <alignment vertical="center"/>
    </xf>
    <xf numFmtId="3" fontId="44" fillId="0" borderId="38" xfId="8" applyNumberFormat="1" applyFont="1" applyFill="1" applyBorder="1" applyProtection="1">
      <protection locked="0"/>
    </xf>
    <xf numFmtId="0" fontId="45" fillId="0" borderId="40" xfId="8" applyNumberFormat="1" applyFont="1" applyFill="1" applyBorder="1"/>
    <xf numFmtId="0" fontId="44" fillId="0" borderId="12" xfId="8" applyFont="1" applyFill="1" applyBorder="1" applyAlignment="1" applyProtection="1">
      <alignment horizontal="left" indent="1"/>
      <protection locked="0"/>
    </xf>
    <xf numFmtId="0" fontId="44" fillId="0" borderId="22" xfId="8" applyFont="1" applyFill="1" applyBorder="1" applyAlignment="1">
      <alignment horizontal="right" indent="1"/>
    </xf>
    <xf numFmtId="3" fontId="44" fillId="0" borderId="22" xfId="8" applyNumberFormat="1" applyFont="1" applyFill="1" applyBorder="1" applyProtection="1">
      <protection locked="0"/>
    </xf>
    <xf numFmtId="3" fontId="44" fillId="0" borderId="74" xfId="8" applyNumberFormat="1" applyFont="1" applyFill="1" applyBorder="1"/>
    <xf numFmtId="0" fontId="56" fillId="0" borderId="0" xfId="0" applyFont="1" applyFill="1"/>
    <xf numFmtId="0" fontId="46" fillId="0" borderId="15" xfId="8" applyFont="1" applyFill="1" applyBorder="1" applyAlignment="1">
      <alignment horizontal="center" vertical="center"/>
    </xf>
    <xf numFmtId="0" fontId="46" fillId="0" borderId="57" xfId="8" applyFont="1" applyFill="1" applyBorder="1" applyAlignment="1">
      <alignment horizontal="center" vertical="center" wrapText="1"/>
    </xf>
    <xf numFmtId="0" fontId="46" fillId="0" borderId="13" xfId="8" applyFont="1" applyFill="1" applyBorder="1" applyAlignment="1">
      <alignment horizontal="center" vertical="center"/>
    </xf>
    <xf numFmtId="0" fontId="46" fillId="0" borderId="14" xfId="8" applyFont="1" applyFill="1" applyBorder="1" applyAlignment="1">
      <alignment horizontal="center" vertical="center" wrapText="1"/>
    </xf>
    <xf numFmtId="0" fontId="46" fillId="0" borderId="17" xfId="8" applyFont="1" applyFill="1" applyBorder="1" applyAlignment="1">
      <alignment horizontal="center" vertical="center" wrapText="1"/>
    </xf>
    <xf numFmtId="0" fontId="44" fillId="0" borderId="8" xfId="8" applyFont="1" applyFill="1" applyBorder="1" applyProtection="1">
      <protection locked="0"/>
    </xf>
    <xf numFmtId="0" fontId="44" fillId="0" borderId="10" xfId="8" applyFont="1" applyFill="1" applyBorder="1" applyProtection="1">
      <protection locked="0"/>
    </xf>
    <xf numFmtId="0" fontId="44" fillId="0" borderId="9" xfId="8" applyFont="1" applyFill="1" applyBorder="1" applyProtection="1">
      <protection locked="0"/>
    </xf>
    <xf numFmtId="0" fontId="56" fillId="0" borderId="0" xfId="8" applyFont="1" applyFill="1"/>
    <xf numFmtId="0" fontId="25" fillId="0" borderId="0" xfId="8" applyFont="1" applyFill="1"/>
    <xf numFmtId="0" fontId="44" fillId="0" borderId="0" xfId="8" applyFont="1" applyFill="1"/>
    <xf numFmtId="0" fontId="37" fillId="0" borderId="0" xfId="8" applyFont="1" applyFill="1"/>
    <xf numFmtId="3" fontId="37" fillId="0" borderId="0" xfId="8" applyNumberFormat="1" applyFont="1" applyFill="1" applyAlignment="1">
      <alignment horizontal="center"/>
    </xf>
    <xf numFmtId="0" fontId="37" fillId="0" borderId="0" xfId="8" applyFont="1" applyFill="1" applyAlignment="1"/>
    <xf numFmtId="0" fontId="1" fillId="0" borderId="0" xfId="9" applyFill="1" applyAlignment="1" applyProtection="1">
      <alignment vertical="center"/>
    </xf>
    <xf numFmtId="0" fontId="1" fillId="0" borderId="0" xfId="9" applyFill="1" applyAlignment="1" applyProtection="1">
      <alignment vertical="center" wrapText="1"/>
    </xf>
    <xf numFmtId="0" fontId="1" fillId="0" borderId="0" xfId="9" applyFill="1" applyAlignment="1" applyProtection="1">
      <alignment horizontal="center" vertical="center"/>
    </xf>
    <xf numFmtId="49" fontId="36" fillId="0" borderId="12" xfId="9" applyNumberFormat="1" applyFont="1" applyFill="1" applyBorder="1" applyAlignment="1" applyProtection="1">
      <alignment horizontal="center" vertical="center" wrapText="1"/>
    </xf>
    <xf numFmtId="49" fontId="36" fillId="0" borderId="22" xfId="9" applyNumberFormat="1" applyFont="1" applyFill="1" applyBorder="1" applyAlignment="1" applyProtection="1">
      <alignment horizontal="center" vertical="center"/>
    </xf>
    <xf numFmtId="49" fontId="36" fillId="0" borderId="38" xfId="9" applyNumberFormat="1" applyFont="1" applyFill="1" applyBorder="1" applyAlignment="1" applyProtection="1">
      <alignment horizontal="center" vertical="center"/>
    </xf>
    <xf numFmtId="49" fontId="10" fillId="0" borderId="0" xfId="9" applyNumberFormat="1" applyFont="1" applyFill="1" applyAlignment="1" applyProtection="1">
      <alignment horizontal="center" vertical="center"/>
    </xf>
    <xf numFmtId="0" fontId="45" fillId="0" borderId="8" xfId="8" applyFont="1" applyFill="1" applyBorder="1" applyAlignment="1" applyProtection="1">
      <alignment vertical="center" wrapText="1"/>
    </xf>
    <xf numFmtId="170" fontId="32" fillId="0" borderId="3" xfId="9" applyNumberFormat="1" applyFont="1" applyFill="1" applyBorder="1" applyAlignment="1" applyProtection="1">
      <alignment horizontal="center" vertical="center"/>
    </xf>
    <xf numFmtId="169" fontId="31" fillId="0" borderId="56" xfId="9" applyNumberFormat="1" applyFont="1" applyFill="1" applyBorder="1" applyAlignment="1" applyProtection="1">
      <alignment vertical="center"/>
      <protection locked="0"/>
    </xf>
    <xf numFmtId="170" fontId="32" fillId="0" borderId="2" xfId="9" applyNumberFormat="1" applyFont="1" applyFill="1" applyBorder="1" applyAlignment="1" applyProtection="1">
      <alignment horizontal="center" vertical="center"/>
    </xf>
    <xf numFmtId="169" fontId="31" fillId="0" borderId="21" xfId="9" applyNumberFormat="1" applyFont="1" applyFill="1" applyBorder="1" applyAlignment="1" applyProtection="1">
      <alignment vertical="center"/>
      <protection locked="0"/>
    </xf>
    <xf numFmtId="169" fontId="36" fillId="0" borderId="21" xfId="9" applyNumberFormat="1" applyFont="1" applyFill="1" applyBorder="1" applyAlignment="1" applyProtection="1">
      <alignment vertical="center"/>
    </xf>
    <xf numFmtId="169" fontId="36" fillId="0" borderId="21" xfId="9" applyNumberFormat="1" applyFont="1" applyFill="1" applyBorder="1" applyAlignment="1" applyProtection="1">
      <alignment vertical="center"/>
      <protection locked="0"/>
    </xf>
    <xf numFmtId="169" fontId="32" fillId="0" borderId="21" xfId="9" applyNumberFormat="1" applyFont="1" applyFill="1" applyBorder="1" applyAlignment="1" applyProtection="1">
      <alignment vertical="center"/>
      <protection locked="0"/>
    </xf>
    <xf numFmtId="0" fontId="10" fillId="0" borderId="0" xfId="9" applyFont="1" applyFill="1" applyAlignment="1" applyProtection="1">
      <alignment vertical="center"/>
    </xf>
    <xf numFmtId="0" fontId="36" fillId="0" borderId="12" xfId="9" applyFont="1" applyFill="1" applyBorder="1" applyAlignment="1" applyProtection="1">
      <alignment horizontal="left" vertical="center" wrapText="1"/>
    </xf>
    <xf numFmtId="170" fontId="32" fillId="0" borderId="22" xfId="9" applyNumberFormat="1" applyFont="1" applyFill="1" applyBorder="1" applyAlignment="1" applyProtection="1">
      <alignment horizontal="center" vertical="center"/>
    </xf>
    <xf numFmtId="169" fontId="36" fillId="0" borderId="38" xfId="9" applyNumberFormat="1" applyFont="1" applyFill="1" applyBorder="1" applyAlignment="1" applyProtection="1">
      <alignment vertical="center"/>
    </xf>
    <xf numFmtId="0" fontId="44" fillId="0" borderId="0" xfId="8" applyFont="1" applyFill="1" applyProtection="1"/>
    <xf numFmtId="0" fontId="37" fillId="0" borderId="0" xfId="8" applyFont="1" applyFill="1" applyProtection="1"/>
    <xf numFmtId="3" fontId="37" fillId="0" borderId="0" xfId="8" applyNumberFormat="1" applyFont="1" applyFill="1" applyProtection="1"/>
    <xf numFmtId="0" fontId="37" fillId="0" borderId="0" xfId="8" applyFont="1" applyFill="1" applyAlignment="1" applyProtection="1"/>
    <xf numFmtId="0" fontId="13" fillId="0" borderId="0" xfId="9" applyFont="1" applyFill="1" applyAlignment="1" applyProtection="1">
      <alignment horizontal="center" vertical="center"/>
    </xf>
    <xf numFmtId="0" fontId="37" fillId="0" borderId="0" xfId="8" applyFill="1" applyProtection="1"/>
    <xf numFmtId="0" fontId="57" fillId="0" borderId="0" xfId="8" applyFont="1" applyFill="1" applyProtection="1"/>
    <xf numFmtId="0" fontId="42" fillId="0" borderId="12" xfId="8" applyFont="1" applyFill="1" applyBorder="1" applyAlignment="1" applyProtection="1">
      <alignment horizontal="center" vertical="center" wrapText="1"/>
    </xf>
    <xf numFmtId="0" fontId="42" fillId="0" borderId="22" xfId="8" applyFont="1" applyFill="1" applyBorder="1" applyAlignment="1" applyProtection="1">
      <alignment horizontal="center" vertical="center" wrapText="1"/>
    </xf>
    <xf numFmtId="0" fontId="37" fillId="0" borderId="0" xfId="8" applyFill="1" applyAlignment="1" applyProtection="1">
      <alignment horizontal="center" vertical="center"/>
    </xf>
    <xf numFmtId="0" fontId="45" fillId="0" borderId="11" xfId="8" applyFont="1" applyFill="1" applyBorder="1" applyAlignment="1" applyProtection="1">
      <alignment vertical="center" wrapText="1"/>
    </xf>
    <xf numFmtId="170" fontId="32" fillId="0" borderId="4" xfId="9" applyNumberFormat="1" applyFont="1" applyFill="1" applyBorder="1" applyAlignment="1" applyProtection="1">
      <alignment horizontal="center" vertical="center"/>
    </xf>
    <xf numFmtId="171" fontId="45" fillId="0" borderId="4" xfId="8" applyNumberFormat="1" applyFont="1" applyFill="1" applyBorder="1" applyAlignment="1" applyProtection="1">
      <alignment horizontal="right" vertical="center" wrapText="1"/>
      <protection locked="0"/>
    </xf>
    <xf numFmtId="0" fontId="37" fillId="0" borderId="0" xfId="8" applyFill="1" applyAlignment="1" applyProtection="1">
      <alignment vertical="center"/>
    </xf>
    <xf numFmtId="171" fontId="60" fillId="0" borderId="2" xfId="8" applyNumberFormat="1" applyFont="1" applyFill="1" applyBorder="1" applyAlignment="1" applyProtection="1">
      <alignment horizontal="right" vertical="center" wrapText="1"/>
    </xf>
    <xf numFmtId="0" fontId="61" fillId="0" borderId="8" xfId="8" applyFont="1" applyFill="1" applyBorder="1" applyAlignment="1" applyProtection="1">
      <alignment horizontal="left" vertical="center" wrapText="1" indent="1"/>
    </xf>
    <xf numFmtId="171" fontId="44" fillId="0" borderId="2" xfId="8" applyNumberFormat="1" applyFont="1" applyFill="1" applyBorder="1" applyAlignment="1" applyProtection="1">
      <alignment horizontal="right" vertical="center" wrapText="1"/>
      <protection locked="0"/>
    </xf>
    <xf numFmtId="171" fontId="62" fillId="0" borderId="2" xfId="8" applyNumberFormat="1" applyFont="1" applyFill="1" applyBorder="1" applyAlignment="1" applyProtection="1">
      <alignment horizontal="right" vertical="center" wrapText="1"/>
      <protection locked="0"/>
    </xf>
    <xf numFmtId="171" fontId="45" fillId="0" borderId="2" xfId="8" applyNumberFormat="1" applyFont="1" applyFill="1" applyBorder="1" applyAlignment="1" applyProtection="1">
      <alignment horizontal="right" vertical="center" wrapText="1"/>
    </xf>
    <xf numFmtId="171" fontId="62" fillId="0" borderId="2" xfId="8" applyNumberFormat="1" applyFont="1" applyFill="1" applyBorder="1" applyAlignment="1" applyProtection="1">
      <alignment horizontal="right" vertical="center" wrapText="1"/>
    </xf>
    <xf numFmtId="171" fontId="45" fillId="0" borderId="2" xfId="8" applyNumberFormat="1" applyFont="1" applyFill="1" applyBorder="1" applyAlignment="1" applyProtection="1">
      <alignment horizontal="right" vertical="center" wrapText="1"/>
      <protection locked="0"/>
    </xf>
    <xf numFmtId="0" fontId="45" fillId="0" borderId="12" xfId="8" applyFont="1" applyFill="1" applyBorder="1" applyAlignment="1" applyProtection="1">
      <alignment vertical="center" wrapText="1"/>
    </xf>
    <xf numFmtId="171" fontId="60" fillId="0" borderId="22" xfId="8" applyNumberFormat="1" applyFont="1" applyFill="1" applyBorder="1" applyAlignment="1" applyProtection="1">
      <alignment horizontal="right" vertical="center" wrapText="1"/>
    </xf>
    <xf numFmtId="164" fontId="38" fillId="0" borderId="0" xfId="0" applyNumberFormat="1" applyFont="1" applyFill="1" applyAlignment="1">
      <alignment horizontal="center" vertical="center" wrapText="1"/>
    </xf>
    <xf numFmtId="164" fontId="4" fillId="0" borderId="0" xfId="0" applyNumberFormat="1" applyFont="1" applyFill="1" applyAlignment="1">
      <alignment horizontal="right" vertical="center"/>
    </xf>
    <xf numFmtId="0" fontId="35" fillId="0" borderId="13" xfId="0" applyFont="1" applyFill="1" applyBorder="1" applyAlignment="1">
      <alignment horizontal="center" vertical="center" wrapText="1"/>
    </xf>
    <xf numFmtId="0" fontId="35" fillId="0" borderId="14" xfId="0" applyFont="1" applyFill="1" applyBorder="1" applyAlignment="1">
      <alignment horizontal="center" vertical="center" wrapText="1"/>
    </xf>
    <xf numFmtId="0" fontId="35" fillId="0" borderId="17" xfId="0" applyFont="1" applyFill="1" applyBorder="1" applyAlignment="1">
      <alignment horizontal="center" vertical="center" wrapText="1"/>
    </xf>
    <xf numFmtId="0" fontId="63" fillId="0" borderId="13" xfId="0" applyFont="1" applyFill="1" applyBorder="1" applyAlignment="1">
      <alignment horizontal="center" vertical="center" wrapText="1"/>
    </xf>
    <xf numFmtId="0" fontId="63" fillId="0" borderId="14" xfId="0" applyFont="1" applyFill="1" applyBorder="1" applyAlignment="1">
      <alignment horizontal="center" vertical="center" wrapText="1"/>
    </xf>
    <xf numFmtId="0" fontId="63" fillId="0" borderId="17" xfId="0" applyFont="1" applyFill="1" applyBorder="1" applyAlignment="1">
      <alignment horizontal="center" vertical="center" wrapText="1"/>
    </xf>
    <xf numFmtId="0" fontId="16" fillId="0" borderId="9" xfId="0" applyFont="1" applyFill="1" applyBorder="1" applyAlignment="1" applyProtection="1">
      <alignment horizontal="right" vertical="center" wrapText="1" indent="1"/>
    </xf>
    <xf numFmtId="0" fontId="44" fillId="0" borderId="23" xfId="0" applyFont="1" applyFill="1" applyBorder="1" applyAlignment="1" applyProtection="1">
      <alignment horizontal="left" vertical="center" wrapText="1" indent="1"/>
      <protection locked="0"/>
    </xf>
    <xf numFmtId="3" fontId="16" fillId="0" borderId="3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56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0" applyFont="1" applyFill="1" applyBorder="1" applyAlignment="1" applyProtection="1">
      <alignment horizontal="right" vertical="center" wrapText="1" indent="1"/>
    </xf>
    <xf numFmtId="0" fontId="44" fillId="0" borderId="5" xfId="0" applyFont="1" applyFill="1" applyBorder="1" applyAlignment="1" applyProtection="1">
      <alignment horizontal="left" vertical="center" wrapText="1" indent="1"/>
      <protection locked="0"/>
    </xf>
    <xf numFmtId="3" fontId="16" fillId="0" borderId="2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21" xfId="0" applyNumberFormat="1" applyFont="1" applyFill="1" applyBorder="1" applyAlignment="1" applyProtection="1">
      <alignment horizontal="right" vertical="center" wrapText="1" indent="1"/>
      <protection locked="0"/>
    </xf>
    <xf numFmtId="0" fontId="16" fillId="0" borderId="8" xfId="0" applyFont="1" applyFill="1" applyBorder="1" applyAlignment="1">
      <alignment horizontal="right" vertical="center" wrapText="1" indent="1"/>
    </xf>
    <xf numFmtId="0" fontId="44" fillId="0" borderId="5" xfId="0" applyFont="1" applyFill="1" applyBorder="1" applyAlignment="1" applyProtection="1">
      <alignment horizontal="left" vertical="center" wrapText="1" indent="8"/>
      <protection locked="0"/>
    </xf>
    <xf numFmtId="0" fontId="16" fillId="0" borderId="2" xfId="0" applyFont="1" applyFill="1" applyBorder="1" applyAlignment="1" applyProtection="1">
      <alignment vertical="center" wrapText="1"/>
      <protection locked="0"/>
    </xf>
    <xf numFmtId="0" fontId="16" fillId="0" borderId="12" xfId="0" applyFont="1" applyFill="1" applyBorder="1" applyAlignment="1">
      <alignment horizontal="right" vertical="center" wrapText="1" indent="1"/>
    </xf>
    <xf numFmtId="0" fontId="16" fillId="0" borderId="22" xfId="0" applyFont="1" applyFill="1" applyBorder="1" applyAlignment="1" applyProtection="1">
      <alignment vertical="center" wrapText="1"/>
      <protection locked="0"/>
    </xf>
    <xf numFmtId="3" fontId="16" fillId="0" borderId="22" xfId="0" applyNumberFormat="1" applyFont="1" applyFill="1" applyBorder="1" applyAlignment="1" applyProtection="1">
      <alignment horizontal="right" vertical="center" wrapText="1" indent="1"/>
      <protection locked="0"/>
    </xf>
    <xf numFmtId="3" fontId="16" fillId="0" borderId="38" xfId="0" applyNumberFormat="1" applyFont="1" applyFill="1" applyBorder="1" applyAlignment="1" applyProtection="1">
      <alignment horizontal="right" vertical="center" wrapText="1" indent="1"/>
      <protection locked="0"/>
    </xf>
    <xf numFmtId="0" fontId="31" fillId="0" borderId="13" xfId="0" applyFont="1" applyFill="1" applyBorder="1" applyAlignment="1">
      <alignment horizontal="right" vertical="center" wrapText="1" indent="1"/>
    </xf>
    <xf numFmtId="0" fontId="31" fillId="0" borderId="14" xfId="0" applyFont="1" applyFill="1" applyBorder="1" applyAlignment="1">
      <alignment vertical="center" wrapText="1"/>
    </xf>
    <xf numFmtId="3" fontId="31" fillId="0" borderId="14" xfId="0" applyNumberFormat="1" applyFont="1" applyFill="1" applyBorder="1" applyAlignment="1">
      <alignment horizontal="right" vertical="center" wrapText="1" indent="1"/>
    </xf>
    <xf numFmtId="3" fontId="31" fillId="0" borderId="17" xfId="0" applyNumberFormat="1" applyFont="1" applyFill="1" applyBorder="1" applyAlignment="1">
      <alignment horizontal="right" vertical="center" wrapText="1" indent="1"/>
    </xf>
    <xf numFmtId="0" fontId="0" fillId="0" borderId="0" xfId="0" applyFill="1" applyAlignment="1">
      <alignment horizontal="right" vertical="center" wrapText="1"/>
    </xf>
    <xf numFmtId="0" fontId="0" fillId="0" borderId="0" xfId="0" applyFill="1" applyAlignment="1">
      <alignment horizontal="center" vertical="center" wrapText="1"/>
    </xf>
    <xf numFmtId="0" fontId="35" fillId="0" borderId="40" xfId="0" applyFont="1" applyFill="1" applyBorder="1" applyAlignment="1">
      <alignment horizontal="center" vertical="center" wrapText="1"/>
    </xf>
    <xf numFmtId="0" fontId="36" fillId="0" borderId="13" xfId="0" applyFont="1" applyFill="1" applyBorder="1" applyAlignment="1">
      <alignment horizontal="center" vertical="center" wrapText="1"/>
    </xf>
    <xf numFmtId="0" fontId="36" fillId="0" borderId="14" xfId="0" applyFont="1" applyFill="1" applyBorder="1" applyAlignment="1">
      <alignment horizontal="center" vertical="center" wrapText="1"/>
    </xf>
    <xf numFmtId="0" fontId="36" fillId="0" borderId="17" xfId="0" applyFont="1" applyFill="1" applyBorder="1" applyAlignment="1">
      <alignment horizontal="center" vertical="center" wrapText="1"/>
    </xf>
    <xf numFmtId="164" fontId="16" fillId="0" borderId="27" xfId="0" applyNumberFormat="1" applyFont="1" applyFill="1" applyBorder="1" applyAlignment="1" applyProtection="1">
      <alignment vertical="center"/>
      <protection locked="0"/>
    </xf>
    <xf numFmtId="164" fontId="31" fillId="0" borderId="27" xfId="0" applyNumberFormat="1" applyFont="1" applyFill="1" applyBorder="1" applyAlignment="1" applyProtection="1">
      <alignment vertical="center"/>
    </xf>
    <xf numFmtId="164" fontId="16" fillId="0" borderId="70" xfId="0" applyNumberFormat="1" applyFont="1" applyFill="1" applyBorder="1" applyAlignment="1" applyProtection="1">
      <alignment vertical="center"/>
      <protection locked="0"/>
    </xf>
    <xf numFmtId="0" fontId="16" fillId="0" borderId="12" xfId="0" applyFont="1" applyFill="1" applyBorder="1" applyAlignment="1" applyProtection="1">
      <alignment horizontal="center" vertical="center"/>
    </xf>
    <xf numFmtId="0" fontId="16" fillId="0" borderId="22" xfId="0" applyFont="1" applyFill="1" applyBorder="1" applyAlignment="1" applyProtection="1">
      <alignment vertical="center" wrapText="1"/>
    </xf>
    <xf numFmtId="164" fontId="16" fillId="0" borderId="22" xfId="0" applyNumberFormat="1" applyFont="1" applyFill="1" applyBorder="1" applyAlignment="1" applyProtection="1">
      <alignment vertical="center"/>
      <protection locked="0"/>
    </xf>
    <xf numFmtId="164" fontId="16" fillId="0" borderId="68" xfId="0" applyNumberFormat="1" applyFont="1" applyFill="1" applyBorder="1" applyAlignment="1" applyProtection="1">
      <alignment vertical="center"/>
      <protection locked="0"/>
    </xf>
    <xf numFmtId="164" fontId="31" fillId="0" borderId="40" xfId="0" applyNumberFormat="1" applyFont="1" applyFill="1" applyBorder="1" applyAlignment="1" applyProtection="1">
      <alignment vertical="center"/>
    </xf>
    <xf numFmtId="164" fontId="31" fillId="0" borderId="38" xfId="0" applyNumberFormat="1" applyFont="1" applyFill="1" applyBorder="1" applyAlignment="1" applyProtection="1">
      <alignment vertical="center"/>
    </xf>
    <xf numFmtId="164" fontId="17" fillId="0" borderId="14" xfId="0" applyNumberFormat="1" applyFont="1" applyFill="1" applyBorder="1" applyAlignment="1" applyProtection="1">
      <alignment vertical="center"/>
    </xf>
    <xf numFmtId="164" fontId="30" fillId="0" borderId="0" xfId="0" applyNumberFormat="1" applyFont="1" applyFill="1" applyAlignment="1">
      <alignment vertical="center"/>
    </xf>
    <xf numFmtId="164" fontId="35" fillId="0" borderId="68" xfId="0" applyNumberFormat="1" applyFont="1" applyFill="1" applyBorder="1" applyAlignment="1">
      <alignment horizontal="center" vertical="center"/>
    </xf>
    <xf numFmtId="164" fontId="35" fillId="0" borderId="22" xfId="0" applyNumberFormat="1" applyFont="1" applyFill="1" applyBorder="1" applyAlignment="1">
      <alignment horizontal="center" vertical="center"/>
    </xf>
    <xf numFmtId="164" fontId="30" fillId="0" borderId="0" xfId="0" applyNumberFormat="1" applyFont="1" applyFill="1" applyAlignment="1">
      <alignment horizontal="center" vertical="center"/>
    </xf>
    <xf numFmtId="164" fontId="35" fillId="0" borderId="34" xfId="0" applyNumberFormat="1" applyFont="1" applyFill="1" applyBorder="1" applyAlignment="1">
      <alignment horizontal="center" vertical="center" wrapText="1"/>
    </xf>
    <xf numFmtId="164" fontId="35" fillId="0" borderId="28" xfId="0" applyNumberFormat="1" applyFont="1" applyFill="1" applyBorder="1" applyAlignment="1">
      <alignment horizontal="center" vertical="center" wrapText="1"/>
    </xf>
    <xf numFmtId="164" fontId="35" fillId="0" borderId="40" xfId="0" applyNumberFormat="1" applyFont="1" applyFill="1" applyBorder="1" applyAlignment="1">
      <alignment horizontal="center" vertical="center" wrapText="1"/>
    </xf>
    <xf numFmtId="164" fontId="35" fillId="0" borderId="17" xfId="0" applyNumberFormat="1" applyFont="1" applyFill="1" applyBorder="1" applyAlignment="1">
      <alignment horizontal="center" vertical="center" wrapText="1"/>
    </xf>
    <xf numFmtId="164" fontId="30" fillId="0" borderId="0" xfId="0" applyNumberFormat="1" applyFont="1" applyFill="1" applyAlignment="1">
      <alignment horizontal="center" vertical="center" wrapText="1"/>
    </xf>
    <xf numFmtId="164" fontId="36" fillId="0" borderId="13" xfId="0" applyNumberFormat="1" applyFont="1" applyFill="1" applyBorder="1" applyAlignment="1">
      <alignment horizontal="right" vertical="center" wrapText="1" indent="1"/>
    </xf>
    <xf numFmtId="164" fontId="36" fillId="0" borderId="28" xfId="0" applyNumberFormat="1" applyFont="1" applyFill="1" applyBorder="1" applyAlignment="1">
      <alignment horizontal="left" vertical="center" wrapText="1" indent="1"/>
    </xf>
    <xf numFmtId="164" fontId="10" fillId="2" borderId="28" xfId="0" applyNumberFormat="1" applyFont="1" applyFill="1" applyBorder="1" applyAlignment="1">
      <alignment horizontal="left" vertical="center" wrapText="1" indent="2"/>
    </xf>
    <xf numFmtId="164" fontId="10" fillId="2" borderId="25" xfId="0" applyNumberFormat="1" applyFont="1" applyFill="1" applyBorder="1" applyAlignment="1">
      <alignment horizontal="left" vertical="center" wrapText="1" indent="2"/>
    </xf>
    <xf numFmtId="164" fontId="36" fillId="0" borderId="13" xfId="0" applyNumberFormat="1" applyFont="1" applyFill="1" applyBorder="1" applyAlignment="1">
      <alignment vertical="center" wrapText="1"/>
    </xf>
    <xf numFmtId="164" fontId="36" fillId="0" borderId="14" xfId="0" applyNumberFormat="1" applyFont="1" applyFill="1" applyBorder="1" applyAlignment="1">
      <alignment vertical="center" wrapText="1"/>
    </xf>
    <xf numFmtId="164" fontId="36" fillId="0" borderId="17" xfId="0" applyNumberFormat="1" applyFont="1" applyFill="1" applyBorder="1" applyAlignment="1">
      <alignment vertical="center" wrapText="1"/>
    </xf>
    <xf numFmtId="164" fontId="36" fillId="0" borderId="8" xfId="0" applyNumberFormat="1" applyFont="1" applyFill="1" applyBorder="1" applyAlignment="1">
      <alignment horizontal="right" vertical="center" wrapText="1" indent="1"/>
    </xf>
    <xf numFmtId="164" fontId="32" fillId="0" borderId="30" xfId="0" applyNumberFormat="1" applyFont="1" applyFill="1" applyBorder="1" applyAlignment="1" applyProtection="1">
      <alignment horizontal="left" vertical="center" wrapText="1" indent="1"/>
      <protection locked="0"/>
    </xf>
    <xf numFmtId="172" fontId="10" fillId="0" borderId="30" xfId="0" applyNumberFormat="1" applyFont="1" applyFill="1" applyBorder="1" applyAlignment="1" applyProtection="1">
      <alignment horizontal="right" vertical="center" wrapText="1" indent="2"/>
      <protection locked="0"/>
    </xf>
    <xf numFmtId="172" fontId="10" fillId="0" borderId="2" xfId="0" applyNumberFormat="1" applyFont="1" applyFill="1" applyBorder="1" applyAlignment="1" applyProtection="1">
      <alignment horizontal="right" vertical="center" wrapText="1" indent="2"/>
      <protection locked="0"/>
    </xf>
    <xf numFmtId="164" fontId="32" fillId="0" borderId="8" xfId="0" applyNumberFormat="1" applyFont="1" applyFill="1" applyBorder="1" applyAlignment="1" applyProtection="1">
      <alignment vertical="center" wrapText="1"/>
      <protection locked="0"/>
    </xf>
    <xf numFmtId="164" fontId="10" fillId="2" borderId="28" xfId="0" applyNumberFormat="1" applyFont="1" applyFill="1" applyBorder="1" applyAlignment="1">
      <alignment horizontal="right" vertical="center" wrapText="1" indent="2"/>
    </xf>
    <xf numFmtId="164" fontId="10" fillId="2" borderId="25" xfId="0" applyNumberFormat="1" applyFont="1" applyFill="1" applyBorder="1" applyAlignment="1">
      <alignment horizontal="right" vertical="center" wrapText="1" indent="2"/>
    </xf>
    <xf numFmtId="164" fontId="0" fillId="0" borderId="0" xfId="0" applyNumberFormat="1" applyFill="1" applyAlignment="1" applyProtection="1">
      <alignment horizontal="center" vertical="center" wrapText="1"/>
      <protection locked="0"/>
    </xf>
    <xf numFmtId="164" fontId="0" fillId="0" borderId="0" xfId="0" applyNumberFormat="1" applyFill="1" applyAlignment="1" applyProtection="1">
      <alignment vertical="center" wrapText="1"/>
      <protection locked="0"/>
    </xf>
    <xf numFmtId="164" fontId="4" fillId="0" borderId="0" xfId="0" applyNumberFormat="1" applyFont="1" applyFill="1" applyAlignment="1" applyProtection="1">
      <alignment horizontal="right" vertical="center"/>
      <protection locked="0"/>
    </xf>
    <xf numFmtId="164" fontId="35" fillId="0" borderId="65" xfId="0" applyNumberFormat="1" applyFont="1" applyFill="1" applyBorder="1" applyAlignment="1" applyProtection="1">
      <alignment horizontal="centerContinuous" vertical="center"/>
    </xf>
    <xf numFmtId="164" fontId="35" fillId="0" borderId="60" xfId="0" applyNumberFormat="1" applyFont="1" applyFill="1" applyBorder="1" applyAlignment="1" applyProtection="1">
      <alignment horizontal="centerContinuous" vertical="center"/>
    </xf>
    <xf numFmtId="164" fontId="35" fillId="0" borderId="47" xfId="0" applyNumberFormat="1" applyFont="1" applyFill="1" applyBorder="1" applyAlignment="1" applyProtection="1">
      <alignment horizontal="centerContinuous" vertical="center"/>
    </xf>
    <xf numFmtId="164" fontId="35" fillId="0" borderId="69" xfId="0" applyNumberFormat="1" applyFont="1" applyFill="1" applyBorder="1" applyAlignment="1" applyProtection="1">
      <alignment horizontal="center" vertical="center"/>
    </xf>
    <xf numFmtId="164" fontId="35" fillId="0" borderId="68" xfId="0" applyNumberFormat="1" applyFont="1" applyFill="1" applyBorder="1" applyAlignment="1" applyProtection="1">
      <alignment horizontal="center" vertical="center"/>
    </xf>
    <xf numFmtId="164" fontId="35" fillId="0" borderId="38" xfId="0" applyNumberFormat="1" applyFont="1" applyFill="1" applyBorder="1" applyAlignment="1" applyProtection="1">
      <alignment horizontal="center" vertical="center" wrapText="1"/>
    </xf>
    <xf numFmtId="164" fontId="36" fillId="0" borderId="34" xfId="0" applyNumberFormat="1" applyFont="1" applyFill="1" applyBorder="1" applyAlignment="1" applyProtection="1">
      <alignment horizontal="center" vertical="center" wrapText="1"/>
    </xf>
    <xf numFmtId="164" fontId="36" fillId="0" borderId="14" xfId="0" applyNumberFormat="1" applyFont="1" applyFill="1" applyBorder="1" applyAlignment="1" applyProtection="1">
      <alignment horizontal="center" vertical="center" wrapText="1"/>
    </xf>
    <xf numFmtId="164" fontId="36" fillId="0" borderId="40" xfId="0" applyNumberFormat="1" applyFont="1" applyFill="1" applyBorder="1" applyAlignment="1" applyProtection="1">
      <alignment horizontal="center" vertical="center" wrapText="1"/>
    </xf>
    <xf numFmtId="164" fontId="36" fillId="0" borderId="32" xfId="0" applyNumberFormat="1" applyFont="1" applyFill="1" applyBorder="1" applyAlignment="1" applyProtection="1">
      <alignment horizontal="center" vertical="center" wrapText="1"/>
    </xf>
    <xf numFmtId="164" fontId="36" fillId="0" borderId="0" xfId="0" applyNumberFormat="1" applyFont="1" applyFill="1" applyAlignment="1">
      <alignment horizontal="center" vertical="center" wrapText="1"/>
    </xf>
    <xf numFmtId="164" fontId="36" fillId="0" borderId="11" xfId="0" applyNumberFormat="1" applyFont="1" applyFill="1" applyBorder="1" applyAlignment="1" applyProtection="1">
      <alignment horizontal="right" vertical="center" wrapText="1" indent="1"/>
    </xf>
    <xf numFmtId="164" fontId="31" fillId="0" borderId="4" xfId="0" applyNumberFormat="1" applyFont="1" applyFill="1" applyBorder="1" applyAlignment="1" applyProtection="1">
      <alignment horizontal="left" vertical="center" wrapText="1" indent="1"/>
    </xf>
    <xf numFmtId="1" fontId="18" fillId="2" borderId="4" xfId="0" applyNumberFormat="1" applyFont="1" applyFill="1" applyBorder="1" applyAlignment="1" applyProtection="1">
      <alignment horizontal="center" vertical="center" wrapText="1"/>
    </xf>
    <xf numFmtId="164" fontId="31" fillId="0" borderId="4" xfId="0" applyNumberFormat="1" applyFont="1" applyFill="1" applyBorder="1" applyAlignment="1" applyProtection="1">
      <alignment vertical="center" wrapText="1"/>
    </xf>
    <xf numFmtId="164" fontId="31" fillId="0" borderId="65" xfId="0" applyNumberFormat="1" applyFont="1" applyFill="1" applyBorder="1" applyAlignment="1" applyProtection="1">
      <alignment vertical="center" wrapText="1"/>
    </xf>
    <xf numFmtId="164" fontId="31" fillId="0" borderId="62" xfId="0" applyNumberFormat="1" applyFont="1" applyFill="1" applyBorder="1" applyAlignment="1" applyProtection="1">
      <alignment vertical="center" wrapText="1"/>
    </xf>
    <xf numFmtId="164" fontId="36" fillId="0" borderId="8" xfId="0" applyNumberFormat="1" applyFont="1" applyFill="1" applyBorder="1" applyAlignment="1" applyProtection="1">
      <alignment horizontal="right" vertical="center" wrapText="1" indent="1"/>
    </xf>
    <xf numFmtId="164" fontId="32" fillId="0" borderId="2" xfId="0" applyNumberFormat="1" applyFont="1" applyFill="1" applyBorder="1" applyAlignment="1" applyProtection="1">
      <alignment horizontal="left" vertical="center" wrapText="1" indent="1"/>
      <protection locked="0"/>
    </xf>
    <xf numFmtId="1" fontId="10" fillId="0" borderId="2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30" xfId="0" applyNumberFormat="1" applyFont="1" applyFill="1" applyBorder="1" applyAlignment="1" applyProtection="1">
      <alignment vertical="center" wrapText="1"/>
    </xf>
    <xf numFmtId="164" fontId="31" fillId="0" borderId="2" xfId="0" applyNumberFormat="1" applyFont="1" applyFill="1" applyBorder="1" applyAlignment="1" applyProtection="1">
      <alignment horizontal="left" vertical="center" wrapText="1" indent="1"/>
    </xf>
    <xf numFmtId="1" fontId="18" fillId="2" borderId="2" xfId="0" applyNumberFormat="1" applyFont="1" applyFill="1" applyBorder="1" applyAlignment="1" applyProtection="1">
      <alignment horizontal="center" vertical="center" wrapText="1"/>
    </xf>
    <xf numFmtId="164" fontId="31" fillId="0" borderId="2" xfId="0" applyNumberFormat="1" applyFont="1" applyFill="1" applyBorder="1" applyAlignment="1" applyProtection="1">
      <alignment vertical="center" wrapText="1"/>
    </xf>
    <xf numFmtId="164" fontId="31" fillId="0" borderId="27" xfId="0" applyNumberFormat="1" applyFont="1" applyFill="1" applyBorder="1" applyAlignment="1" applyProtection="1">
      <alignment vertical="center" wrapText="1"/>
    </xf>
    <xf numFmtId="164" fontId="31" fillId="0" borderId="30" xfId="0" applyNumberFormat="1" applyFont="1" applyFill="1" applyBorder="1" applyAlignment="1" applyProtection="1">
      <alignment vertical="center" wrapText="1"/>
    </xf>
    <xf numFmtId="164" fontId="36" fillId="0" borderId="2" xfId="0" applyNumberFormat="1" applyFont="1" applyFill="1" applyBorder="1" applyAlignment="1" applyProtection="1">
      <alignment horizontal="left" vertical="center" wrapText="1" indent="1"/>
    </xf>
    <xf numFmtId="164" fontId="36" fillId="0" borderId="7" xfId="0" applyNumberFormat="1" applyFont="1" applyFill="1" applyBorder="1" applyAlignment="1" applyProtection="1">
      <alignment horizontal="right" vertical="center" wrapText="1" indent="1"/>
    </xf>
    <xf numFmtId="164" fontId="31" fillId="0" borderId="1" xfId="0" applyNumberFormat="1" applyFont="1" applyFill="1" applyBorder="1" applyAlignment="1" applyProtection="1">
      <alignment horizontal="left" vertical="center" wrapText="1" indent="1"/>
    </xf>
    <xf numFmtId="1" fontId="18" fillId="2" borderId="6" xfId="0" applyNumberFormat="1" applyFont="1" applyFill="1" applyBorder="1" applyAlignment="1" applyProtection="1">
      <alignment horizontal="center" vertical="center" wrapText="1"/>
    </xf>
    <xf numFmtId="164" fontId="31" fillId="0" borderId="1" xfId="0" applyNumberFormat="1" applyFont="1" applyFill="1" applyBorder="1" applyAlignment="1" applyProtection="1">
      <alignment vertical="center" wrapText="1"/>
    </xf>
    <xf numFmtId="164" fontId="31" fillId="0" borderId="33" xfId="0" applyNumberFormat="1" applyFont="1" applyFill="1" applyBorder="1" applyAlignment="1" applyProtection="1">
      <alignment vertical="center" wrapText="1"/>
    </xf>
    <xf numFmtId="1" fontId="10" fillId="0" borderId="33" xfId="0" applyNumberFormat="1" applyFont="1" applyFill="1" applyBorder="1" applyAlignment="1" applyProtection="1">
      <alignment horizontal="center" vertical="center" wrapText="1"/>
      <protection locked="0"/>
    </xf>
    <xf numFmtId="164" fontId="32" fillId="0" borderId="1" xfId="0" applyNumberFormat="1" applyFont="1" applyFill="1" applyBorder="1" applyAlignment="1" applyProtection="1">
      <alignment vertical="center" wrapText="1"/>
      <protection locked="0"/>
    </xf>
    <xf numFmtId="164" fontId="32" fillId="0" borderId="33" xfId="0" applyNumberFormat="1" applyFont="1" applyFill="1" applyBorder="1" applyAlignment="1" applyProtection="1">
      <alignment vertical="center" wrapText="1"/>
      <protection locked="0"/>
    </xf>
    <xf numFmtId="164" fontId="36" fillId="0" borderId="13" xfId="0" applyNumberFormat="1" applyFont="1" applyFill="1" applyBorder="1" applyAlignment="1" applyProtection="1">
      <alignment horizontal="right" vertical="center" wrapText="1" indent="1"/>
    </xf>
    <xf numFmtId="164" fontId="36" fillId="0" borderId="14" xfId="0" applyNumberFormat="1" applyFont="1" applyFill="1" applyBorder="1" applyAlignment="1" applyProtection="1">
      <alignment horizontal="left" vertical="center" wrapText="1" indent="1"/>
    </xf>
    <xf numFmtId="1" fontId="32" fillId="2" borderId="40" xfId="0" applyNumberFormat="1" applyFont="1" applyFill="1" applyBorder="1" applyAlignment="1" applyProtection="1">
      <alignment vertical="center" wrapText="1"/>
    </xf>
    <xf numFmtId="164" fontId="31" fillId="0" borderId="14" xfId="0" applyNumberFormat="1" applyFont="1" applyFill="1" applyBorder="1" applyAlignment="1" applyProtection="1">
      <alignment vertical="center" wrapText="1"/>
    </xf>
    <xf numFmtId="164" fontId="31" fillId="0" borderId="40" xfId="0" applyNumberFormat="1" applyFont="1" applyFill="1" applyBorder="1" applyAlignment="1" applyProtection="1">
      <alignment vertical="center" wrapText="1"/>
    </xf>
    <xf numFmtId="164" fontId="31" fillId="0" borderId="28" xfId="0" applyNumberFormat="1" applyFont="1" applyFill="1" applyBorder="1" applyAlignment="1" applyProtection="1">
      <alignment vertical="center" wrapText="1"/>
    </xf>
    <xf numFmtId="164" fontId="10" fillId="0" borderId="4" xfId="0" applyNumberFormat="1" applyFont="1" applyFill="1" applyBorder="1" applyAlignment="1" applyProtection="1">
      <alignment vertical="center" wrapText="1"/>
    </xf>
    <xf numFmtId="164" fontId="10" fillId="0" borderId="2" xfId="0" applyNumberFormat="1" applyFont="1" applyFill="1" applyBorder="1" applyAlignment="1" applyProtection="1">
      <alignment vertical="center" wrapText="1"/>
    </xf>
    <xf numFmtId="164" fontId="10" fillId="0" borderId="27" xfId="0" applyNumberFormat="1" applyFont="1" applyFill="1" applyBorder="1" applyAlignment="1" applyProtection="1">
      <alignment vertical="center" wrapText="1"/>
    </xf>
    <xf numFmtId="164" fontId="31" fillId="0" borderId="45" xfId="0" applyNumberFormat="1" applyFont="1" applyFill="1" applyBorder="1" applyAlignment="1" applyProtection="1">
      <alignment vertical="center" wrapText="1"/>
    </xf>
    <xf numFmtId="164" fontId="3" fillId="0" borderId="25" xfId="0" applyNumberFormat="1" applyFont="1" applyFill="1" applyBorder="1" applyAlignment="1" applyProtection="1">
      <alignment horizontal="center" vertical="center" wrapText="1"/>
    </xf>
    <xf numFmtId="164" fontId="3" fillId="0" borderId="75" xfId="0" applyNumberFormat="1" applyFont="1" applyFill="1" applyBorder="1" applyAlignment="1" applyProtection="1">
      <alignment horizontal="center" vertical="center" wrapText="1"/>
    </xf>
    <xf numFmtId="0" fontId="28" fillId="0" borderId="23" xfId="0" applyFont="1" applyBorder="1" applyAlignment="1">
      <alignment wrapText="1"/>
    </xf>
    <xf numFmtId="0" fontId="28" fillId="0" borderId="41" xfId="0" applyFont="1" applyBorder="1" applyAlignment="1">
      <alignment wrapText="1"/>
    </xf>
    <xf numFmtId="164" fontId="10" fillId="0" borderId="41" xfId="0" applyNumberFormat="1" applyFont="1" applyFill="1" applyBorder="1" applyAlignment="1" applyProtection="1">
      <alignment horizontal="left" vertical="center" wrapText="1"/>
      <protection locked="0"/>
    </xf>
    <xf numFmtId="164" fontId="10" fillId="0" borderId="42" xfId="0" applyNumberFormat="1" applyFont="1" applyFill="1" applyBorder="1" applyAlignment="1" applyProtection="1">
      <alignment horizontal="left" vertical="center" wrapText="1"/>
      <protection locked="0"/>
    </xf>
    <xf numFmtId="164" fontId="3" fillId="0" borderId="25" xfId="0" applyNumberFormat="1" applyFont="1" applyFill="1" applyBorder="1" applyAlignment="1" applyProtection="1">
      <alignment horizontal="left" vertical="center" wrapText="1"/>
    </xf>
    <xf numFmtId="3" fontId="28" fillId="0" borderId="51" xfId="0" applyNumberFormat="1" applyFont="1" applyBorder="1" applyAlignment="1">
      <alignment wrapText="1"/>
    </xf>
    <xf numFmtId="3" fontId="28" fillId="0" borderId="5" xfId="0" applyNumberFormat="1" applyFont="1" applyBorder="1" applyAlignment="1">
      <alignment wrapText="1"/>
    </xf>
    <xf numFmtId="3" fontId="28" fillId="0" borderId="23" xfId="0" applyNumberFormat="1" applyFont="1" applyBorder="1" applyAlignment="1">
      <alignment wrapText="1"/>
    </xf>
    <xf numFmtId="3" fontId="28" fillId="0" borderId="23" xfId="0" applyNumberFormat="1" applyFont="1" applyFill="1" applyBorder="1" applyAlignment="1"/>
    <xf numFmtId="164" fontId="18" fillId="3" borderId="25" xfId="0" applyNumberFormat="1" applyFont="1" applyFill="1" applyBorder="1" applyAlignment="1" applyProtection="1">
      <alignment horizontal="right" vertical="center" wrapText="1"/>
      <protection locked="0"/>
    </xf>
    <xf numFmtId="164" fontId="33" fillId="0" borderId="0" xfId="0" applyNumberFormat="1" applyFont="1" applyFill="1" applyAlignment="1" applyProtection="1">
      <alignment vertical="center" wrapText="1"/>
    </xf>
    <xf numFmtId="164" fontId="19" fillId="0" borderId="0" xfId="0" applyNumberFormat="1" applyFont="1" applyFill="1" applyAlignment="1">
      <alignment vertical="center" wrapText="1"/>
    </xf>
    <xf numFmtId="0" fontId="14" fillId="0" borderId="0" xfId="0" applyFont="1" applyFill="1" applyAlignment="1">
      <alignment vertical="center" wrapText="1"/>
    </xf>
    <xf numFmtId="0" fontId="54" fillId="0" borderId="0" xfId="8" applyFont="1" applyFill="1" applyAlignment="1" applyProtection="1">
      <alignment vertical="center" wrapText="1"/>
    </xf>
    <xf numFmtId="0" fontId="54" fillId="0" borderId="0" xfId="8" applyFont="1" applyFill="1" applyAlignment="1" applyProtection="1">
      <alignment vertical="center"/>
    </xf>
    <xf numFmtId="164" fontId="5" fillId="0" borderId="0" xfId="5" applyNumberFormat="1" applyFont="1" applyFill="1" applyBorder="1" applyAlignment="1" applyProtection="1">
      <alignment horizontal="center" vertical="center"/>
    </xf>
    <xf numFmtId="0" fontId="4" fillId="0" borderId="0" xfId="0" applyFont="1" applyFill="1" applyBorder="1" applyAlignment="1" applyProtection="1">
      <alignment horizontal="right" vertical="center"/>
    </xf>
    <xf numFmtId="0" fontId="3" fillId="0" borderId="67" xfId="5" applyFont="1" applyFill="1" applyBorder="1" applyAlignment="1" applyProtection="1">
      <alignment horizontal="center" vertical="center" wrapText="1"/>
    </xf>
    <xf numFmtId="0" fontId="3" fillId="0" borderId="43" xfId="5" applyFont="1" applyFill="1" applyBorder="1" applyAlignment="1" applyProtection="1">
      <alignment horizontal="center" vertical="center" wrapText="1"/>
    </xf>
    <xf numFmtId="0" fontId="3" fillId="0" borderId="36" xfId="5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right"/>
    </xf>
    <xf numFmtId="0" fontId="14" fillId="0" borderId="0" xfId="5" applyFont="1" applyFill="1" applyAlignment="1" applyProtection="1">
      <alignment horizontal="center"/>
    </xf>
    <xf numFmtId="0" fontId="4" fillId="0" borderId="24" xfId="0" applyFont="1" applyFill="1" applyBorder="1" applyAlignment="1" applyProtection="1">
      <alignment horizontal="right" vertical="center"/>
    </xf>
    <xf numFmtId="164" fontId="20" fillId="0" borderId="0" xfId="5" applyNumberFormat="1" applyFont="1" applyFill="1" applyBorder="1" applyAlignment="1" applyProtection="1">
      <alignment horizontal="left" vertical="center"/>
    </xf>
    <xf numFmtId="164" fontId="20" fillId="0" borderId="24" xfId="5" applyNumberFormat="1" applyFont="1" applyFill="1" applyBorder="1" applyAlignment="1" applyProtection="1">
      <alignment horizontal="left"/>
    </xf>
    <xf numFmtId="164" fontId="20" fillId="0" borderId="0" xfId="5" applyNumberFormat="1" applyFont="1" applyFill="1" applyBorder="1" applyAlignment="1" applyProtection="1">
      <alignment horizontal="left"/>
    </xf>
    <xf numFmtId="0" fontId="3" fillId="0" borderId="15" xfId="5" applyFont="1" applyFill="1" applyBorder="1" applyAlignment="1" applyProtection="1">
      <alignment horizontal="center" vertical="center" wrapText="1"/>
    </xf>
    <xf numFmtId="0" fontId="3" fillId="0" borderId="18" xfId="5" applyFont="1" applyFill="1" applyBorder="1" applyAlignment="1" applyProtection="1">
      <alignment horizontal="center" vertical="center" wrapText="1"/>
    </xf>
    <xf numFmtId="0" fontId="3" fillId="0" borderId="16" xfId="5" applyFont="1" applyFill="1" applyBorder="1" applyAlignment="1" applyProtection="1">
      <alignment horizontal="center" vertical="center" wrapText="1"/>
    </xf>
    <xf numFmtId="0" fontId="3" fillId="0" borderId="19" xfId="5" applyFont="1" applyFill="1" applyBorder="1" applyAlignment="1" applyProtection="1">
      <alignment horizontal="center" vertical="center" wrapText="1"/>
    </xf>
    <xf numFmtId="0" fontId="3" fillId="0" borderId="58" xfId="5" applyFont="1" applyFill="1" applyBorder="1" applyAlignment="1" applyProtection="1">
      <alignment horizontal="center" vertical="center" wrapText="1"/>
    </xf>
    <xf numFmtId="0" fontId="3" fillId="0" borderId="66" xfId="5" applyFont="1" applyFill="1" applyBorder="1" applyAlignment="1" applyProtection="1">
      <alignment horizontal="center" vertical="center" wrapText="1"/>
    </xf>
    <xf numFmtId="0" fontId="3" fillId="0" borderId="65" xfId="5" applyFont="1" applyFill="1" applyBorder="1" applyAlignment="1" applyProtection="1">
      <alignment horizontal="center" vertical="center" wrapText="1"/>
    </xf>
    <xf numFmtId="0" fontId="3" fillId="0" borderId="60" xfId="5" applyFont="1" applyFill="1" applyBorder="1" applyAlignment="1" applyProtection="1">
      <alignment horizontal="center" vertical="center" wrapText="1"/>
    </xf>
    <xf numFmtId="0" fontId="3" fillId="0" borderId="47" xfId="5" applyFont="1" applyFill="1" applyBorder="1" applyAlignment="1" applyProtection="1">
      <alignment horizontal="center" vertical="center" wrapText="1"/>
    </xf>
    <xf numFmtId="0" fontId="4" fillId="0" borderId="24" xfId="0" applyFont="1" applyFill="1" applyBorder="1" applyAlignment="1" applyProtection="1">
      <alignment horizontal="center" vertical="center"/>
    </xf>
    <xf numFmtId="164" fontId="20" fillId="0" borderId="24" xfId="5" applyNumberFormat="1" applyFont="1" applyFill="1" applyBorder="1" applyAlignment="1" applyProtection="1">
      <alignment horizontal="left" vertical="center"/>
    </xf>
    <xf numFmtId="0" fontId="4" fillId="0" borderId="24" xfId="0" applyFont="1" applyFill="1" applyBorder="1" applyAlignment="1" applyProtection="1">
      <alignment horizontal="center"/>
    </xf>
    <xf numFmtId="0" fontId="4" fillId="0" borderId="0" xfId="0" applyFont="1" applyFill="1" applyBorder="1" applyAlignment="1" applyProtection="1">
      <alignment horizontal="center" vertical="center"/>
    </xf>
    <xf numFmtId="0" fontId="3" fillId="0" borderId="51" xfId="5" applyFont="1" applyFill="1" applyBorder="1" applyAlignment="1" applyProtection="1">
      <alignment horizontal="center" vertical="center" wrapText="1"/>
    </xf>
    <xf numFmtId="0" fontId="3" fillId="0" borderId="4" xfId="5" applyFont="1" applyFill="1" applyBorder="1" applyAlignment="1" applyProtection="1">
      <alignment horizontal="center" vertical="center" wrapText="1"/>
    </xf>
    <xf numFmtId="0" fontId="3" fillId="0" borderId="50" xfId="5" applyFont="1" applyFill="1" applyBorder="1" applyAlignment="1" applyProtection="1">
      <alignment horizontal="center" vertical="center" wrapText="1"/>
    </xf>
    <xf numFmtId="164" fontId="18" fillId="0" borderId="52" xfId="0" applyNumberFormat="1" applyFont="1" applyFill="1" applyBorder="1" applyAlignment="1" applyProtection="1">
      <alignment horizontal="center" vertical="center" wrapText="1"/>
    </xf>
    <xf numFmtId="164" fontId="18" fillId="0" borderId="53" xfId="0" applyNumberFormat="1" applyFont="1" applyFill="1" applyBorder="1" applyAlignment="1" applyProtection="1">
      <alignment horizontal="center" vertical="center" wrapText="1"/>
    </xf>
    <xf numFmtId="164" fontId="12" fillId="0" borderId="0" xfId="0" applyNumberFormat="1" applyFont="1" applyFill="1" applyAlignment="1" applyProtection="1">
      <alignment horizontal="center" textRotation="180" wrapText="1"/>
    </xf>
    <xf numFmtId="164" fontId="26" fillId="0" borderId="43" xfId="0" applyNumberFormat="1" applyFont="1" applyFill="1" applyBorder="1" applyAlignment="1" applyProtection="1">
      <alignment horizontal="center" vertical="center" wrapText="1"/>
    </xf>
    <xf numFmtId="164" fontId="18" fillId="0" borderId="34" xfId="0" applyNumberFormat="1" applyFont="1" applyFill="1" applyBorder="1" applyAlignment="1" applyProtection="1">
      <alignment horizontal="center" vertical="center" wrapText="1"/>
    </xf>
    <xf numFmtId="164" fontId="18" fillId="0" borderId="44" xfId="0" applyNumberFormat="1" applyFont="1" applyFill="1" applyBorder="1" applyAlignment="1" applyProtection="1">
      <alignment horizontal="center" vertical="center" wrapText="1"/>
    </xf>
    <xf numFmtId="164" fontId="18" fillId="0" borderId="26" xfId="0" applyNumberFormat="1" applyFont="1" applyFill="1" applyBorder="1" applyAlignment="1" applyProtection="1">
      <alignment horizontal="center" vertical="center" wrapText="1"/>
    </xf>
    <xf numFmtId="164" fontId="4" fillId="0" borderId="0" xfId="0" applyNumberFormat="1" applyFont="1" applyFill="1" applyBorder="1" applyAlignment="1" applyProtection="1">
      <alignment horizontal="right" vertical="center"/>
    </xf>
    <xf numFmtId="164" fontId="14" fillId="0" borderId="0" xfId="0" applyNumberFormat="1" applyFont="1" applyFill="1" applyAlignment="1">
      <alignment horizontal="center" vertical="center" wrapText="1"/>
    </xf>
    <xf numFmtId="164" fontId="4" fillId="0" borderId="24" xfId="0" applyNumberFormat="1" applyFont="1" applyFill="1" applyBorder="1" applyAlignment="1" applyProtection="1">
      <alignment horizontal="right" wrapText="1"/>
    </xf>
    <xf numFmtId="164" fontId="19" fillId="0" borderId="0" xfId="0" applyNumberFormat="1" applyFont="1" applyFill="1" applyAlignment="1">
      <alignment horizontal="center" vertical="center" wrapText="1"/>
    </xf>
    <xf numFmtId="164" fontId="33" fillId="0" borderId="0" xfId="0" applyNumberFormat="1" applyFont="1" applyFill="1" applyAlignment="1" applyProtection="1">
      <alignment horizontal="right" vertical="center" wrapText="1"/>
    </xf>
    <xf numFmtId="164" fontId="12" fillId="0" borderId="0" xfId="0" applyNumberFormat="1" applyFont="1" applyFill="1" applyAlignment="1">
      <alignment horizontal="center" textRotation="180" wrapText="1"/>
    </xf>
    <xf numFmtId="0" fontId="12" fillId="0" borderId="0" xfId="0" applyFont="1" applyFill="1" applyAlignment="1">
      <alignment horizontal="center" textRotation="180"/>
    </xf>
    <xf numFmtId="164" fontId="35" fillId="0" borderId="58" xfId="0" applyNumberFormat="1" applyFont="1" applyFill="1" applyBorder="1" applyAlignment="1">
      <alignment horizontal="center" vertical="center"/>
    </xf>
    <xf numFmtId="164" fontId="35" fillId="0" borderId="31" xfId="0" applyNumberFormat="1" applyFont="1" applyFill="1" applyBorder="1" applyAlignment="1">
      <alignment horizontal="center" vertical="center"/>
    </xf>
    <xf numFmtId="164" fontId="35" fillId="0" borderId="66" xfId="0" applyNumberFormat="1" applyFont="1" applyFill="1" applyBorder="1" applyAlignment="1">
      <alignment horizontal="center" vertical="center"/>
    </xf>
    <xf numFmtId="164" fontId="17" fillId="0" borderId="28" xfId="0" applyNumberFormat="1" applyFont="1" applyFill="1" applyBorder="1" applyAlignment="1">
      <alignment horizontal="center" vertical="center" wrapText="1"/>
    </xf>
    <xf numFmtId="164" fontId="35" fillId="0" borderId="52" xfId="0" applyNumberFormat="1" applyFont="1" applyFill="1" applyBorder="1" applyAlignment="1">
      <alignment horizontal="center" vertical="center" wrapText="1"/>
    </xf>
    <xf numFmtId="164" fontId="35" fillId="0" borderId="32" xfId="0" applyNumberFormat="1" applyFont="1" applyFill="1" applyBorder="1" applyAlignment="1">
      <alignment horizontal="center" vertical="center" wrapText="1"/>
    </xf>
    <xf numFmtId="164" fontId="36" fillId="0" borderId="28" xfId="0" applyNumberFormat="1" applyFont="1" applyFill="1" applyBorder="1" applyAlignment="1">
      <alignment horizontal="center" vertical="center"/>
    </xf>
    <xf numFmtId="164" fontId="36" fillId="0" borderId="28" xfId="0" applyNumberFormat="1" applyFont="1" applyFill="1" applyBorder="1" applyAlignment="1">
      <alignment horizontal="center" vertical="center" wrapText="1"/>
    </xf>
    <xf numFmtId="164" fontId="35" fillId="0" borderId="28" xfId="0" applyNumberFormat="1" applyFont="1" applyFill="1" applyBorder="1" applyAlignment="1">
      <alignment horizontal="center" vertical="center" wrapText="1"/>
    </xf>
    <xf numFmtId="167" fontId="42" fillId="0" borderId="43" xfId="0" applyNumberFormat="1" applyFont="1" applyFill="1" applyBorder="1" applyAlignment="1">
      <alignment horizontal="left" vertical="center" wrapText="1"/>
    </xf>
    <xf numFmtId="167" fontId="5" fillId="0" borderId="0" xfId="0" applyNumberFormat="1" applyFont="1" applyFill="1" applyBorder="1" applyAlignment="1">
      <alignment horizontal="center" vertical="center" wrapText="1"/>
    </xf>
    <xf numFmtId="164" fontId="4" fillId="0" borderId="24" xfId="0" applyNumberFormat="1" applyFont="1" applyFill="1" applyBorder="1" applyAlignment="1">
      <alignment horizontal="right" vertical="center"/>
    </xf>
    <xf numFmtId="164" fontId="18" fillId="0" borderId="34" xfId="0" applyNumberFormat="1" applyFont="1" applyFill="1" applyBorder="1" applyAlignment="1">
      <alignment horizontal="center" vertical="center" wrapText="1"/>
    </xf>
    <xf numFmtId="164" fontId="18" fillId="0" borderId="44" xfId="0" applyNumberFormat="1" applyFont="1" applyFill="1" applyBorder="1" applyAlignment="1">
      <alignment horizontal="center" vertical="center" wrapText="1"/>
    </xf>
    <xf numFmtId="164" fontId="0" fillId="0" borderId="59" xfId="0" applyNumberFormat="1" applyFill="1" applyBorder="1" applyAlignment="1" applyProtection="1">
      <alignment horizontal="left" vertical="center" wrapText="1"/>
      <protection locked="0"/>
    </xf>
    <xf numFmtId="164" fontId="0" fillId="0" borderId="60" xfId="0" applyNumberFormat="1" applyFill="1" applyBorder="1" applyAlignment="1" applyProtection="1">
      <alignment horizontal="left" vertical="center" wrapText="1"/>
      <protection locked="0"/>
    </xf>
    <xf numFmtId="164" fontId="18" fillId="0" borderId="34" xfId="0" applyNumberFormat="1" applyFont="1" applyFill="1" applyBorder="1" applyAlignment="1">
      <alignment horizontal="left" vertical="center" wrapText="1" indent="2"/>
    </xf>
    <xf numFmtId="164" fontId="18" fillId="0" borderId="44" xfId="0" applyNumberFormat="1" applyFont="1" applyFill="1" applyBorder="1" applyAlignment="1">
      <alignment horizontal="left" vertical="center" wrapText="1" indent="2"/>
    </xf>
    <xf numFmtId="164" fontId="14" fillId="0" borderId="0" xfId="0" applyNumberFormat="1" applyFont="1" applyFill="1" applyAlignment="1">
      <alignment horizontal="left" vertical="center" wrapText="1"/>
    </xf>
    <xf numFmtId="164" fontId="0" fillId="0" borderId="0" xfId="0" applyNumberFormat="1" applyFill="1" applyAlignment="1" applyProtection="1">
      <alignment horizontal="left" vertical="center" wrapText="1"/>
      <protection locked="0"/>
    </xf>
    <xf numFmtId="164" fontId="0" fillId="0" borderId="72" xfId="0" applyNumberFormat="1" applyFill="1" applyBorder="1" applyAlignment="1" applyProtection="1">
      <alignment horizontal="left" vertical="center" wrapText="1"/>
      <protection locked="0"/>
    </xf>
    <xf numFmtId="164" fontId="0" fillId="0" borderId="73" xfId="0" applyNumberFormat="1" applyFill="1" applyBorder="1" applyAlignment="1" applyProtection="1">
      <alignment horizontal="left" vertical="center" wrapText="1"/>
      <protection locked="0"/>
    </xf>
    <xf numFmtId="0" fontId="64" fillId="0" borderId="24" xfId="0" applyFont="1" applyBorder="1" applyAlignment="1" applyProtection="1">
      <alignment horizontal="right" vertical="top"/>
      <protection locked="0"/>
    </xf>
    <xf numFmtId="0" fontId="3" fillId="0" borderId="58" xfId="0" applyFont="1" applyFill="1" applyBorder="1" applyAlignment="1" applyProtection="1">
      <alignment horizontal="center" vertical="center" wrapText="1"/>
    </xf>
    <xf numFmtId="0" fontId="3" fillId="0" borderId="43" xfId="0" applyFont="1" applyFill="1" applyBorder="1" applyAlignment="1" applyProtection="1">
      <alignment horizontal="center" vertical="center" wrapText="1"/>
    </xf>
    <xf numFmtId="0" fontId="3" fillId="0" borderId="31" xfId="0" applyFont="1" applyFill="1" applyBorder="1" applyAlignment="1" applyProtection="1">
      <alignment horizontal="center" vertical="center" wrapText="1"/>
    </xf>
    <xf numFmtId="0" fontId="3" fillId="0" borderId="0" xfId="0" applyFont="1" applyFill="1" applyBorder="1" applyAlignment="1" applyProtection="1">
      <alignment horizontal="center" vertical="center" wrapText="1"/>
    </xf>
    <xf numFmtId="0" fontId="3" fillId="0" borderId="28" xfId="0" applyFont="1" applyFill="1" applyBorder="1" applyAlignment="1" applyProtection="1">
      <alignment horizontal="center" vertical="center"/>
    </xf>
    <xf numFmtId="0" fontId="3" fillId="0" borderId="34" xfId="0" quotePrefix="1" applyFont="1" applyFill="1" applyBorder="1" applyAlignment="1" applyProtection="1">
      <alignment horizontal="center" vertical="center"/>
    </xf>
    <xf numFmtId="0" fontId="3" fillId="0" borderId="26" xfId="0" quotePrefix="1" applyFont="1" applyFill="1" applyBorder="1" applyAlignment="1" applyProtection="1">
      <alignment horizontal="center" vertical="center"/>
    </xf>
    <xf numFmtId="49" fontId="3" fillId="0" borderId="34" xfId="0" applyNumberFormat="1" applyFont="1" applyFill="1" applyBorder="1" applyAlignment="1" applyProtection="1">
      <alignment horizontal="center" vertical="center"/>
    </xf>
    <xf numFmtId="49" fontId="3" fillId="0" borderId="26" xfId="0" applyNumberFormat="1" applyFont="1" applyFill="1" applyBorder="1" applyAlignment="1" applyProtection="1">
      <alignment horizontal="center" vertical="center"/>
    </xf>
    <xf numFmtId="0" fontId="64" fillId="0" borderId="0" xfId="0" applyFont="1" applyAlignment="1" applyProtection="1">
      <alignment horizontal="right" vertical="top"/>
      <protection locked="0"/>
    </xf>
    <xf numFmtId="0" fontId="4" fillId="0" borderId="43" xfId="0" applyFont="1" applyFill="1" applyBorder="1" applyAlignment="1" applyProtection="1">
      <alignment horizontal="center"/>
    </xf>
    <xf numFmtId="0" fontId="4" fillId="0" borderId="0" xfId="0" applyFont="1" applyFill="1" applyAlignment="1" applyProtection="1">
      <alignment horizontal="center"/>
    </xf>
    <xf numFmtId="49" fontId="3" fillId="0" borderId="66" xfId="0" applyNumberFormat="1" applyFont="1" applyFill="1" applyBorder="1" applyAlignment="1" applyProtection="1">
      <alignment horizontal="center" vertical="center"/>
    </xf>
    <xf numFmtId="49" fontId="3" fillId="0" borderId="37" xfId="0" applyNumberFormat="1" applyFont="1" applyFill="1" applyBorder="1" applyAlignment="1" applyProtection="1">
      <alignment horizontal="center" vertical="center"/>
    </xf>
    <xf numFmtId="0" fontId="17" fillId="0" borderId="14" xfId="0" applyFont="1" applyFill="1" applyBorder="1" applyAlignment="1" applyProtection="1">
      <alignment horizontal="center" vertical="center" wrapText="1"/>
    </xf>
    <xf numFmtId="0" fontId="17" fillId="0" borderId="17" xfId="0" applyFont="1" applyFill="1" applyBorder="1" applyAlignment="1" applyProtection="1">
      <alignment horizontal="center" vertical="center" wrapText="1"/>
    </xf>
    <xf numFmtId="0" fontId="35" fillId="0" borderId="34" xfId="0" applyFont="1" applyFill="1" applyBorder="1" applyAlignment="1" applyProtection="1">
      <alignment horizontal="left" vertical="center" wrapText="1" indent="1"/>
    </xf>
    <xf numFmtId="0" fontId="35" fillId="0" borderId="25" xfId="0" applyFont="1" applyFill="1" applyBorder="1" applyAlignment="1" applyProtection="1">
      <alignment horizontal="left" vertical="center" wrapText="1" indent="1"/>
    </xf>
    <xf numFmtId="0" fontId="35" fillId="0" borderId="15" xfId="0" applyFont="1" applyFill="1" applyBorder="1" applyAlignment="1" applyProtection="1">
      <alignment horizontal="center" vertical="center" wrapText="1"/>
    </xf>
    <xf numFmtId="0" fontId="35" fillId="0" borderId="18" xfId="0" applyFont="1" applyFill="1" applyBorder="1" applyAlignment="1" applyProtection="1">
      <alignment horizontal="center" vertical="center" wrapText="1"/>
    </xf>
    <xf numFmtId="0" fontId="35" fillId="0" borderId="16" xfId="0" applyFont="1" applyFill="1" applyBorder="1" applyAlignment="1" applyProtection="1">
      <alignment horizontal="center" vertical="center" wrapText="1"/>
    </xf>
    <xf numFmtId="0" fontId="35" fillId="0" borderId="19" xfId="0" applyFont="1" applyFill="1" applyBorder="1" applyAlignment="1" applyProtection="1">
      <alignment horizontal="center" vertical="center" wrapText="1"/>
    </xf>
    <xf numFmtId="0" fontId="35" fillId="0" borderId="11" xfId="5" applyFont="1" applyFill="1" applyBorder="1" applyAlignment="1" applyProtection="1">
      <alignment horizontal="center" vertical="center" wrapText="1"/>
    </xf>
    <xf numFmtId="0" fontId="35" fillId="0" borderId="12" xfId="5" applyFont="1" applyFill="1" applyBorder="1" applyAlignment="1" applyProtection="1">
      <alignment horizontal="center" vertical="center" wrapText="1"/>
    </xf>
    <xf numFmtId="0" fontId="35" fillId="0" borderId="4" xfId="5" applyFont="1" applyFill="1" applyBorder="1" applyAlignment="1" applyProtection="1">
      <alignment horizontal="center" vertical="center" wrapText="1"/>
    </xf>
    <xf numFmtId="0" fontId="35" fillId="0" borderId="22" xfId="5" applyFont="1" applyFill="1" applyBorder="1" applyAlignment="1" applyProtection="1">
      <alignment horizontal="center" vertical="center" wrapText="1"/>
    </xf>
    <xf numFmtId="0" fontId="35" fillId="0" borderId="16" xfId="5" applyFont="1" applyFill="1" applyBorder="1" applyAlignment="1" applyProtection="1">
      <alignment horizontal="center" vertical="center" wrapText="1"/>
    </xf>
    <xf numFmtId="0" fontId="35" fillId="0" borderId="19" xfId="5" applyFont="1" applyFill="1" applyBorder="1" applyAlignment="1" applyProtection="1">
      <alignment horizontal="center" vertical="center" wrapText="1"/>
    </xf>
    <xf numFmtId="164" fontId="17" fillId="0" borderId="4" xfId="5" applyNumberFormat="1" applyFont="1" applyFill="1" applyBorder="1" applyAlignment="1" applyProtection="1">
      <alignment horizontal="center" vertical="center"/>
    </xf>
    <xf numFmtId="164" fontId="17" fillId="0" borderId="50" xfId="5" applyNumberFormat="1" applyFont="1" applyFill="1" applyBorder="1" applyAlignment="1" applyProtection="1">
      <alignment horizontal="center" vertical="center"/>
    </xf>
    <xf numFmtId="164" fontId="35" fillId="0" borderId="15" xfId="0" applyNumberFormat="1" applyFont="1" applyFill="1" applyBorder="1" applyAlignment="1" applyProtection="1">
      <alignment horizontal="center" vertical="center" wrapText="1"/>
    </xf>
    <xf numFmtId="164" fontId="35" fillId="0" borderId="18" xfId="0" applyNumberFormat="1" applyFont="1" applyFill="1" applyBorder="1" applyAlignment="1" applyProtection="1">
      <alignment horizontal="center" vertical="center" wrapText="1"/>
    </xf>
    <xf numFmtId="164" fontId="35" fillId="0" borderId="16" xfId="0" applyNumberFormat="1" applyFont="1" applyFill="1" applyBorder="1" applyAlignment="1" applyProtection="1">
      <alignment horizontal="center" vertical="center" wrapText="1"/>
    </xf>
    <xf numFmtId="164" fontId="35" fillId="0" borderId="19" xfId="0" applyNumberFormat="1" applyFont="1" applyFill="1" applyBorder="1" applyAlignment="1" applyProtection="1">
      <alignment horizontal="center" vertical="center"/>
    </xf>
    <xf numFmtId="164" fontId="35" fillId="0" borderId="19" xfId="0" applyNumberFormat="1" applyFont="1" applyFill="1" applyBorder="1" applyAlignment="1" applyProtection="1">
      <alignment horizontal="center" vertical="center" wrapText="1"/>
    </xf>
    <xf numFmtId="164" fontId="35" fillId="0" borderId="52" xfId="0" applyNumberFormat="1" applyFont="1" applyFill="1" applyBorder="1" applyAlignment="1" applyProtection="1">
      <alignment horizontal="center" vertical="center" wrapText="1"/>
    </xf>
    <xf numFmtId="164" fontId="35" fillId="0" borderId="53" xfId="0" applyNumberFormat="1" applyFont="1" applyFill="1" applyBorder="1" applyAlignment="1" applyProtection="1">
      <alignment horizontal="center" vertical="center" wrapText="1"/>
    </xf>
    <xf numFmtId="164" fontId="38" fillId="0" borderId="0" xfId="0" applyNumberFormat="1" applyFont="1" applyFill="1" applyAlignment="1">
      <alignment horizontal="center" textRotation="180" wrapText="1"/>
    </xf>
    <xf numFmtId="164" fontId="35" fillId="0" borderId="53" xfId="0" applyNumberFormat="1" applyFont="1" applyFill="1" applyBorder="1" applyAlignment="1">
      <alignment horizontal="center" vertical="center" wrapText="1"/>
    </xf>
    <xf numFmtId="164" fontId="35" fillId="0" borderId="52" xfId="0" applyNumberFormat="1" applyFont="1" applyFill="1" applyBorder="1" applyAlignment="1">
      <alignment horizontal="center" vertical="center"/>
    </xf>
    <xf numFmtId="164" fontId="35" fillId="0" borderId="53" xfId="0" applyNumberFormat="1" applyFont="1" applyFill="1" applyBorder="1" applyAlignment="1">
      <alignment horizontal="center" vertical="center"/>
    </xf>
    <xf numFmtId="164" fontId="35" fillId="0" borderId="58" xfId="0" applyNumberFormat="1" applyFont="1" applyFill="1" applyBorder="1" applyAlignment="1">
      <alignment horizontal="center" vertical="center" wrapText="1"/>
    </xf>
    <xf numFmtId="164" fontId="35" fillId="0" borderId="66" xfId="0" applyNumberFormat="1" applyFont="1" applyFill="1" applyBorder="1" applyAlignment="1">
      <alignment horizontal="center" vertical="center" wrapText="1"/>
    </xf>
    <xf numFmtId="164" fontId="35" fillId="0" borderId="65" xfId="0" applyNumberFormat="1" applyFont="1" applyFill="1" applyBorder="1" applyAlignment="1">
      <alignment horizontal="center" vertical="center" wrapText="1"/>
    </xf>
    <xf numFmtId="164" fontId="35" fillId="0" borderId="51" xfId="0" applyNumberFormat="1" applyFont="1" applyFill="1" applyBorder="1" applyAlignment="1">
      <alignment horizontal="center" vertical="center" wrapText="1"/>
    </xf>
    <xf numFmtId="164" fontId="35" fillId="0" borderId="36" xfId="0" applyNumberFormat="1" applyFont="1" applyFill="1" applyBorder="1" applyAlignment="1">
      <alignment horizontal="center" vertical="center" wrapText="1"/>
    </xf>
    <xf numFmtId="164" fontId="35" fillId="0" borderId="37" xfId="0" applyNumberFormat="1" applyFont="1" applyFill="1" applyBorder="1" applyAlignment="1">
      <alignment horizontal="center" vertical="center" wrapText="1"/>
    </xf>
    <xf numFmtId="0" fontId="18" fillId="0" borderId="34" xfId="0" applyFont="1" applyFill="1" applyBorder="1" applyAlignment="1" applyProtection="1">
      <alignment horizontal="left" vertical="center"/>
    </xf>
    <xf numFmtId="0" fontId="18" fillId="0" borderId="25" xfId="0" applyFont="1" applyFill="1" applyBorder="1" applyAlignment="1" applyProtection="1">
      <alignment horizontal="left" vertical="center"/>
    </xf>
    <xf numFmtId="0" fontId="14" fillId="0" borderId="0" xfId="0" applyFont="1" applyFill="1" applyAlignment="1">
      <alignment horizontal="center" vertical="center" wrapText="1"/>
    </xf>
    <xf numFmtId="0" fontId="14" fillId="0" borderId="0" xfId="0" applyFont="1" applyFill="1" applyAlignment="1">
      <alignment horizontal="center" vertical="center"/>
    </xf>
    <xf numFmtId="0" fontId="33" fillId="0" borderId="24" xfId="0" applyFont="1" applyFill="1" applyBorder="1" applyAlignment="1">
      <alignment horizontal="right"/>
    </xf>
    <xf numFmtId="0" fontId="35" fillId="0" borderId="58" xfId="0" applyFont="1" applyFill="1" applyBorder="1" applyAlignment="1">
      <alignment horizontal="center" vertical="center" wrapText="1"/>
    </xf>
    <xf numFmtId="0" fontId="35" fillId="0" borderId="66" xfId="0" applyFont="1" applyFill="1" applyBorder="1" applyAlignment="1">
      <alignment horizontal="center" vertical="center" wrapText="1"/>
    </xf>
    <xf numFmtId="0" fontId="35" fillId="0" borderId="16" xfId="0" applyFont="1" applyFill="1" applyBorder="1" applyAlignment="1">
      <alignment horizontal="center" vertical="center" wrapText="1"/>
    </xf>
    <xf numFmtId="0" fontId="35" fillId="0" borderId="19" xfId="0" applyFont="1" applyFill="1" applyBorder="1" applyAlignment="1">
      <alignment horizontal="center" vertical="center" wrapText="1"/>
    </xf>
    <xf numFmtId="0" fontId="35" fillId="0" borderId="43" xfId="0" applyFont="1" applyFill="1" applyBorder="1" applyAlignment="1">
      <alignment horizontal="center" vertical="center" wrapText="1"/>
    </xf>
    <xf numFmtId="0" fontId="35" fillId="0" borderId="24" xfId="0" applyFont="1" applyFill="1" applyBorder="1" applyAlignment="1">
      <alignment horizontal="center" vertical="center" wrapText="1"/>
    </xf>
    <xf numFmtId="0" fontId="17" fillId="0" borderId="40" xfId="0" applyFont="1" applyFill="1" applyBorder="1" applyAlignment="1">
      <alignment horizontal="center"/>
    </xf>
    <xf numFmtId="0" fontId="17" fillId="0" borderId="44" xfId="0" applyFont="1" applyFill="1" applyBorder="1" applyAlignment="1">
      <alignment horizontal="center"/>
    </xf>
    <xf numFmtId="0" fontId="35" fillId="0" borderId="57" xfId="0" applyFont="1" applyFill="1" applyBorder="1" applyAlignment="1">
      <alignment horizontal="center" vertical="center" wrapText="1"/>
    </xf>
    <xf numFmtId="0" fontId="35" fillId="0" borderId="20" xfId="0" applyFont="1" applyFill="1" applyBorder="1" applyAlignment="1">
      <alignment horizontal="center" vertical="center" wrapText="1"/>
    </xf>
    <xf numFmtId="0" fontId="35" fillId="0" borderId="58" xfId="0" applyFont="1" applyFill="1" applyBorder="1" applyAlignment="1">
      <alignment horizontal="left" vertical="center" wrapText="1"/>
    </xf>
    <xf numFmtId="0" fontId="35" fillId="0" borderId="43" xfId="0" applyFont="1" applyFill="1" applyBorder="1" applyAlignment="1">
      <alignment horizontal="left" vertical="center" wrapText="1"/>
    </xf>
    <xf numFmtId="0" fontId="35" fillId="0" borderId="36" xfId="0" applyFont="1" applyFill="1" applyBorder="1" applyAlignment="1">
      <alignment horizontal="left" vertical="center" wrapText="1"/>
    </xf>
    <xf numFmtId="0" fontId="31" fillId="0" borderId="34" xfId="0" applyFont="1" applyFill="1" applyBorder="1" applyAlignment="1" applyProtection="1">
      <alignment horizontal="left" vertical="center"/>
    </xf>
    <xf numFmtId="0" fontId="31" fillId="0" borderId="25" xfId="0" applyFont="1" applyFill="1" applyBorder="1" applyAlignment="1" applyProtection="1">
      <alignment horizontal="left" vertical="center"/>
    </xf>
    <xf numFmtId="0" fontId="35" fillId="0" borderId="58" xfId="0" applyFont="1" applyFill="1" applyBorder="1" applyAlignment="1" applyProtection="1">
      <alignment horizontal="left" vertical="center" wrapText="1"/>
    </xf>
    <xf numFmtId="0" fontId="35" fillId="0" borderId="43" xfId="0" applyFont="1" applyFill="1" applyBorder="1" applyAlignment="1" applyProtection="1">
      <alignment horizontal="left" vertical="center" wrapText="1"/>
    </xf>
    <xf numFmtId="0" fontId="35" fillId="0" borderId="36" xfId="0" applyFont="1" applyFill="1" applyBorder="1" applyAlignment="1" applyProtection="1">
      <alignment horizontal="left" vertical="center" wrapText="1"/>
    </xf>
    <xf numFmtId="0" fontId="16" fillId="0" borderId="43" xfId="0" applyFont="1" applyFill="1" applyBorder="1" applyAlignment="1">
      <alignment horizontal="justify" vertical="center" wrapText="1"/>
    </xf>
    <xf numFmtId="0" fontId="54" fillId="0" borderId="0" xfId="8" applyFont="1" applyFill="1" applyAlignment="1" applyProtection="1">
      <alignment horizontal="center" vertical="center" wrapText="1"/>
    </xf>
    <xf numFmtId="0" fontId="37" fillId="0" borderId="0" xfId="8" applyFont="1" applyFill="1" applyAlignment="1" applyProtection="1">
      <alignment horizontal="left"/>
    </xf>
    <xf numFmtId="0" fontId="54" fillId="0" borderId="0" xfId="8" applyFont="1" applyFill="1" applyAlignment="1" applyProtection="1">
      <alignment horizontal="center" vertical="center"/>
    </xf>
    <xf numFmtId="0" fontId="58" fillId="0" borderId="0" xfId="8" applyFont="1" applyFill="1" applyBorder="1" applyAlignment="1" applyProtection="1">
      <alignment horizontal="right"/>
    </xf>
    <xf numFmtId="0" fontId="59" fillId="0" borderId="15" xfId="8" applyFont="1" applyFill="1" applyBorder="1" applyAlignment="1" applyProtection="1">
      <alignment horizontal="center" vertical="center" wrapText="1"/>
    </xf>
    <xf numFmtId="0" fontId="59" fillId="0" borderId="7" xfId="8" applyFont="1" applyFill="1" applyBorder="1" applyAlignment="1" applyProtection="1">
      <alignment horizontal="center" vertical="center" wrapText="1"/>
    </xf>
    <xf numFmtId="0" fontId="59" fillId="0" borderId="9" xfId="8" applyFont="1" applyFill="1" applyBorder="1" applyAlignment="1" applyProtection="1">
      <alignment horizontal="center" vertical="center" wrapText="1"/>
    </xf>
    <xf numFmtId="0" fontId="55" fillId="0" borderId="16" xfId="9" applyFont="1" applyFill="1" applyBorder="1" applyAlignment="1" applyProtection="1">
      <alignment horizontal="center" vertical="center" textRotation="90"/>
    </xf>
    <xf numFmtId="0" fontId="55" fillId="0" borderId="1" xfId="9" applyFont="1" applyFill="1" applyBorder="1" applyAlignment="1" applyProtection="1">
      <alignment horizontal="center" vertical="center" textRotation="90"/>
    </xf>
    <xf numFmtId="0" fontId="55" fillId="0" borderId="3" xfId="9" applyFont="1" applyFill="1" applyBorder="1" applyAlignment="1" applyProtection="1">
      <alignment horizontal="center" vertical="center" textRotation="90"/>
    </xf>
    <xf numFmtId="0" fontId="58" fillId="0" borderId="4" xfId="8" applyFont="1" applyFill="1" applyBorder="1" applyAlignment="1" applyProtection="1">
      <alignment horizontal="center" vertical="center" wrapText="1"/>
    </xf>
    <xf numFmtId="0" fontId="58" fillId="0" borderId="2" xfId="8" applyFont="1" applyFill="1" applyBorder="1" applyAlignment="1" applyProtection="1">
      <alignment horizontal="center" vertical="center" wrapText="1"/>
    </xf>
    <xf numFmtId="0" fontId="58" fillId="0" borderId="2" xfId="8" applyFont="1" applyFill="1" applyBorder="1" applyAlignment="1" applyProtection="1">
      <alignment horizontal="center" wrapText="1"/>
    </xf>
    <xf numFmtId="0" fontId="37" fillId="0" borderId="0" xfId="8" applyFont="1" applyFill="1" applyAlignment="1" applyProtection="1">
      <alignment horizontal="center"/>
    </xf>
    <xf numFmtId="0" fontId="20" fillId="0" borderId="24" xfId="9" applyFont="1" applyFill="1" applyBorder="1" applyAlignment="1" applyProtection="1">
      <alignment horizontal="right" vertical="center"/>
    </xf>
    <xf numFmtId="0" fontId="14" fillId="0" borderId="11" xfId="9" applyFont="1" applyFill="1" applyBorder="1" applyAlignment="1" applyProtection="1">
      <alignment horizontal="center" vertical="center" wrapText="1"/>
    </xf>
    <xf numFmtId="0" fontId="14" fillId="0" borderId="8" xfId="9" applyFont="1" applyFill="1" applyBorder="1" applyAlignment="1" applyProtection="1">
      <alignment horizontal="center" vertical="center" wrapText="1"/>
    </xf>
    <xf numFmtId="0" fontId="55" fillId="0" borderId="4" xfId="9" applyFont="1" applyFill="1" applyBorder="1" applyAlignment="1" applyProtection="1">
      <alignment horizontal="center" vertical="center" textRotation="90"/>
    </xf>
    <xf numFmtId="0" fontId="55" fillId="0" borderId="2" xfId="9" applyFont="1" applyFill="1" applyBorder="1" applyAlignment="1" applyProtection="1">
      <alignment horizontal="center" vertical="center" textRotation="90"/>
    </xf>
    <xf numFmtId="0" fontId="4" fillId="0" borderId="50" xfId="9" applyFont="1" applyFill="1" applyBorder="1" applyAlignment="1" applyProtection="1">
      <alignment horizontal="center" vertical="center" wrapText="1"/>
    </xf>
    <xf numFmtId="0" fontId="4" fillId="0" borderId="21" xfId="9" applyFont="1" applyFill="1" applyBorder="1" applyAlignment="1" applyProtection="1">
      <alignment horizontal="center" vertical="center"/>
    </xf>
    <xf numFmtId="0" fontId="46" fillId="0" borderId="34" xfId="8" applyFont="1" applyFill="1" applyBorder="1" applyAlignment="1">
      <alignment horizontal="left"/>
    </xf>
    <xf numFmtId="0" fontId="46" fillId="0" borderId="25" xfId="8" applyFont="1" applyFill="1" applyBorder="1" applyAlignment="1">
      <alignment horizontal="left"/>
    </xf>
    <xf numFmtId="0" fontId="46" fillId="0" borderId="34" xfId="8" applyFont="1" applyFill="1" applyBorder="1" applyAlignment="1">
      <alignment horizontal="left" indent="1"/>
    </xf>
    <xf numFmtId="0" fontId="46" fillId="0" borderId="25" xfId="8" applyFont="1" applyFill="1" applyBorder="1" applyAlignment="1">
      <alignment horizontal="left" indent="1"/>
    </xf>
    <xf numFmtId="0" fontId="12" fillId="0" borderId="0" xfId="0" applyFont="1" applyAlignment="1" applyProtection="1">
      <alignment horizontal="center" textRotation="180"/>
    </xf>
    <xf numFmtId="0" fontId="49" fillId="0" borderId="0" xfId="0" applyFont="1" applyAlignment="1" applyProtection="1">
      <alignment horizontal="center" vertical="center" wrapText="1"/>
      <protection locked="0"/>
    </xf>
    <xf numFmtId="0" fontId="50" fillId="0" borderId="13" xfId="0" applyFont="1" applyBorder="1" applyAlignment="1" applyProtection="1">
      <alignment wrapText="1"/>
    </xf>
    <xf numFmtId="0" fontId="50" fillId="0" borderId="14" xfId="0" applyFont="1" applyBorder="1" applyAlignment="1" applyProtection="1">
      <alignment wrapText="1"/>
    </xf>
    <xf numFmtId="0" fontId="65" fillId="0" borderId="0" xfId="0" applyFont="1" applyAlignment="1" applyProtection="1">
      <alignment horizontal="right"/>
    </xf>
    <xf numFmtId="0" fontId="33" fillId="0" borderId="0" xfId="0" applyFont="1" applyFill="1" applyAlignment="1">
      <alignment horizontal="right"/>
    </xf>
    <xf numFmtId="0" fontId="30" fillId="0" borderId="0" xfId="0" applyFont="1" applyFill="1" applyAlignment="1">
      <alignment horizontal="center"/>
    </xf>
    <xf numFmtId="0" fontId="30" fillId="0" borderId="0" xfId="0" applyFont="1" applyFill="1" applyAlignment="1" applyProtection="1">
      <alignment horizontal="center" vertical="top" wrapText="1"/>
      <protection locked="0"/>
    </xf>
  </cellXfs>
  <cellStyles count="10">
    <cellStyle name="Ezres" xfId="6" builtinId="3"/>
    <cellStyle name="Ezres 2" xfId="1"/>
    <cellStyle name="Ezres 3" xfId="2"/>
    <cellStyle name="Hiperhivatkozás" xfId="3"/>
    <cellStyle name="Már látott hiperhivatkozás" xfId="4"/>
    <cellStyle name="Normál" xfId="0" builtinId="0"/>
    <cellStyle name="Normál_KVRENMUNKA" xfId="5"/>
    <cellStyle name="Normál_VAGYONK" xfId="9"/>
    <cellStyle name="Normál_VAGYONKIM" xfId="8"/>
    <cellStyle name="Százalék" xfId="7" builtinId="5"/>
  </cellStyles>
  <dxfs count="3">
    <dxf>
      <font>
        <condense val="0"/>
        <extend val="0"/>
        <color indexed="10"/>
      </font>
    </dxf>
    <dxf>
      <font>
        <condense val="0"/>
        <extend val="0"/>
        <color indexed="10"/>
      </font>
    </dxf>
    <dxf>
      <font>
        <condense val="0"/>
        <extend val="0"/>
        <color indexed="10"/>
      </font>
    </dxf>
  </dxf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externalLink" Target="externalLinks/externalLink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Z&#193;RSZ&#193;MAD&#193;SIRENDELET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ÖSSZEFÜGGÉSEK"/>
      <sheetName val="1."/>
      <sheetName val="1.1."/>
      <sheetName val="1.2."/>
      <sheetName val="1.3."/>
      <sheetName val="2.1."/>
      <sheetName val="2.2."/>
      <sheetName val="ELLENŐRZÉS-1.sz.2.1.sz.2.2.sz."/>
      <sheetName val="3."/>
      <sheetName val="4."/>
      <sheetName val="5."/>
      <sheetName val="6."/>
      <sheetName val="6.1."/>
      <sheetName val="6.2."/>
      <sheetName val="6.3."/>
      <sheetName val="7"/>
      <sheetName val="1.t"/>
      <sheetName val="2.t"/>
      <sheetName val="3.t"/>
      <sheetName val="4.t"/>
      <sheetName val="5.t"/>
      <sheetName val="6.1.t"/>
      <sheetName val="6.2.t"/>
      <sheetName val="6.3.t"/>
      <sheetName val="6.4.t"/>
      <sheetName val="7.t"/>
      <sheetName val="8.t"/>
    </sheetNames>
    <sheetDataSet>
      <sheetData sheetId="0">
        <row r="4">
          <cell r="A4" t="str">
            <v>2016. évi eredeti előirányzat BEVÉTELEK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>
        <row r="2">
          <cell r="G2" t="str">
            <v>Forintban</v>
          </cell>
        </row>
        <row r="3">
          <cell r="D3" t="str">
            <v>Felhasználás 2015. XII.31-ig</v>
          </cell>
          <cell r="E3" t="str">
            <v>2016. évi módosított előirányzat</v>
          </cell>
          <cell r="F3" t="str">
            <v>2016. évi teljesítés</v>
          </cell>
          <cell r="G3" t="str">
            <v>Összes teljesítés 2016. dec. 31-ig</v>
          </cell>
        </row>
      </sheetData>
      <sheetData sheetId="9">
        <row r="2">
          <cell r="G2" t="str">
            <v>Forintban</v>
          </cell>
        </row>
      </sheetData>
      <sheetData sheetId="10"/>
      <sheetData sheetId="11">
        <row r="10">
          <cell r="C10">
            <v>0</v>
          </cell>
        </row>
        <row r="16">
          <cell r="C16">
            <v>0</v>
          </cell>
        </row>
        <row r="17">
          <cell r="C17">
            <v>0</v>
          </cell>
        </row>
        <row r="18">
          <cell r="C18">
            <v>0</v>
          </cell>
        </row>
        <row r="19">
          <cell r="C19">
            <v>0</v>
          </cell>
        </row>
        <row r="21">
          <cell r="C21">
            <v>0</v>
          </cell>
        </row>
        <row r="23">
          <cell r="C23">
            <v>0</v>
          </cell>
        </row>
        <row r="24">
          <cell r="C24">
            <v>0</v>
          </cell>
        </row>
        <row r="25">
          <cell r="C25">
            <v>0</v>
          </cell>
        </row>
        <row r="26">
          <cell r="C26">
            <v>0</v>
          </cell>
        </row>
        <row r="28">
          <cell r="C28">
            <v>0</v>
          </cell>
        </row>
        <row r="35">
          <cell r="C35">
            <v>0</v>
          </cell>
        </row>
        <row r="60">
          <cell r="E60">
            <v>0</v>
          </cell>
        </row>
        <row r="61">
          <cell r="E61">
            <v>0</v>
          </cell>
        </row>
        <row r="62">
          <cell r="E62">
            <v>0</v>
          </cell>
        </row>
        <row r="63">
          <cell r="E63">
            <v>0</v>
          </cell>
        </row>
        <row r="66">
          <cell r="E66">
            <v>0</v>
          </cell>
        </row>
        <row r="67">
          <cell r="E67">
            <v>0</v>
          </cell>
        </row>
        <row r="68">
          <cell r="E68">
            <v>0</v>
          </cell>
        </row>
        <row r="70">
          <cell r="E70">
            <v>0</v>
          </cell>
        </row>
        <row r="71">
          <cell r="E71">
            <v>0</v>
          </cell>
        </row>
        <row r="72">
          <cell r="E72">
            <v>0</v>
          </cell>
        </row>
        <row r="73">
          <cell r="E73">
            <v>0</v>
          </cell>
        </row>
        <row r="76">
          <cell r="D76">
            <v>0</v>
          </cell>
          <cell r="E76">
            <v>0</v>
          </cell>
        </row>
        <row r="82">
          <cell r="D82">
            <v>0</v>
          </cell>
          <cell r="E82">
            <v>0</v>
          </cell>
        </row>
        <row r="83">
          <cell r="D83">
            <v>0</v>
          </cell>
          <cell r="E83">
            <v>0</v>
          </cell>
        </row>
        <row r="84">
          <cell r="D84">
            <v>0</v>
          </cell>
          <cell r="E84">
            <v>0</v>
          </cell>
        </row>
        <row r="85">
          <cell r="D85">
            <v>0</v>
          </cell>
          <cell r="E85">
            <v>0</v>
          </cell>
        </row>
        <row r="112">
          <cell r="E112">
            <v>0</v>
          </cell>
        </row>
        <row r="113">
          <cell r="D113">
            <v>0</v>
          </cell>
          <cell r="E113">
            <v>0</v>
          </cell>
        </row>
        <row r="114">
          <cell r="D114">
            <v>0</v>
          </cell>
          <cell r="E114">
            <v>0</v>
          </cell>
        </row>
        <row r="115">
          <cell r="D115">
            <v>0</v>
          </cell>
          <cell r="E115">
            <v>0</v>
          </cell>
        </row>
        <row r="116">
          <cell r="D116">
            <v>0</v>
          </cell>
          <cell r="E116">
            <v>0</v>
          </cell>
        </row>
        <row r="117">
          <cell r="D117">
            <v>0</v>
          </cell>
          <cell r="E117">
            <v>0</v>
          </cell>
        </row>
        <row r="118">
          <cell r="D118">
            <v>0</v>
          </cell>
          <cell r="E118">
            <v>0</v>
          </cell>
        </row>
        <row r="119">
          <cell r="D119">
            <v>0</v>
          </cell>
          <cell r="E119">
            <v>0</v>
          </cell>
        </row>
        <row r="120">
          <cell r="D120">
            <v>0</v>
          </cell>
          <cell r="E120">
            <v>0</v>
          </cell>
        </row>
        <row r="121">
          <cell r="D121">
            <v>0</v>
          </cell>
          <cell r="E121">
            <v>0</v>
          </cell>
        </row>
        <row r="122">
          <cell r="D122">
            <v>0</v>
          </cell>
          <cell r="E122">
            <v>0</v>
          </cell>
        </row>
        <row r="123">
          <cell r="D123">
            <v>0</v>
          </cell>
          <cell r="E123">
            <v>0</v>
          </cell>
        </row>
        <row r="125">
          <cell r="E125">
            <v>0</v>
          </cell>
        </row>
        <row r="126">
          <cell r="E126">
            <v>0</v>
          </cell>
        </row>
        <row r="129">
          <cell r="D129">
            <v>0</v>
          </cell>
          <cell r="E129">
            <v>0</v>
          </cell>
        </row>
        <row r="130">
          <cell r="D130">
            <v>0</v>
          </cell>
          <cell r="E130">
            <v>0</v>
          </cell>
        </row>
        <row r="131">
          <cell r="D131">
            <v>0</v>
          </cell>
          <cell r="E131">
            <v>0</v>
          </cell>
        </row>
        <row r="133">
          <cell r="D133">
            <v>0</v>
          </cell>
          <cell r="E133">
            <v>0</v>
          </cell>
        </row>
        <row r="134">
          <cell r="D134">
            <v>0</v>
          </cell>
          <cell r="E134">
            <v>0</v>
          </cell>
        </row>
        <row r="135">
          <cell r="D135">
            <v>0</v>
          </cell>
          <cell r="E135">
            <v>0</v>
          </cell>
        </row>
        <row r="136">
          <cell r="D136">
            <v>0</v>
          </cell>
          <cell r="E136">
            <v>0</v>
          </cell>
        </row>
        <row r="138">
          <cell r="D138">
            <v>0</v>
          </cell>
          <cell r="E138">
            <v>0</v>
          </cell>
        </row>
        <row r="141">
          <cell r="D141">
            <v>0</v>
          </cell>
          <cell r="E141">
            <v>0</v>
          </cell>
        </row>
        <row r="143">
          <cell r="D143">
            <v>0</v>
          </cell>
          <cell r="E143">
            <v>0</v>
          </cell>
        </row>
        <row r="144">
          <cell r="D144">
            <v>0</v>
          </cell>
          <cell r="E144">
            <v>0</v>
          </cell>
        </row>
        <row r="145">
          <cell r="D145">
            <v>0</v>
          </cell>
          <cell r="E145">
            <v>0</v>
          </cell>
        </row>
        <row r="146">
          <cell r="D146">
            <v>0</v>
          </cell>
          <cell r="E146">
            <v>0</v>
          </cell>
        </row>
      </sheetData>
      <sheetData sheetId="12"/>
      <sheetData sheetId="13"/>
      <sheetData sheetId="14"/>
      <sheetData sheetId="15">
        <row r="1">
          <cell r="G1" t="str">
            <v>Forintban</v>
          </cell>
        </row>
      </sheetData>
      <sheetData sheetId="16">
        <row r="2">
          <cell r="E2" t="str">
            <v>Forintban</v>
          </cell>
        </row>
      </sheetData>
      <sheetData sheetId="17">
        <row r="1">
          <cell r="J1" t="str">
            <v>Forintban</v>
          </cell>
        </row>
      </sheetData>
      <sheetData sheetId="18">
        <row r="1">
          <cell r="H1" t="str">
            <v>Forintban</v>
          </cell>
        </row>
      </sheetData>
      <sheetData sheetId="19"/>
      <sheetData sheetId="20"/>
      <sheetData sheetId="21"/>
      <sheetData sheetId="22"/>
      <sheetData sheetId="23"/>
      <sheetData sheetId="24"/>
      <sheetData sheetId="25"/>
      <sheetData sheetId="26"/>
    </sheetDataSet>
  </externalBook>
</externalLink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B41"/>
  <sheetViews>
    <sheetView workbookViewId="0">
      <selection activeCell="E11" sqref="E11"/>
    </sheetView>
  </sheetViews>
  <sheetFormatPr defaultRowHeight="12.75" x14ac:dyDescent="0.2"/>
  <cols>
    <col min="1" max="1" width="48.5" customWidth="1"/>
    <col min="2" max="2" width="73.5" customWidth="1"/>
    <col min="3" max="3" width="16.83203125" customWidth="1"/>
  </cols>
  <sheetData>
    <row r="1" spans="1:2" ht="18.75" x14ac:dyDescent="0.3">
      <c r="A1" s="41" t="s">
        <v>431</v>
      </c>
      <c r="B1" s="14"/>
    </row>
    <row r="2" spans="1:2" x14ac:dyDescent="0.2">
      <c r="A2" s="14"/>
      <c r="B2" s="14"/>
    </row>
    <row r="3" spans="1:2" x14ac:dyDescent="0.2">
      <c r="A3" s="43"/>
      <c r="B3" s="43"/>
    </row>
    <row r="4" spans="1:2" ht="15.75" x14ac:dyDescent="0.25">
      <c r="A4" s="16"/>
      <c r="B4" s="46"/>
    </row>
    <row r="5" spans="1:2" ht="15.75" x14ac:dyDescent="0.25">
      <c r="A5" s="16"/>
      <c r="B5" s="46"/>
    </row>
    <row r="6" spans="1:2" s="12" customFormat="1" ht="15.75" x14ac:dyDescent="0.25">
      <c r="A6" s="16" t="s">
        <v>450</v>
      </c>
      <c r="B6" s="43"/>
    </row>
    <row r="7" spans="1:2" s="12" customFormat="1" x14ac:dyDescent="0.2">
      <c r="A7" s="43"/>
      <c r="B7" s="43"/>
    </row>
    <row r="8" spans="1:2" s="12" customFormat="1" x14ac:dyDescent="0.2">
      <c r="A8" s="43"/>
      <c r="B8" s="43"/>
    </row>
    <row r="9" spans="1:2" x14ac:dyDescent="0.2">
      <c r="A9" s="43" t="s">
        <v>402</v>
      </c>
      <c r="B9" s="43" t="s">
        <v>382</v>
      </c>
    </row>
    <row r="10" spans="1:2" x14ac:dyDescent="0.2">
      <c r="A10" s="43" t="s">
        <v>400</v>
      </c>
      <c r="B10" s="43" t="s">
        <v>388</v>
      </c>
    </row>
    <row r="11" spans="1:2" x14ac:dyDescent="0.2">
      <c r="A11" s="43" t="s">
        <v>401</v>
      </c>
      <c r="B11" s="43" t="s">
        <v>389</v>
      </c>
    </row>
    <row r="12" spans="1:2" x14ac:dyDescent="0.2">
      <c r="A12" s="43"/>
      <c r="B12" s="43"/>
    </row>
    <row r="13" spans="1:2" ht="15.75" x14ac:dyDescent="0.25">
      <c r="A13" s="16" t="str">
        <f>+CONCATENATE(LEFT(A6,4),". évi előirányzat módosítások BEVÉTELEK")</f>
        <v>2017. évi előirányzat módosítások BEVÉTELEK</v>
      </c>
      <c r="B13" s="46"/>
    </row>
    <row r="14" spans="1:2" x14ac:dyDescent="0.2">
      <c r="A14" s="43"/>
      <c r="B14" s="43"/>
    </row>
    <row r="15" spans="1:2" s="12" customFormat="1" x14ac:dyDescent="0.2">
      <c r="A15" s="43" t="s">
        <v>403</v>
      </c>
      <c r="B15" s="43" t="s">
        <v>383</v>
      </c>
    </row>
    <row r="16" spans="1:2" x14ac:dyDescent="0.2">
      <c r="A16" s="43" t="s">
        <v>404</v>
      </c>
      <c r="B16" s="43" t="s">
        <v>390</v>
      </c>
    </row>
    <row r="17" spans="1:2" x14ac:dyDescent="0.2">
      <c r="A17" s="43" t="s">
        <v>405</v>
      </c>
      <c r="B17" s="43" t="s">
        <v>391</v>
      </c>
    </row>
    <row r="18" spans="1:2" x14ac:dyDescent="0.2">
      <c r="A18" s="43"/>
      <c r="B18" s="43"/>
    </row>
    <row r="19" spans="1:2" ht="14.25" x14ac:dyDescent="0.2">
      <c r="A19" s="49" t="str">
        <f>+CONCATENATE(LEFT(A6,4),". módosítás utáni módosított előrirányzatok BEVÉTELEK")</f>
        <v>2017. módosítás utáni módosított előrirányzatok BEVÉTELEK</v>
      </c>
      <c r="B19" s="46"/>
    </row>
    <row r="20" spans="1:2" x14ac:dyDescent="0.2">
      <c r="A20" s="43"/>
      <c r="B20" s="43"/>
    </row>
    <row r="21" spans="1:2" x14ac:dyDescent="0.2">
      <c r="A21" s="43" t="s">
        <v>406</v>
      </c>
      <c r="B21" s="43" t="s">
        <v>384</v>
      </c>
    </row>
    <row r="22" spans="1:2" x14ac:dyDescent="0.2">
      <c r="A22" s="43" t="s">
        <v>407</v>
      </c>
      <c r="B22" s="43" t="s">
        <v>392</v>
      </c>
    </row>
    <row r="23" spans="1:2" x14ac:dyDescent="0.2">
      <c r="A23" s="43" t="s">
        <v>408</v>
      </c>
      <c r="B23" s="43" t="s">
        <v>393</v>
      </c>
    </row>
    <row r="24" spans="1:2" x14ac:dyDescent="0.2">
      <c r="A24" s="43"/>
      <c r="B24" s="43"/>
    </row>
    <row r="25" spans="1:2" ht="15.75" x14ac:dyDescent="0.25">
      <c r="A25" s="16" t="str">
        <f>+CONCATENATE(LEFT(A6,4),". évi eredeti előirányzat KIADÁSOK")</f>
        <v>2017. évi eredeti előirányzat KIADÁSOK</v>
      </c>
      <c r="B25" s="46"/>
    </row>
    <row r="26" spans="1:2" x14ac:dyDescent="0.2">
      <c r="A26" s="43"/>
      <c r="B26" s="43"/>
    </row>
    <row r="27" spans="1:2" x14ac:dyDescent="0.2">
      <c r="A27" s="43" t="s">
        <v>409</v>
      </c>
      <c r="B27" s="43" t="s">
        <v>385</v>
      </c>
    </row>
    <row r="28" spans="1:2" x14ac:dyDescent="0.2">
      <c r="A28" s="43" t="s">
        <v>410</v>
      </c>
      <c r="B28" s="43" t="s">
        <v>394</v>
      </c>
    </row>
    <row r="29" spans="1:2" x14ac:dyDescent="0.2">
      <c r="A29" s="43" t="s">
        <v>411</v>
      </c>
      <c r="B29" s="43" t="s">
        <v>395</v>
      </c>
    </row>
    <row r="30" spans="1:2" x14ac:dyDescent="0.2">
      <c r="A30" s="43"/>
      <c r="B30" s="43"/>
    </row>
    <row r="31" spans="1:2" ht="15.75" x14ac:dyDescent="0.25">
      <c r="A31" s="16" t="str">
        <f>+CONCATENATE(LEFT(A6,4),". évi előirányzat módosítások KIADÁSOK")</f>
        <v>2017. évi előirányzat módosítások KIADÁSOK</v>
      </c>
      <c r="B31" s="46"/>
    </row>
    <row r="32" spans="1:2" x14ac:dyDescent="0.2">
      <c r="A32" s="43"/>
      <c r="B32" s="43"/>
    </row>
    <row r="33" spans="1:2" x14ac:dyDescent="0.2">
      <c r="A33" s="43" t="s">
        <v>412</v>
      </c>
      <c r="B33" s="43" t="s">
        <v>386</v>
      </c>
    </row>
    <row r="34" spans="1:2" x14ac:dyDescent="0.2">
      <c r="A34" s="43" t="s">
        <v>413</v>
      </c>
      <c r="B34" s="43" t="s">
        <v>396</v>
      </c>
    </row>
    <row r="35" spans="1:2" x14ac:dyDescent="0.2">
      <c r="A35" s="43" t="s">
        <v>414</v>
      </c>
      <c r="B35" s="43" t="s">
        <v>397</v>
      </c>
    </row>
    <row r="36" spans="1:2" x14ac:dyDescent="0.2">
      <c r="A36" s="43"/>
      <c r="B36" s="43"/>
    </row>
    <row r="37" spans="1:2" ht="15.75" x14ac:dyDescent="0.25">
      <c r="A37" s="48" t="str">
        <f>+CONCATENATE(LEFT(A6,4),". módosítás utáni módosított előirányzatok KIADÁSOK")</f>
        <v>2017. módosítás utáni módosított előirányzatok KIADÁSOK</v>
      </c>
      <c r="B37" s="46"/>
    </row>
    <row r="38" spans="1:2" x14ac:dyDescent="0.2">
      <c r="A38" s="43"/>
      <c r="B38" s="43"/>
    </row>
    <row r="39" spans="1:2" x14ac:dyDescent="0.2">
      <c r="A39" s="43" t="s">
        <v>415</v>
      </c>
      <c r="B39" s="43" t="s">
        <v>387</v>
      </c>
    </row>
    <row r="40" spans="1:2" x14ac:dyDescent="0.2">
      <c r="A40" s="43" t="s">
        <v>416</v>
      </c>
      <c r="B40" s="43" t="s">
        <v>398</v>
      </c>
    </row>
    <row r="41" spans="1:2" x14ac:dyDescent="0.2">
      <c r="A41" s="43" t="s">
        <v>417</v>
      </c>
      <c r="B41" s="43" t="s">
        <v>399</v>
      </c>
    </row>
  </sheetData>
  <phoneticPr fontId="16" type="noConversion"/>
  <pageMargins left="1.0629921259842521" right="1.0236220472440944" top="0.78740157480314965" bottom="0.78740157480314965" header="0.70866141732283472" footer="0.70866141732283472"/>
  <pageSetup paperSize="9" orientation="landscape" r:id="rId1"/>
  <headerFooter alignWithMargins="0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H26"/>
  <sheetViews>
    <sheetView zoomScaleNormal="100" workbookViewId="0">
      <selection sqref="A1:G2"/>
    </sheetView>
  </sheetViews>
  <sheetFormatPr defaultRowHeight="12.75" x14ac:dyDescent="0.2"/>
  <cols>
    <col min="1" max="1" width="48.1640625" style="6" customWidth="1"/>
    <col min="2" max="7" width="15.83203125" style="5" customWidth="1"/>
    <col min="8" max="8" width="4.1640625" style="5" customWidth="1"/>
    <col min="9" max="9" width="13.83203125" style="5" customWidth="1"/>
    <col min="10" max="16384" width="9.33203125" style="5"/>
  </cols>
  <sheetData>
    <row r="1" spans="1:8" ht="13.5" x14ac:dyDescent="0.2">
      <c r="B1" s="6"/>
      <c r="F1" s="809" t="s">
        <v>789</v>
      </c>
      <c r="G1" s="809"/>
    </row>
    <row r="2" spans="1:8" ht="14.25" x14ac:dyDescent="0.2">
      <c r="A2" s="808" t="s">
        <v>787</v>
      </c>
      <c r="B2" s="808"/>
      <c r="C2" s="808"/>
      <c r="D2" s="808"/>
      <c r="E2" s="808"/>
      <c r="F2" s="808"/>
      <c r="G2" s="808"/>
    </row>
    <row r="3" spans="1:8" ht="15" customHeight="1" x14ac:dyDescent="0.2">
      <c r="A3" s="806" t="s">
        <v>487</v>
      </c>
      <c r="B3" s="806"/>
      <c r="C3" s="806"/>
      <c r="D3" s="806"/>
      <c r="E3" s="806"/>
      <c r="F3" s="806"/>
      <c r="G3" s="806"/>
      <c r="H3" s="810"/>
    </row>
    <row r="4" spans="1:8" ht="14.25" thickBot="1" x14ac:dyDescent="0.3">
      <c r="A4" s="13"/>
      <c r="B4" s="8"/>
      <c r="C4" s="8"/>
      <c r="D4" s="8"/>
      <c r="E4" s="8"/>
      <c r="F4" s="340"/>
      <c r="G4" s="341" t="str">
        <f>'[1]3.'!G2</f>
        <v>Forintban</v>
      </c>
      <c r="H4" s="810"/>
    </row>
    <row r="5" spans="1:8" s="7" customFormat="1" ht="45.75" customHeight="1" thickBot="1" x14ac:dyDescent="0.25">
      <c r="A5" s="342" t="s">
        <v>44</v>
      </c>
      <c r="B5" s="343" t="s">
        <v>488</v>
      </c>
      <c r="C5" s="343" t="s">
        <v>43</v>
      </c>
      <c r="D5" s="343" t="str">
        <f>+'[1]3.'!D3</f>
        <v>Felhasználás 2015. XII.31-ig</v>
      </c>
      <c r="E5" s="343" t="str">
        <f>+'[1]3.'!E3</f>
        <v>2016. évi módosított előirányzat</v>
      </c>
      <c r="F5" s="344" t="str">
        <f>+'[1]3.'!F3</f>
        <v>2016. évi teljesítés</v>
      </c>
      <c r="G5" s="345" t="str">
        <f>+'[1]3.'!G3</f>
        <v>Összes teljesítés 2016. dec. 31-ig</v>
      </c>
      <c r="H5" s="810"/>
    </row>
    <row r="6" spans="1:8" s="8" customFormat="1" ht="13.5" thickBot="1" x14ac:dyDescent="0.25">
      <c r="A6" s="346" t="s">
        <v>354</v>
      </c>
      <c r="B6" s="347" t="s">
        <v>355</v>
      </c>
      <c r="C6" s="347" t="s">
        <v>356</v>
      </c>
      <c r="D6" s="347" t="s">
        <v>358</v>
      </c>
      <c r="E6" s="347" t="s">
        <v>357</v>
      </c>
      <c r="F6" s="348" t="s">
        <v>359</v>
      </c>
      <c r="G6" s="349" t="s">
        <v>489</v>
      </c>
      <c r="H6" s="810"/>
    </row>
    <row r="7" spans="1:8" x14ac:dyDescent="0.2">
      <c r="A7" s="283"/>
      <c r="B7" s="215"/>
      <c r="C7" s="268"/>
      <c r="D7" s="206"/>
      <c r="E7" s="750"/>
      <c r="F7" s="750"/>
      <c r="G7" s="753"/>
      <c r="H7" s="810"/>
    </row>
    <row r="8" spans="1:8" x14ac:dyDescent="0.2">
      <c r="A8" s="284"/>
      <c r="B8" s="207"/>
      <c r="C8" s="206"/>
      <c r="D8" s="206"/>
      <c r="E8" s="751"/>
      <c r="F8" s="751"/>
      <c r="G8" s="753"/>
      <c r="H8" s="810"/>
    </row>
    <row r="9" spans="1:8" x14ac:dyDescent="0.2">
      <c r="A9" s="284"/>
      <c r="B9" s="293"/>
      <c r="C9" s="206"/>
      <c r="D9" s="206"/>
      <c r="E9" s="751"/>
      <c r="F9" s="751"/>
      <c r="G9" s="753"/>
      <c r="H9" s="810"/>
    </row>
    <row r="10" spans="1:8" x14ac:dyDescent="0.2">
      <c r="A10" s="284"/>
      <c r="B10" s="207"/>
      <c r="C10" s="206"/>
      <c r="D10" s="206"/>
      <c r="E10" s="751"/>
      <c r="F10" s="751"/>
      <c r="G10" s="753"/>
      <c r="H10" s="810"/>
    </row>
    <row r="11" spans="1:8" x14ac:dyDescent="0.2">
      <c r="A11" s="285"/>
      <c r="B11" s="293"/>
      <c r="C11" s="206"/>
      <c r="D11" s="206"/>
      <c r="E11" s="751"/>
      <c r="F11" s="751"/>
      <c r="G11" s="753"/>
      <c r="H11" s="810"/>
    </row>
    <row r="12" spans="1:8" x14ac:dyDescent="0.2">
      <c r="A12" s="284"/>
      <c r="B12" s="207"/>
      <c r="C12" s="206"/>
      <c r="D12" s="206"/>
      <c r="E12" s="751"/>
      <c r="F12" s="751"/>
      <c r="G12" s="753"/>
      <c r="H12" s="810"/>
    </row>
    <row r="13" spans="1:8" x14ac:dyDescent="0.2">
      <c r="A13" s="284"/>
      <c r="B13" s="293"/>
      <c r="C13" s="206"/>
      <c r="D13" s="206"/>
      <c r="E13" s="751"/>
      <c r="F13" s="751"/>
      <c r="G13" s="753"/>
      <c r="H13" s="810"/>
    </row>
    <row r="14" spans="1:8" ht="26.25" customHeight="1" x14ac:dyDescent="0.2">
      <c r="A14" s="284"/>
      <c r="B14" s="207"/>
      <c r="C14" s="206"/>
      <c r="D14" s="206"/>
      <c r="E14" s="751"/>
      <c r="F14" s="751"/>
      <c r="G14" s="753"/>
      <c r="H14" s="810"/>
    </row>
    <row r="15" spans="1:8" x14ac:dyDescent="0.2">
      <c r="A15" s="284"/>
      <c r="B15" s="293"/>
      <c r="C15" s="211"/>
      <c r="D15" s="211"/>
      <c r="E15" s="752"/>
      <c r="F15" s="751"/>
      <c r="G15" s="753"/>
      <c r="H15" s="810"/>
    </row>
    <row r="16" spans="1:8" x14ac:dyDescent="0.2">
      <c r="A16" s="350"/>
      <c r="B16" s="351"/>
      <c r="C16" s="352"/>
      <c r="D16" s="351"/>
      <c r="E16" s="351"/>
      <c r="F16" s="353"/>
      <c r="G16" s="354"/>
      <c r="H16" s="810"/>
    </row>
    <row r="17" spans="1:8" x14ac:dyDescent="0.2">
      <c r="A17" s="350"/>
      <c r="B17" s="351"/>
      <c r="C17" s="352"/>
      <c r="D17" s="351"/>
      <c r="E17" s="351"/>
      <c r="F17" s="353"/>
      <c r="G17" s="354"/>
      <c r="H17" s="810"/>
    </row>
    <row r="18" spans="1:8" x14ac:dyDescent="0.2">
      <c r="A18" s="350"/>
      <c r="B18" s="351"/>
      <c r="C18" s="352"/>
      <c r="D18" s="351"/>
      <c r="E18" s="351"/>
      <c r="F18" s="351"/>
      <c r="G18" s="354">
        <f t="shared" ref="G18:G25" si="0">+D18+F18</f>
        <v>0</v>
      </c>
      <c r="H18" s="810"/>
    </row>
    <row r="19" spans="1:8" x14ac:dyDescent="0.2">
      <c r="A19" s="350"/>
      <c r="B19" s="351"/>
      <c r="C19" s="352"/>
      <c r="D19" s="351"/>
      <c r="E19" s="351"/>
      <c r="F19" s="353"/>
      <c r="G19" s="354">
        <f t="shared" si="0"/>
        <v>0</v>
      </c>
      <c r="H19" s="810"/>
    </row>
    <row r="20" spans="1:8" x14ac:dyDescent="0.2">
      <c r="A20" s="350"/>
      <c r="B20" s="351"/>
      <c r="C20" s="352"/>
      <c r="D20" s="351"/>
      <c r="E20" s="351"/>
      <c r="F20" s="353"/>
      <c r="G20" s="354">
        <f t="shared" si="0"/>
        <v>0</v>
      </c>
      <c r="H20" s="810"/>
    </row>
    <row r="21" spans="1:8" x14ac:dyDescent="0.2">
      <c r="A21" s="350"/>
      <c r="B21" s="351"/>
      <c r="C21" s="352"/>
      <c r="D21" s="351"/>
      <c r="E21" s="351"/>
      <c r="F21" s="353"/>
      <c r="G21" s="354">
        <f t="shared" si="0"/>
        <v>0</v>
      </c>
      <c r="H21" s="810"/>
    </row>
    <row r="22" spans="1:8" x14ac:dyDescent="0.2">
      <c r="A22" s="350"/>
      <c r="B22" s="351"/>
      <c r="C22" s="352"/>
      <c r="D22" s="351"/>
      <c r="E22" s="351"/>
      <c r="F22" s="353"/>
      <c r="G22" s="354">
        <f t="shared" si="0"/>
        <v>0</v>
      </c>
      <c r="H22" s="810"/>
    </row>
    <row r="23" spans="1:8" x14ac:dyDescent="0.2">
      <c r="A23" s="350"/>
      <c r="B23" s="351"/>
      <c r="C23" s="352"/>
      <c r="D23" s="351"/>
      <c r="E23" s="351"/>
      <c r="F23" s="353"/>
      <c r="G23" s="354">
        <f t="shared" si="0"/>
        <v>0</v>
      </c>
      <c r="H23" s="810"/>
    </row>
    <row r="24" spans="1:8" x14ac:dyDescent="0.2">
      <c r="A24" s="350"/>
      <c r="B24" s="351"/>
      <c r="C24" s="352"/>
      <c r="D24" s="351"/>
      <c r="E24" s="351"/>
      <c r="F24" s="353"/>
      <c r="G24" s="354">
        <f t="shared" si="0"/>
        <v>0</v>
      </c>
      <c r="H24" s="810"/>
    </row>
    <row r="25" spans="1:8" ht="13.5" thickBot="1" x14ac:dyDescent="0.25">
      <c r="A25" s="355"/>
      <c r="B25" s="356"/>
      <c r="C25" s="357"/>
      <c r="D25" s="356"/>
      <c r="E25" s="356"/>
      <c r="F25" s="358"/>
      <c r="G25" s="354">
        <f t="shared" si="0"/>
        <v>0</v>
      </c>
      <c r="H25" s="810"/>
    </row>
    <row r="26" spans="1:8" s="9" customFormat="1" ht="13.5" thickBot="1" x14ac:dyDescent="0.25">
      <c r="A26" s="359" t="s">
        <v>41</v>
      </c>
      <c r="B26" s="360">
        <f>SUM(B7:B25)</f>
        <v>0</v>
      </c>
      <c r="C26" s="361"/>
      <c r="D26" s="360">
        <f>SUM(D7:D25)</f>
        <v>0</v>
      </c>
      <c r="E26" s="360">
        <f>SUM(E7:E25)</f>
        <v>0</v>
      </c>
      <c r="F26" s="360">
        <f>SUM(F7:F25)</f>
        <v>0</v>
      </c>
      <c r="G26" s="362">
        <f>SUM(G7:G25)</f>
        <v>0</v>
      </c>
      <c r="H26" s="810"/>
    </row>
  </sheetData>
  <mergeCells count="4">
    <mergeCell ref="A3:G3"/>
    <mergeCell ref="H3:H26"/>
    <mergeCell ref="F1:G1"/>
    <mergeCell ref="A2:G2"/>
  </mergeCells>
  <pageMargins left="0.7" right="0.7" top="0.75" bottom="0.75" header="0.3" footer="0.3"/>
  <pageSetup paperSize="9" orientation="landscape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N51"/>
  <sheetViews>
    <sheetView zoomScaleNormal="100" workbookViewId="0">
      <selection sqref="A1:M3"/>
    </sheetView>
  </sheetViews>
  <sheetFormatPr defaultRowHeight="12.75" x14ac:dyDescent="0.2"/>
  <cols>
    <col min="1" max="1" width="28.5" style="299" customWidth="1"/>
    <col min="2" max="13" width="10" style="299" customWidth="1"/>
    <col min="14" max="14" width="4" style="299" customWidth="1"/>
    <col min="15" max="16384" width="9.33203125" style="299"/>
  </cols>
  <sheetData>
    <row r="1" spans="1:14" ht="13.5" customHeight="1" x14ac:dyDescent="0.2">
      <c r="A1" s="809" t="s">
        <v>792</v>
      </c>
      <c r="B1" s="809"/>
      <c r="C1" s="809"/>
      <c r="D1" s="809"/>
      <c r="E1" s="809"/>
      <c r="F1" s="809"/>
      <c r="G1" s="809"/>
      <c r="H1" s="809"/>
      <c r="I1" s="809"/>
      <c r="J1" s="809"/>
      <c r="K1" s="809"/>
      <c r="L1" s="809"/>
      <c r="M1" s="809"/>
    </row>
    <row r="2" spans="1:14" ht="14.25" customHeight="1" x14ac:dyDescent="0.2">
      <c r="A2" s="808" t="s">
        <v>787</v>
      </c>
      <c r="B2" s="808"/>
      <c r="C2" s="808"/>
      <c r="D2" s="808"/>
      <c r="E2" s="808"/>
      <c r="F2" s="808"/>
      <c r="G2" s="808"/>
      <c r="H2" s="808"/>
      <c r="I2" s="808"/>
      <c r="J2" s="808"/>
      <c r="K2" s="808"/>
      <c r="L2" s="808"/>
      <c r="M2" s="808"/>
    </row>
    <row r="3" spans="1:14" ht="14.25" customHeight="1" x14ac:dyDescent="0.2">
      <c r="A3" s="808" t="s">
        <v>790</v>
      </c>
      <c r="B3" s="808"/>
      <c r="C3" s="808"/>
      <c r="D3" s="808"/>
      <c r="E3" s="808"/>
      <c r="F3" s="808"/>
      <c r="G3" s="808"/>
      <c r="H3" s="808"/>
      <c r="I3" s="808"/>
      <c r="J3" s="808"/>
      <c r="K3" s="808"/>
      <c r="L3" s="808"/>
      <c r="M3" s="808"/>
    </row>
    <row r="4" spans="1:14" ht="15" customHeight="1" x14ac:dyDescent="0.2">
      <c r="A4" s="830" t="s">
        <v>490</v>
      </c>
      <c r="B4" s="830"/>
      <c r="C4" s="830"/>
      <c r="D4" s="831"/>
      <c r="E4" s="831"/>
      <c r="F4" s="831"/>
      <c r="G4" s="831"/>
      <c r="H4" s="831"/>
      <c r="I4" s="831"/>
      <c r="J4" s="831"/>
      <c r="K4" s="831"/>
      <c r="L4" s="831"/>
      <c r="M4" s="831"/>
      <c r="N4" s="811"/>
    </row>
    <row r="5" spans="1:14" ht="15.75" thickBot="1" x14ac:dyDescent="0.25">
      <c r="A5" s="363"/>
      <c r="B5" s="363"/>
      <c r="C5" s="363"/>
      <c r="D5" s="363"/>
      <c r="E5" s="363"/>
      <c r="F5" s="363"/>
      <c r="G5" s="363"/>
      <c r="H5" s="363"/>
      <c r="I5" s="363"/>
      <c r="J5" s="363"/>
      <c r="K5" s="363"/>
      <c r="L5" s="364"/>
      <c r="M5" s="365" t="str">
        <f>'[1]4.'!G2</f>
        <v>Forintban</v>
      </c>
      <c r="N5" s="811"/>
    </row>
    <row r="6" spans="1:14" ht="13.5" thickBot="1" x14ac:dyDescent="0.25">
      <c r="A6" s="812" t="s">
        <v>465</v>
      </c>
      <c r="B6" s="815" t="s">
        <v>491</v>
      </c>
      <c r="C6" s="815"/>
      <c r="D6" s="815"/>
      <c r="E6" s="815"/>
      <c r="F6" s="815"/>
      <c r="G6" s="815"/>
      <c r="H6" s="815"/>
      <c r="I6" s="815"/>
      <c r="J6" s="816" t="s">
        <v>485</v>
      </c>
      <c r="K6" s="816"/>
      <c r="L6" s="816"/>
      <c r="M6" s="816"/>
      <c r="N6" s="811"/>
    </row>
    <row r="7" spans="1:14" ht="13.5" thickBot="1" x14ac:dyDescent="0.25">
      <c r="A7" s="813"/>
      <c r="B7" s="818" t="s">
        <v>492</v>
      </c>
      <c r="C7" s="819" t="s">
        <v>493</v>
      </c>
      <c r="D7" s="820" t="s">
        <v>494</v>
      </c>
      <c r="E7" s="820"/>
      <c r="F7" s="820"/>
      <c r="G7" s="820"/>
      <c r="H7" s="820"/>
      <c r="I7" s="820"/>
      <c r="J7" s="817"/>
      <c r="K7" s="817"/>
      <c r="L7" s="817"/>
      <c r="M7" s="817"/>
      <c r="N7" s="811"/>
    </row>
    <row r="8" spans="1:14" ht="21.75" thickBot="1" x14ac:dyDescent="0.25">
      <c r="A8" s="813"/>
      <c r="B8" s="818"/>
      <c r="C8" s="819"/>
      <c r="D8" s="366" t="s">
        <v>492</v>
      </c>
      <c r="E8" s="366" t="s">
        <v>493</v>
      </c>
      <c r="F8" s="366" t="s">
        <v>492</v>
      </c>
      <c r="G8" s="366" t="s">
        <v>493</v>
      </c>
      <c r="H8" s="366" t="s">
        <v>492</v>
      </c>
      <c r="I8" s="366" t="s">
        <v>493</v>
      </c>
      <c r="J8" s="817"/>
      <c r="K8" s="817"/>
      <c r="L8" s="817"/>
      <c r="M8" s="817"/>
      <c r="N8" s="811"/>
    </row>
    <row r="9" spans="1:14" ht="32.25" thickBot="1" x14ac:dyDescent="0.25">
      <c r="A9" s="814"/>
      <c r="B9" s="819" t="s">
        <v>495</v>
      </c>
      <c r="C9" s="819"/>
      <c r="D9" s="819" t="s">
        <v>781</v>
      </c>
      <c r="E9" s="819"/>
      <c r="F9" s="819" t="s">
        <v>782</v>
      </c>
      <c r="G9" s="819"/>
      <c r="H9" s="818" t="s">
        <v>783</v>
      </c>
      <c r="I9" s="818"/>
      <c r="J9" s="367" t="str">
        <f>+D9</f>
        <v>2017 előtt</v>
      </c>
      <c r="K9" s="366" t="str">
        <f>+F9</f>
        <v>2017 évi</v>
      </c>
      <c r="L9" s="367" t="s">
        <v>466</v>
      </c>
      <c r="M9" s="366" t="s">
        <v>785</v>
      </c>
      <c r="N9" s="811"/>
    </row>
    <row r="10" spans="1:14" ht="13.5" thickBot="1" x14ac:dyDescent="0.25">
      <c r="A10" s="368" t="s">
        <v>354</v>
      </c>
      <c r="B10" s="367" t="s">
        <v>355</v>
      </c>
      <c r="C10" s="367" t="s">
        <v>356</v>
      </c>
      <c r="D10" s="369" t="s">
        <v>358</v>
      </c>
      <c r="E10" s="366" t="s">
        <v>357</v>
      </c>
      <c r="F10" s="366" t="s">
        <v>359</v>
      </c>
      <c r="G10" s="366" t="s">
        <v>360</v>
      </c>
      <c r="H10" s="367" t="s">
        <v>361</v>
      </c>
      <c r="I10" s="369" t="s">
        <v>486</v>
      </c>
      <c r="J10" s="369" t="s">
        <v>496</v>
      </c>
      <c r="K10" s="369" t="s">
        <v>497</v>
      </c>
      <c r="L10" s="369" t="s">
        <v>498</v>
      </c>
      <c r="M10" s="370" t="s">
        <v>499</v>
      </c>
      <c r="N10" s="811"/>
    </row>
    <row r="11" spans="1:14" x14ac:dyDescent="0.2">
      <c r="A11" s="371" t="s">
        <v>467</v>
      </c>
      <c r="B11" s="372"/>
      <c r="C11" s="373"/>
      <c r="D11" s="373"/>
      <c r="E11" s="374"/>
      <c r="F11" s="373"/>
      <c r="G11" s="373"/>
      <c r="H11" s="373"/>
      <c r="I11" s="373"/>
      <c r="J11" s="373"/>
      <c r="K11" s="373"/>
      <c r="L11" s="375">
        <f t="shared" ref="L11:L17" si="0">+J11+K11</f>
        <v>0</v>
      </c>
      <c r="M11" s="376" t="str">
        <f>IF((C11&lt;&gt;0),ROUND((L11/C11)*100,1),"")</f>
        <v/>
      </c>
      <c r="N11" s="811"/>
    </row>
    <row r="12" spans="1:14" x14ac:dyDescent="0.2">
      <c r="A12" s="377" t="s">
        <v>468</v>
      </c>
      <c r="B12" s="378"/>
      <c r="C12" s="379"/>
      <c r="D12" s="379"/>
      <c r="E12" s="379"/>
      <c r="F12" s="379"/>
      <c r="G12" s="379"/>
      <c r="H12" s="379"/>
      <c r="I12" s="379"/>
      <c r="J12" s="379"/>
      <c r="K12" s="379"/>
      <c r="L12" s="380">
        <f t="shared" si="0"/>
        <v>0</v>
      </c>
      <c r="M12" s="381" t="str">
        <f t="shared" ref="M12:M17" si="1">IF((C12&lt;&gt;0),ROUND((L12/C12)*100,1),"")</f>
        <v/>
      </c>
      <c r="N12" s="811"/>
    </row>
    <row r="13" spans="1:14" x14ac:dyDescent="0.2">
      <c r="A13" s="382" t="s">
        <v>469</v>
      </c>
      <c r="B13" s="383">
        <f>'3.'!F14</f>
        <v>56396000</v>
      </c>
      <c r="C13" s="384"/>
      <c r="D13" s="384"/>
      <c r="E13" s="384"/>
      <c r="F13" s="384"/>
      <c r="G13" s="384"/>
      <c r="H13" s="384">
        <v>56396000</v>
      </c>
      <c r="I13" s="384"/>
      <c r="J13" s="384"/>
      <c r="K13" s="384"/>
      <c r="L13" s="380">
        <f t="shared" si="0"/>
        <v>0</v>
      </c>
      <c r="M13" s="381" t="str">
        <f t="shared" si="1"/>
        <v/>
      </c>
      <c r="N13" s="811"/>
    </row>
    <row r="14" spans="1:14" x14ac:dyDescent="0.2">
      <c r="A14" s="382" t="s">
        <v>470</v>
      </c>
      <c r="B14" s="383"/>
      <c r="C14" s="384"/>
      <c r="D14" s="384"/>
      <c r="E14" s="384"/>
      <c r="F14" s="384"/>
      <c r="G14" s="384"/>
      <c r="H14" s="384"/>
      <c r="I14" s="384"/>
      <c r="J14" s="384"/>
      <c r="K14" s="384"/>
      <c r="L14" s="380">
        <f t="shared" si="0"/>
        <v>0</v>
      </c>
      <c r="M14" s="381" t="str">
        <f t="shared" si="1"/>
        <v/>
      </c>
      <c r="N14" s="811"/>
    </row>
    <row r="15" spans="1:14" x14ac:dyDescent="0.2">
      <c r="A15" s="382" t="s">
        <v>471</v>
      </c>
      <c r="B15" s="383"/>
      <c r="C15" s="384"/>
      <c r="D15" s="384"/>
      <c r="E15" s="384"/>
      <c r="F15" s="384"/>
      <c r="G15" s="384"/>
      <c r="H15" s="384"/>
      <c r="I15" s="384"/>
      <c r="J15" s="384"/>
      <c r="K15" s="384"/>
      <c r="L15" s="380">
        <f t="shared" si="0"/>
        <v>0</v>
      </c>
      <c r="M15" s="381" t="str">
        <f t="shared" si="1"/>
        <v/>
      </c>
      <c r="N15" s="811"/>
    </row>
    <row r="16" spans="1:14" x14ac:dyDescent="0.2">
      <c r="A16" s="382" t="s">
        <v>472</v>
      </c>
      <c r="B16" s="383"/>
      <c r="C16" s="384"/>
      <c r="D16" s="384"/>
      <c r="E16" s="384"/>
      <c r="F16" s="384"/>
      <c r="G16" s="384"/>
      <c r="H16" s="384"/>
      <c r="I16" s="384"/>
      <c r="J16" s="384"/>
      <c r="K16" s="384"/>
      <c r="L16" s="380">
        <f t="shared" si="0"/>
        <v>0</v>
      </c>
      <c r="M16" s="381" t="str">
        <f t="shared" si="1"/>
        <v/>
      </c>
      <c r="N16" s="811"/>
    </row>
    <row r="17" spans="1:14" ht="13.5" thickBot="1" x14ac:dyDescent="0.25">
      <c r="A17" s="385"/>
      <c r="B17" s="386"/>
      <c r="C17" s="387"/>
      <c r="D17" s="387"/>
      <c r="E17" s="387"/>
      <c r="F17" s="387"/>
      <c r="G17" s="387"/>
      <c r="H17" s="387"/>
      <c r="I17" s="387"/>
      <c r="J17" s="387"/>
      <c r="K17" s="387"/>
      <c r="L17" s="380">
        <f t="shared" si="0"/>
        <v>0</v>
      </c>
      <c r="M17" s="388" t="str">
        <f t="shared" si="1"/>
        <v/>
      </c>
      <c r="N17" s="811"/>
    </row>
    <row r="18" spans="1:14" ht="13.5" thickBot="1" x14ac:dyDescent="0.25">
      <c r="A18" s="389" t="s">
        <v>473</v>
      </c>
      <c r="B18" s="390">
        <f>B11+SUM(B13:B17)</f>
        <v>56396000</v>
      </c>
      <c r="C18" s="390">
        <f t="shared" ref="C18:L18" si="2">C11+SUM(C13:C17)</f>
        <v>0</v>
      </c>
      <c r="D18" s="390">
        <f t="shared" si="2"/>
        <v>0</v>
      </c>
      <c r="E18" s="390">
        <f t="shared" si="2"/>
        <v>0</v>
      </c>
      <c r="F18" s="390">
        <f t="shared" si="2"/>
        <v>0</v>
      </c>
      <c r="G18" s="390">
        <f t="shared" si="2"/>
        <v>0</v>
      </c>
      <c r="H18" s="390">
        <f t="shared" si="2"/>
        <v>56396000</v>
      </c>
      <c r="I18" s="390">
        <f t="shared" si="2"/>
        <v>0</v>
      </c>
      <c r="J18" s="390">
        <f t="shared" si="2"/>
        <v>0</v>
      </c>
      <c r="K18" s="390">
        <f t="shared" si="2"/>
        <v>0</v>
      </c>
      <c r="L18" s="390">
        <f t="shared" si="2"/>
        <v>0</v>
      </c>
      <c r="M18" s="391" t="str">
        <f>IF((C18&lt;&gt;0),ROUND((L18/C18)*100,1),"")</f>
        <v/>
      </c>
      <c r="N18" s="811"/>
    </row>
    <row r="19" spans="1:14" x14ac:dyDescent="0.2">
      <c r="A19" s="392"/>
      <c r="B19" s="393"/>
      <c r="C19" s="394"/>
      <c r="D19" s="394"/>
      <c r="E19" s="394"/>
      <c r="F19" s="394"/>
      <c r="G19" s="394"/>
      <c r="H19" s="394"/>
      <c r="I19" s="394"/>
      <c r="J19" s="394"/>
      <c r="K19" s="394"/>
      <c r="L19" s="394"/>
      <c r="M19" s="394"/>
      <c r="N19" s="811"/>
    </row>
    <row r="20" spans="1:14" ht="13.5" thickBot="1" x14ac:dyDescent="0.25">
      <c r="A20" s="395" t="s">
        <v>474</v>
      </c>
      <c r="B20" s="396"/>
      <c r="C20" s="397"/>
      <c r="D20" s="397"/>
      <c r="E20" s="397"/>
      <c r="F20" s="397"/>
      <c r="G20" s="397"/>
      <c r="H20" s="397"/>
      <c r="I20" s="397"/>
      <c r="J20" s="397"/>
      <c r="K20" s="397"/>
      <c r="L20" s="397"/>
      <c r="M20" s="397"/>
      <c r="N20" s="811"/>
    </row>
    <row r="21" spans="1:14" x14ac:dyDescent="0.2">
      <c r="A21" s="398" t="s">
        <v>475</v>
      </c>
      <c r="B21" s="372"/>
      <c r="C21" s="373"/>
      <c r="D21" s="373"/>
      <c r="E21" s="374"/>
      <c r="F21" s="373"/>
      <c r="G21" s="373"/>
      <c r="H21" s="373"/>
      <c r="I21" s="373"/>
      <c r="J21" s="373"/>
      <c r="K21" s="373"/>
      <c r="L21" s="399">
        <f t="shared" ref="L21:L26" si="3">+J21+K21</f>
        <v>0</v>
      </c>
      <c r="M21" s="376" t="str">
        <f t="shared" ref="M21:M27" si="4">IF((C21&lt;&gt;0),ROUND((L21/C21)*100,1),"")</f>
        <v/>
      </c>
      <c r="N21" s="811"/>
    </row>
    <row r="22" spans="1:14" x14ac:dyDescent="0.2">
      <c r="A22" s="400" t="s">
        <v>476</v>
      </c>
      <c r="B22" s="378">
        <v>56396000</v>
      </c>
      <c r="C22" s="384"/>
      <c r="D22" s="384"/>
      <c r="E22" s="384"/>
      <c r="F22" s="384"/>
      <c r="G22" s="384"/>
      <c r="H22" s="384">
        <v>56396000</v>
      </c>
      <c r="I22" s="384"/>
      <c r="J22" s="384"/>
      <c r="K22" s="384"/>
      <c r="L22" s="401">
        <f t="shared" si="3"/>
        <v>0</v>
      </c>
      <c r="M22" s="381" t="str">
        <f t="shared" si="4"/>
        <v/>
      </c>
      <c r="N22" s="811"/>
    </row>
    <row r="23" spans="1:14" x14ac:dyDescent="0.2">
      <c r="A23" s="400" t="s">
        <v>477</v>
      </c>
      <c r="B23" s="383"/>
      <c r="C23" s="384"/>
      <c r="D23" s="384"/>
      <c r="E23" s="384"/>
      <c r="F23" s="384"/>
      <c r="G23" s="384"/>
      <c r="H23" s="384"/>
      <c r="I23" s="384"/>
      <c r="J23" s="384"/>
      <c r="K23" s="384"/>
      <c r="L23" s="401">
        <f t="shared" si="3"/>
        <v>0</v>
      </c>
      <c r="M23" s="381" t="str">
        <f t="shared" si="4"/>
        <v/>
      </c>
      <c r="N23" s="811"/>
    </row>
    <row r="24" spans="1:14" x14ac:dyDescent="0.2">
      <c r="A24" s="400" t="s">
        <v>478</v>
      </c>
      <c r="B24" s="383"/>
      <c r="C24" s="384"/>
      <c r="D24" s="384"/>
      <c r="E24" s="384"/>
      <c r="F24" s="384"/>
      <c r="G24" s="384"/>
      <c r="H24" s="384"/>
      <c r="I24" s="384"/>
      <c r="J24" s="384"/>
      <c r="K24" s="384"/>
      <c r="L24" s="401">
        <f t="shared" si="3"/>
        <v>0</v>
      </c>
      <c r="M24" s="381" t="str">
        <f t="shared" si="4"/>
        <v/>
      </c>
      <c r="N24" s="811"/>
    </row>
    <row r="25" spans="1:14" x14ac:dyDescent="0.2">
      <c r="A25" s="402"/>
      <c r="B25" s="383"/>
      <c r="C25" s="384"/>
      <c r="D25" s="384"/>
      <c r="E25" s="384"/>
      <c r="F25" s="384"/>
      <c r="G25" s="384"/>
      <c r="H25" s="384"/>
      <c r="I25" s="384"/>
      <c r="J25" s="384"/>
      <c r="K25" s="384"/>
      <c r="L25" s="401">
        <f t="shared" si="3"/>
        <v>0</v>
      </c>
      <c r="M25" s="381" t="str">
        <f t="shared" si="4"/>
        <v/>
      </c>
      <c r="N25" s="811"/>
    </row>
    <row r="26" spans="1:14" ht="13.5" thickBot="1" x14ac:dyDescent="0.25">
      <c r="A26" s="403"/>
      <c r="B26" s="386"/>
      <c r="C26" s="387"/>
      <c r="D26" s="387"/>
      <c r="E26" s="387"/>
      <c r="F26" s="387"/>
      <c r="G26" s="387"/>
      <c r="H26" s="387"/>
      <c r="I26" s="387"/>
      <c r="J26" s="387"/>
      <c r="K26" s="387"/>
      <c r="L26" s="401">
        <f t="shared" si="3"/>
        <v>0</v>
      </c>
      <c r="M26" s="388" t="str">
        <f t="shared" si="4"/>
        <v/>
      </c>
      <c r="N26" s="811"/>
    </row>
    <row r="27" spans="1:14" ht="13.5" thickBot="1" x14ac:dyDescent="0.25">
      <c r="A27" s="404" t="s">
        <v>500</v>
      </c>
      <c r="B27" s="390">
        <f t="shared" ref="B27:L27" si="5">SUM(B21:B26)</f>
        <v>56396000</v>
      </c>
      <c r="C27" s="390">
        <f t="shared" si="5"/>
        <v>0</v>
      </c>
      <c r="D27" s="390">
        <f t="shared" si="5"/>
        <v>0</v>
      </c>
      <c r="E27" s="390">
        <f t="shared" si="5"/>
        <v>0</v>
      </c>
      <c r="F27" s="390">
        <f t="shared" si="5"/>
        <v>0</v>
      </c>
      <c r="G27" s="390">
        <f t="shared" si="5"/>
        <v>0</v>
      </c>
      <c r="H27" s="390">
        <f t="shared" si="5"/>
        <v>56396000</v>
      </c>
      <c r="I27" s="390">
        <f t="shared" si="5"/>
        <v>0</v>
      </c>
      <c r="J27" s="390">
        <f t="shared" si="5"/>
        <v>0</v>
      </c>
      <c r="K27" s="390">
        <f t="shared" si="5"/>
        <v>0</v>
      </c>
      <c r="L27" s="390">
        <f t="shared" si="5"/>
        <v>0</v>
      </c>
      <c r="M27" s="391" t="str">
        <f t="shared" si="4"/>
        <v/>
      </c>
      <c r="N27" s="811"/>
    </row>
    <row r="28" spans="1:14" x14ac:dyDescent="0.2">
      <c r="A28" s="821" t="s">
        <v>501</v>
      </c>
      <c r="B28" s="821"/>
      <c r="C28" s="821"/>
      <c r="D28" s="821"/>
      <c r="E28" s="821"/>
      <c r="F28" s="821"/>
      <c r="G28" s="821"/>
      <c r="H28" s="821"/>
      <c r="I28" s="821"/>
      <c r="J28" s="821"/>
      <c r="K28" s="821"/>
      <c r="L28" s="821"/>
      <c r="M28" s="821"/>
      <c r="N28" s="811"/>
    </row>
    <row r="29" spans="1:14" x14ac:dyDescent="0.2">
      <c r="A29" s="405"/>
      <c r="B29" s="405"/>
      <c r="C29" s="405"/>
      <c r="D29" s="405"/>
      <c r="E29" s="405"/>
      <c r="F29" s="405"/>
      <c r="G29" s="405"/>
      <c r="H29" s="405"/>
      <c r="I29" s="405"/>
      <c r="J29" s="405"/>
      <c r="K29" s="405"/>
      <c r="L29" s="405"/>
      <c r="M29" s="405"/>
      <c r="N29" s="811"/>
    </row>
    <row r="30" spans="1:14" ht="15.75" x14ac:dyDescent="0.2">
      <c r="A30" s="822" t="s">
        <v>784</v>
      </c>
      <c r="B30" s="822"/>
      <c r="C30" s="822"/>
      <c r="D30" s="822"/>
      <c r="E30" s="822"/>
      <c r="F30" s="822"/>
      <c r="G30" s="822"/>
      <c r="H30" s="822"/>
      <c r="I30" s="822"/>
      <c r="J30" s="822"/>
      <c r="K30" s="822"/>
      <c r="L30" s="822"/>
      <c r="M30" s="822"/>
      <c r="N30" s="811"/>
    </row>
    <row r="31" spans="1:14" ht="14.25" thickBot="1" x14ac:dyDescent="0.25">
      <c r="A31" s="5"/>
      <c r="B31" s="5"/>
      <c r="C31" s="5"/>
      <c r="D31" s="5"/>
      <c r="E31" s="5"/>
      <c r="F31" s="5"/>
      <c r="G31" s="5"/>
      <c r="H31" s="5"/>
      <c r="I31" s="5"/>
      <c r="J31" s="5"/>
      <c r="K31" s="5"/>
      <c r="L31" s="823" t="str">
        <f>M5</f>
        <v>Forintban</v>
      </c>
      <c r="M31" s="823"/>
      <c r="N31" s="811"/>
    </row>
    <row r="32" spans="1:14" ht="21.75" thickBot="1" x14ac:dyDescent="0.25">
      <c r="A32" s="824" t="s">
        <v>480</v>
      </c>
      <c r="B32" s="825"/>
      <c r="C32" s="825"/>
      <c r="D32" s="825"/>
      <c r="E32" s="825"/>
      <c r="F32" s="825"/>
      <c r="G32" s="825"/>
      <c r="H32" s="825"/>
      <c r="I32" s="825"/>
      <c r="J32" s="825"/>
      <c r="K32" s="406" t="s">
        <v>502</v>
      </c>
      <c r="L32" s="406" t="s">
        <v>503</v>
      </c>
      <c r="M32" s="406" t="s">
        <v>485</v>
      </c>
      <c r="N32" s="811"/>
    </row>
    <row r="33" spans="1:14" x14ac:dyDescent="0.2">
      <c r="A33" s="826"/>
      <c r="B33" s="827"/>
      <c r="C33" s="827"/>
      <c r="D33" s="827"/>
      <c r="E33" s="827"/>
      <c r="F33" s="827"/>
      <c r="G33" s="827"/>
      <c r="H33" s="827"/>
      <c r="I33" s="827"/>
      <c r="J33" s="827"/>
      <c r="K33" s="374"/>
      <c r="L33" s="407"/>
      <c r="M33" s="407"/>
      <c r="N33" s="811"/>
    </row>
    <row r="34" spans="1:14" ht="13.5" thickBot="1" x14ac:dyDescent="0.25">
      <c r="A34" s="832"/>
      <c r="B34" s="833"/>
      <c r="C34" s="833"/>
      <c r="D34" s="833"/>
      <c r="E34" s="833"/>
      <c r="F34" s="833"/>
      <c r="G34" s="833"/>
      <c r="H34" s="833"/>
      <c r="I34" s="833"/>
      <c r="J34" s="833"/>
      <c r="K34" s="408"/>
      <c r="L34" s="387"/>
      <c r="M34" s="387"/>
      <c r="N34" s="811"/>
    </row>
    <row r="35" spans="1:14" ht="13.5" thickBot="1" x14ac:dyDescent="0.25">
      <c r="A35" s="828" t="s">
        <v>479</v>
      </c>
      <c r="B35" s="829"/>
      <c r="C35" s="829"/>
      <c r="D35" s="829"/>
      <c r="E35" s="829"/>
      <c r="F35" s="829"/>
      <c r="G35" s="829"/>
      <c r="H35" s="829"/>
      <c r="I35" s="829"/>
      <c r="J35" s="829"/>
      <c r="K35" s="409">
        <f>SUM(K33:K34)</f>
        <v>0</v>
      </c>
      <c r="L35" s="409">
        <f>SUM(L33:L34)</f>
        <v>0</v>
      </c>
      <c r="M35" s="409">
        <f>SUM(M33:M34)</f>
        <v>0</v>
      </c>
      <c r="N35" s="811"/>
    </row>
    <row r="36" spans="1:14" x14ac:dyDescent="0.2">
      <c r="N36" s="811"/>
    </row>
    <row r="51" spans="1:1" x14ac:dyDescent="0.2">
      <c r="A51" s="300"/>
    </row>
  </sheetData>
  <mergeCells count="23">
    <mergeCell ref="A1:M1"/>
    <mergeCell ref="A2:M2"/>
    <mergeCell ref="A3:M3"/>
    <mergeCell ref="A35:J35"/>
    <mergeCell ref="A4:C4"/>
    <mergeCell ref="D4:M4"/>
    <mergeCell ref="A34:J34"/>
    <mergeCell ref="N4:N36"/>
    <mergeCell ref="A6:A9"/>
    <mergeCell ref="B6:I6"/>
    <mergeCell ref="J6:M8"/>
    <mergeCell ref="B7:B8"/>
    <mergeCell ref="C7:C8"/>
    <mergeCell ref="D7:I7"/>
    <mergeCell ref="B9:C9"/>
    <mergeCell ref="D9:E9"/>
    <mergeCell ref="F9:G9"/>
    <mergeCell ref="H9:I9"/>
    <mergeCell ref="A28:M28"/>
    <mergeCell ref="A30:M30"/>
    <mergeCell ref="L31:M31"/>
    <mergeCell ref="A32:J32"/>
    <mergeCell ref="A33:J33"/>
  </mergeCells>
  <pageMargins left="0.7" right="0.7" top="0.75" bottom="0.75" header="0.3" footer="0.3"/>
  <pageSetup paperSize="9" scale="90" orientation="landscape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4">
    <tabColor rgb="FF92D050"/>
  </sheetPr>
  <dimension ref="A1:J158"/>
  <sheetViews>
    <sheetView view="pageBreakPreview" zoomScaleNormal="100" zoomScaleSheetLayoutView="100" workbookViewId="0">
      <selection activeCell="E1" sqref="E1:F1"/>
    </sheetView>
  </sheetViews>
  <sheetFormatPr defaultRowHeight="12.75" x14ac:dyDescent="0.2"/>
  <cols>
    <col min="1" max="1" width="16.1640625" style="32" customWidth="1"/>
    <col min="2" max="2" width="72" style="33" customWidth="1"/>
    <col min="3" max="3" width="14.1640625" style="34" customWidth="1"/>
    <col min="4" max="4" width="14.1640625" style="2" hidden="1" customWidth="1"/>
    <col min="5" max="5" width="14.1640625" style="2" customWidth="1"/>
    <col min="6" max="6" width="15.1640625" style="2" customWidth="1"/>
    <col min="7" max="7" width="10.33203125" style="264" hidden="1" customWidth="1"/>
    <col min="8" max="16384" width="9.33203125" style="2"/>
  </cols>
  <sheetData>
    <row r="1" spans="1:7" s="1" customFormat="1" ht="16.5" customHeight="1" thickBot="1" x14ac:dyDescent="0.25">
      <c r="A1" s="17"/>
      <c r="B1" s="18">
        <f>'1.'!C14</f>
        <v>0</v>
      </c>
      <c r="E1" s="834" t="s">
        <v>504</v>
      </c>
      <c r="F1" s="834"/>
      <c r="G1" s="262"/>
    </row>
    <row r="2" spans="1:7" s="10" customFormat="1" ht="21" customHeight="1" thickBot="1" x14ac:dyDescent="0.25">
      <c r="A2" s="217" t="s">
        <v>39</v>
      </c>
      <c r="B2" s="839" t="s">
        <v>444</v>
      </c>
      <c r="C2" s="839"/>
      <c r="D2" s="839"/>
      <c r="E2" s="840" t="s">
        <v>35</v>
      </c>
      <c r="F2" s="841"/>
      <c r="G2" s="263"/>
    </row>
    <row r="3" spans="1:7" s="10" customFormat="1" ht="26.25" thickBot="1" x14ac:dyDescent="0.25">
      <c r="A3" s="217" t="s">
        <v>115</v>
      </c>
      <c r="B3" s="839" t="s">
        <v>289</v>
      </c>
      <c r="C3" s="839"/>
      <c r="D3" s="839"/>
      <c r="E3" s="842" t="s">
        <v>35</v>
      </c>
      <c r="F3" s="843"/>
      <c r="G3" s="263"/>
    </row>
    <row r="4" spans="1:7" s="10" customFormat="1" ht="15.95" customHeight="1" thickBot="1" x14ac:dyDescent="0.3">
      <c r="A4" s="38"/>
      <c r="B4" s="38"/>
      <c r="C4" s="19"/>
      <c r="E4" s="793" t="s">
        <v>451</v>
      </c>
      <c r="F4" s="793"/>
      <c r="G4" s="263"/>
    </row>
    <row r="5" spans="1:7" s="221" customFormat="1" ht="39" thickBot="1" x14ac:dyDescent="0.25">
      <c r="A5" s="218" t="s">
        <v>116</v>
      </c>
      <c r="B5" s="219" t="s">
        <v>436</v>
      </c>
      <c r="C5" s="95" t="s">
        <v>378</v>
      </c>
      <c r="D5" s="95" t="str">
        <f>'1.'!D4</f>
        <v>1.-5. sz. módosítás 
(±)</v>
      </c>
      <c r="E5" s="220" t="str">
        <f>'1.'!E4</f>
        <v>Módosított előirányzat</v>
      </c>
      <c r="F5" s="329" t="s">
        <v>485</v>
      </c>
      <c r="G5" s="328" t="str">
        <f>'1.'!G4</f>
        <v>5.sz. módosítás utáni</v>
      </c>
    </row>
    <row r="6" spans="1:7" s="225" customFormat="1" ht="12.95" customHeight="1" thickBot="1" x14ac:dyDescent="0.25">
      <c r="A6" s="222" t="s">
        <v>354</v>
      </c>
      <c r="B6" s="223" t="s">
        <v>355</v>
      </c>
      <c r="C6" s="223" t="s">
        <v>356</v>
      </c>
      <c r="D6" s="224" t="s">
        <v>358</v>
      </c>
      <c r="E6" s="96" t="s">
        <v>358</v>
      </c>
      <c r="F6" s="330" t="s">
        <v>357</v>
      </c>
      <c r="G6" s="265"/>
    </row>
    <row r="7" spans="1:7" s="225" customFormat="1" ht="15.95" customHeight="1" thickBot="1" x14ac:dyDescent="0.25">
      <c r="A7" s="835" t="s">
        <v>36</v>
      </c>
      <c r="B7" s="836"/>
      <c r="C7" s="836"/>
      <c r="D7" s="836"/>
      <c r="E7" s="836"/>
      <c r="F7" s="836"/>
      <c r="G7" s="261" t="s">
        <v>441</v>
      </c>
    </row>
    <row r="8" spans="1:7" s="225" customFormat="1" ht="12" customHeight="1" thickBot="1" x14ac:dyDescent="0.25">
      <c r="A8" s="94" t="s">
        <v>4</v>
      </c>
      <c r="B8" s="60" t="s">
        <v>141</v>
      </c>
      <c r="C8" s="61">
        <f>+C9+C10+C11+C12+C13+C14</f>
        <v>22612264</v>
      </c>
      <c r="D8" s="128">
        <f>+D9+D10+D11+D12+D13+D14</f>
        <v>7886896</v>
      </c>
      <c r="E8" s="62">
        <f>+E9+E10+E11+E12+E13+E14</f>
        <v>30499160</v>
      </c>
      <c r="F8" s="62">
        <f>+F9+F10+F11+F12+F13+F14</f>
        <v>30499160</v>
      </c>
      <c r="G8" s="265">
        <f>'6.1.'!E8+'6.2.'!E8+'6.3.'!E8</f>
        <v>30499160</v>
      </c>
    </row>
    <row r="9" spans="1:7" s="11" customFormat="1" ht="12" customHeight="1" x14ac:dyDescent="0.2">
      <c r="A9" s="226" t="s">
        <v>57</v>
      </c>
      <c r="B9" s="64" t="s">
        <v>142</v>
      </c>
      <c r="C9" s="65">
        <f>'1.'!C7</f>
        <v>16865544</v>
      </c>
      <c r="D9" s="65">
        <f>'1.'!D7</f>
        <v>1004000</v>
      </c>
      <c r="E9" s="66">
        <f t="shared" ref="E9:E14" si="0">C9+D9</f>
        <v>17869544</v>
      </c>
      <c r="F9" s="66">
        <f>'6.1.'!F9+'6.2.'!F9+'6.3.'!F9</f>
        <v>17869544</v>
      </c>
      <c r="G9" s="265">
        <f>'6.1.'!E9+'6.2.'!E9+'6.3.'!E9</f>
        <v>17869544</v>
      </c>
    </row>
    <row r="10" spans="1:7" s="228" customFormat="1" ht="12" customHeight="1" x14ac:dyDescent="0.2">
      <c r="A10" s="227" t="s">
        <v>58</v>
      </c>
      <c r="B10" s="68" t="s">
        <v>143</v>
      </c>
      <c r="C10" s="65">
        <f>'1.'!C8</f>
        <v>0</v>
      </c>
      <c r="D10" s="65">
        <f>'1.'!D8</f>
        <v>0</v>
      </c>
      <c r="E10" s="106">
        <f t="shared" si="0"/>
        <v>0</v>
      </c>
      <c r="F10" s="66">
        <f>'6.1.'!F10+'6.2.'!F10+'6.3.'!F10</f>
        <v>0</v>
      </c>
      <c r="G10" s="265">
        <f>'6.1.'!E10+'6.2.'!E10+'6.3.'!E10</f>
        <v>0</v>
      </c>
    </row>
    <row r="11" spans="1:7" s="228" customFormat="1" ht="12" customHeight="1" x14ac:dyDescent="0.2">
      <c r="A11" s="227" t="s">
        <v>59</v>
      </c>
      <c r="B11" s="68" t="s">
        <v>144</v>
      </c>
      <c r="C11" s="65">
        <f>'1.'!C9</f>
        <v>4546720</v>
      </c>
      <c r="D11" s="65">
        <f>'1.'!D9</f>
        <v>110720</v>
      </c>
      <c r="E11" s="106">
        <f t="shared" si="0"/>
        <v>4657440</v>
      </c>
      <c r="F11" s="66">
        <f>'6.1.'!F11+'6.2.'!F11+'6.3.'!F11</f>
        <v>4657440</v>
      </c>
      <c r="G11" s="265">
        <f>'6.1.'!E11+'6.2.'!E11+'6.3.'!E11</f>
        <v>4657440</v>
      </c>
    </row>
    <row r="12" spans="1:7" s="228" customFormat="1" ht="12" customHeight="1" x14ac:dyDescent="0.2">
      <c r="A12" s="227" t="s">
        <v>60</v>
      </c>
      <c r="B12" s="68" t="s">
        <v>145</v>
      </c>
      <c r="C12" s="65">
        <f>'1.'!C10</f>
        <v>1200000</v>
      </c>
      <c r="D12" s="65">
        <f>'1.'!D10</f>
        <v>0</v>
      </c>
      <c r="E12" s="106">
        <f t="shared" si="0"/>
        <v>1200000</v>
      </c>
      <c r="F12" s="66">
        <f>'6.1.'!F12+'6.2.'!F12+'6.3.'!F12</f>
        <v>1200000</v>
      </c>
      <c r="G12" s="265">
        <f>'6.1.'!E12+'6.2.'!E12+'6.3.'!E12</f>
        <v>1200000</v>
      </c>
    </row>
    <row r="13" spans="1:7" s="228" customFormat="1" ht="12" customHeight="1" x14ac:dyDescent="0.2">
      <c r="A13" s="227" t="s">
        <v>77</v>
      </c>
      <c r="B13" s="68" t="s">
        <v>362</v>
      </c>
      <c r="C13" s="65">
        <f>'1.'!C11</f>
        <v>0</v>
      </c>
      <c r="D13" s="65">
        <f>'1.'!D11</f>
        <v>6668956</v>
      </c>
      <c r="E13" s="106">
        <f t="shared" si="0"/>
        <v>6668956</v>
      </c>
      <c r="F13" s="66">
        <f>'6.1.'!F13+'6.2.'!F13+'6.3.'!F13</f>
        <v>6668956</v>
      </c>
      <c r="G13" s="265">
        <f>'6.1.'!E13+'6.2.'!E13+'6.3.'!E13</f>
        <v>6668956</v>
      </c>
    </row>
    <row r="14" spans="1:7" s="11" customFormat="1" ht="12" customHeight="1" thickBot="1" x14ac:dyDescent="0.25">
      <c r="A14" s="229" t="s">
        <v>61</v>
      </c>
      <c r="B14" s="72" t="s">
        <v>301</v>
      </c>
      <c r="C14" s="65">
        <f>'1.'!C12</f>
        <v>0</v>
      </c>
      <c r="D14" s="65">
        <f>'1.'!D12</f>
        <v>103220</v>
      </c>
      <c r="E14" s="106">
        <f t="shared" si="0"/>
        <v>103220</v>
      </c>
      <c r="F14" s="66">
        <f>'6.1.'!F14+'6.2.'!F14+'6.3.'!F14</f>
        <v>103220</v>
      </c>
      <c r="G14" s="265">
        <f>'6.1.'!E14+'6.2.'!E14+'6.3.'!E14</f>
        <v>103220</v>
      </c>
    </row>
    <row r="15" spans="1:7" s="11" customFormat="1" ht="12" customHeight="1" thickBot="1" x14ac:dyDescent="0.25">
      <c r="A15" s="94" t="s">
        <v>5</v>
      </c>
      <c r="B15" s="73" t="s">
        <v>146</v>
      </c>
      <c r="C15" s="61">
        <f>+C16+C17+C18+C19+C20</f>
        <v>1419000</v>
      </c>
      <c r="D15" s="128">
        <f>+D16+D17+D18+D19+D20</f>
        <v>12983000</v>
      </c>
      <c r="E15" s="62">
        <f>+E16+E17+E18+E19+E20</f>
        <v>14402000</v>
      </c>
      <c r="F15" s="62">
        <f>+F16+F17+F18+F19+F20</f>
        <v>9626229</v>
      </c>
      <c r="G15" s="265">
        <f>'6.1.'!E15+'6.2.'!E15+'6.3.'!E15</f>
        <v>14402000</v>
      </c>
    </row>
    <row r="16" spans="1:7" s="11" customFormat="1" ht="12" customHeight="1" x14ac:dyDescent="0.2">
      <c r="A16" s="226" t="s">
        <v>63</v>
      </c>
      <c r="B16" s="64" t="s">
        <v>147</v>
      </c>
      <c r="C16" s="65">
        <f>'1.'!C14</f>
        <v>0</v>
      </c>
      <c r="D16" s="65">
        <f>'1.'!D14</f>
        <v>0</v>
      </c>
      <c r="E16" s="66">
        <f t="shared" ref="E16:E21" si="1">C16+D16</f>
        <v>0</v>
      </c>
      <c r="F16" s="66">
        <f>'6.1.'!F16+'6.2.'!F16+'6.3.'!F16</f>
        <v>0</v>
      </c>
      <c r="G16" s="265">
        <f>'6.1.'!E16+'6.2.'!E16+'6.3.'!E16</f>
        <v>0</v>
      </c>
    </row>
    <row r="17" spans="1:7" s="11" customFormat="1" ht="12" customHeight="1" x14ac:dyDescent="0.2">
      <c r="A17" s="227" t="s">
        <v>64</v>
      </c>
      <c r="B17" s="68" t="s">
        <v>148</v>
      </c>
      <c r="C17" s="65">
        <f>'1.'!C15</f>
        <v>0</v>
      </c>
      <c r="D17" s="65">
        <f>'1.'!D15</f>
        <v>0</v>
      </c>
      <c r="E17" s="106">
        <f t="shared" si="1"/>
        <v>0</v>
      </c>
      <c r="F17" s="66">
        <f>'6.1.'!F17+'6.2.'!F17+'6.3.'!F17</f>
        <v>0</v>
      </c>
      <c r="G17" s="265">
        <f>'6.1.'!E17+'6.2.'!E17+'6.3.'!E17</f>
        <v>0</v>
      </c>
    </row>
    <row r="18" spans="1:7" s="11" customFormat="1" ht="12" customHeight="1" x14ac:dyDescent="0.2">
      <c r="A18" s="227" t="s">
        <v>65</v>
      </c>
      <c r="B18" s="68" t="s">
        <v>293</v>
      </c>
      <c r="C18" s="65">
        <f>'1.'!C16</f>
        <v>0</v>
      </c>
      <c r="D18" s="65">
        <f>'1.'!D16</f>
        <v>0</v>
      </c>
      <c r="E18" s="106">
        <f t="shared" si="1"/>
        <v>0</v>
      </c>
      <c r="F18" s="66">
        <f>'6.1.'!F18+'6.2.'!F18+'6.3.'!F18</f>
        <v>0</v>
      </c>
      <c r="G18" s="265">
        <f>'6.1.'!E18+'6.2.'!E18+'6.3.'!E18</f>
        <v>0</v>
      </c>
    </row>
    <row r="19" spans="1:7" s="11" customFormat="1" ht="12" customHeight="1" x14ac:dyDescent="0.2">
      <c r="A19" s="227" t="s">
        <v>66</v>
      </c>
      <c r="B19" s="68" t="s">
        <v>294</v>
      </c>
      <c r="C19" s="65">
        <f>'1.'!C17</f>
        <v>0</v>
      </c>
      <c r="D19" s="65">
        <f>'1.'!D17</f>
        <v>0</v>
      </c>
      <c r="E19" s="106">
        <f t="shared" si="1"/>
        <v>0</v>
      </c>
      <c r="F19" s="66">
        <f>'6.1.'!F19+'6.2.'!F19+'6.3.'!F19</f>
        <v>0</v>
      </c>
      <c r="G19" s="265">
        <f>'6.1.'!E19+'6.2.'!E19+'6.3.'!E19</f>
        <v>0</v>
      </c>
    </row>
    <row r="20" spans="1:7" s="11" customFormat="1" ht="12" customHeight="1" x14ac:dyDescent="0.2">
      <c r="A20" s="227" t="s">
        <v>67</v>
      </c>
      <c r="B20" s="68" t="s">
        <v>149</v>
      </c>
      <c r="C20" s="65">
        <f>'1.'!C18</f>
        <v>1419000</v>
      </c>
      <c r="D20" s="65">
        <f>'1.'!D18</f>
        <v>12983000</v>
      </c>
      <c r="E20" s="106">
        <f t="shared" si="1"/>
        <v>14402000</v>
      </c>
      <c r="F20" s="66">
        <f>'6.1.'!F20+'6.2.'!F20+'6.3.'!F20</f>
        <v>9626229</v>
      </c>
      <c r="G20" s="265">
        <f>'6.1.'!E20+'6.2.'!E20+'6.3.'!E20</f>
        <v>14402000</v>
      </c>
    </row>
    <row r="21" spans="1:7" s="228" customFormat="1" ht="12" customHeight="1" thickBot="1" x14ac:dyDescent="0.25">
      <c r="A21" s="229" t="s">
        <v>73</v>
      </c>
      <c r="B21" s="72" t="s">
        <v>150</v>
      </c>
      <c r="C21" s="65">
        <f>'1.'!C19</f>
        <v>0</v>
      </c>
      <c r="D21" s="65">
        <f>'1.'!D19</f>
        <v>6971000</v>
      </c>
      <c r="E21" s="107">
        <f t="shared" si="1"/>
        <v>6971000</v>
      </c>
      <c r="F21" s="66">
        <f>'6.1.'!F21+'6.2.'!F21+'6.3.'!F21</f>
        <v>3801950</v>
      </c>
      <c r="G21" s="265">
        <f>'6.1.'!E21+'6.2.'!E21+'6.3.'!E21</f>
        <v>6971000</v>
      </c>
    </row>
    <row r="22" spans="1:7" s="228" customFormat="1" ht="12" customHeight="1" thickBot="1" x14ac:dyDescent="0.25">
      <c r="A22" s="94" t="s">
        <v>6</v>
      </c>
      <c r="B22" s="60" t="s">
        <v>151</v>
      </c>
      <c r="C22" s="61">
        <f>+C23+C24+C25+C26+C27</f>
        <v>0</v>
      </c>
      <c r="D22" s="128">
        <f>+D23+D24+D25+D26+D27</f>
        <v>57971000</v>
      </c>
      <c r="E22" s="62">
        <f>+E23+E24+E25+E26+E27</f>
        <v>57971000</v>
      </c>
      <c r="F22" s="62">
        <f>+F23+F24+F25+F26+F27</f>
        <v>57887604</v>
      </c>
      <c r="G22" s="265">
        <f>'6.1.'!E22+'6.2.'!E22+'6.3.'!E22</f>
        <v>57971000</v>
      </c>
    </row>
    <row r="23" spans="1:7" s="228" customFormat="1" ht="12" customHeight="1" x14ac:dyDescent="0.2">
      <c r="A23" s="226" t="s">
        <v>46</v>
      </c>
      <c r="B23" s="64" t="s">
        <v>152</v>
      </c>
      <c r="C23" s="65">
        <f>'1.'!C21</f>
        <v>0</v>
      </c>
      <c r="D23" s="65">
        <f>'1.'!D21</f>
        <v>1250000</v>
      </c>
      <c r="E23" s="66">
        <f t="shared" ref="E23:F64" si="2">C23+D23</f>
        <v>1250000</v>
      </c>
      <c r="F23" s="66">
        <f>'6.1.'!F23+'6.2.'!F23+'6.3.'!F23</f>
        <v>1250000</v>
      </c>
      <c r="G23" s="265">
        <f>'6.1.'!E23+'6.2.'!E23+'6.3.'!E23</f>
        <v>1250000</v>
      </c>
    </row>
    <row r="24" spans="1:7" s="11" customFormat="1" ht="12" customHeight="1" x14ac:dyDescent="0.2">
      <c r="A24" s="227" t="s">
        <v>47</v>
      </c>
      <c r="B24" s="68" t="s">
        <v>153</v>
      </c>
      <c r="C24" s="65">
        <f>'1.'!C22</f>
        <v>0</v>
      </c>
      <c r="D24" s="65">
        <f>'1.'!D22</f>
        <v>0</v>
      </c>
      <c r="E24" s="106">
        <f t="shared" si="2"/>
        <v>0</v>
      </c>
      <c r="F24" s="66">
        <f>'6.1.'!F24+'6.2.'!F24+'6.3.'!F24</f>
        <v>0</v>
      </c>
      <c r="G24" s="265">
        <f>'6.1.'!E24+'6.2.'!E24+'6.3.'!E24</f>
        <v>0</v>
      </c>
    </row>
    <row r="25" spans="1:7" s="228" customFormat="1" ht="12" customHeight="1" x14ac:dyDescent="0.2">
      <c r="A25" s="227" t="s">
        <v>48</v>
      </c>
      <c r="B25" s="68" t="s">
        <v>295</v>
      </c>
      <c r="C25" s="65">
        <f>'1.'!C23</f>
        <v>0</v>
      </c>
      <c r="D25" s="65">
        <f>'1.'!D23</f>
        <v>0</v>
      </c>
      <c r="E25" s="106">
        <f t="shared" si="2"/>
        <v>0</v>
      </c>
      <c r="F25" s="66">
        <f>'6.1.'!F25+'6.2.'!F25+'6.3.'!F25</f>
        <v>0</v>
      </c>
      <c r="G25" s="265">
        <f>'6.1.'!E25+'6.2.'!E25+'6.3.'!E25</f>
        <v>0</v>
      </c>
    </row>
    <row r="26" spans="1:7" s="228" customFormat="1" ht="12" customHeight="1" x14ac:dyDescent="0.2">
      <c r="A26" s="227" t="s">
        <v>49</v>
      </c>
      <c r="B26" s="68" t="s">
        <v>296</v>
      </c>
      <c r="C26" s="65">
        <f>'1.'!C24</f>
        <v>0</v>
      </c>
      <c r="D26" s="65">
        <f>'1.'!D24</f>
        <v>0</v>
      </c>
      <c r="E26" s="106">
        <f t="shared" si="2"/>
        <v>0</v>
      </c>
      <c r="F26" s="66">
        <f>'6.1.'!F26+'6.2.'!F26+'6.3.'!F26</f>
        <v>0</v>
      </c>
      <c r="G26" s="265">
        <f>'6.1.'!E26+'6.2.'!E26+'6.3.'!E26</f>
        <v>0</v>
      </c>
    </row>
    <row r="27" spans="1:7" s="228" customFormat="1" ht="12" customHeight="1" x14ac:dyDescent="0.2">
      <c r="A27" s="227" t="s">
        <v>90</v>
      </c>
      <c r="B27" s="68" t="s">
        <v>154</v>
      </c>
      <c r="C27" s="65">
        <f>'1.'!C25</f>
        <v>0</v>
      </c>
      <c r="D27" s="65">
        <f>'1.'!D25</f>
        <v>56721000</v>
      </c>
      <c r="E27" s="106">
        <f t="shared" si="2"/>
        <v>56721000</v>
      </c>
      <c r="F27" s="66">
        <f>'6.1.'!F27+'6.2.'!F27+'6.3.'!F27</f>
        <v>56637604</v>
      </c>
      <c r="G27" s="265">
        <f>'6.1.'!E27+'6.2.'!E27+'6.3.'!E27</f>
        <v>56721000</v>
      </c>
    </row>
    <row r="28" spans="1:7" s="228" customFormat="1" ht="12" customHeight="1" thickBot="1" x14ac:dyDescent="0.25">
      <c r="A28" s="229" t="s">
        <v>91</v>
      </c>
      <c r="B28" s="72" t="s">
        <v>155</v>
      </c>
      <c r="C28" s="65">
        <f>'1.'!C26</f>
        <v>0</v>
      </c>
      <c r="D28" s="65">
        <f>'1.'!D26</f>
        <v>56396000</v>
      </c>
      <c r="E28" s="107">
        <f t="shared" si="2"/>
        <v>56396000</v>
      </c>
      <c r="F28" s="66">
        <f>'6.1.'!F28+'6.2.'!F28+'6.3.'!F28</f>
        <v>56395606</v>
      </c>
      <c r="G28" s="265">
        <f>'6.1.'!E28+'6.2.'!E28+'6.3.'!E28</f>
        <v>56396000</v>
      </c>
    </row>
    <row r="29" spans="1:7" s="228" customFormat="1" ht="12" customHeight="1" thickBot="1" x14ac:dyDescent="0.25">
      <c r="A29" s="94" t="s">
        <v>92</v>
      </c>
      <c r="B29" s="60" t="s">
        <v>429</v>
      </c>
      <c r="C29" s="76">
        <f>+C30+C31+C32+C33+C34+C35+C36</f>
        <v>6460000</v>
      </c>
      <c r="D29" s="76">
        <f>+D30+D31+D32+D33+D34+D35+D36</f>
        <v>0</v>
      </c>
      <c r="E29" s="77">
        <f>+E30+E31+E32+E33+E34+E35+E36</f>
        <v>6460000</v>
      </c>
      <c r="F29" s="77">
        <f>+F30+F31+F32+F33+F34+F35+F36</f>
        <v>6041388</v>
      </c>
      <c r="G29" s="265">
        <f>'6.1.'!E29+'6.2.'!E29+'6.3.'!E29</f>
        <v>6460000</v>
      </c>
    </row>
    <row r="30" spans="1:7" s="228" customFormat="1" ht="12" customHeight="1" x14ac:dyDescent="0.2">
      <c r="A30" s="226" t="s">
        <v>156</v>
      </c>
      <c r="B30" s="64" t="s">
        <v>445</v>
      </c>
      <c r="C30" s="65">
        <f>'1.'!C28</f>
        <v>1500000</v>
      </c>
      <c r="D30" s="65">
        <f>'1.'!D28</f>
        <v>0</v>
      </c>
      <c r="E30" s="66">
        <f t="shared" si="2"/>
        <v>1500000</v>
      </c>
      <c r="F30" s="66">
        <f>'6.1.'!F30+'6.2.'!F30+'6.3.'!F30</f>
        <v>1376052</v>
      </c>
      <c r="G30" s="265">
        <f>'6.1.'!E30+'6.2.'!E30+'6.3.'!E30</f>
        <v>1500000</v>
      </c>
    </row>
    <row r="31" spans="1:7" s="228" customFormat="1" ht="12" customHeight="1" x14ac:dyDescent="0.2">
      <c r="A31" s="227" t="s">
        <v>157</v>
      </c>
      <c r="B31" s="68" t="s">
        <v>446</v>
      </c>
      <c r="C31" s="65">
        <f>'1.'!C29</f>
        <v>550000</v>
      </c>
      <c r="D31" s="65">
        <f>'1.'!D29</f>
        <v>0</v>
      </c>
      <c r="E31" s="106">
        <f t="shared" si="2"/>
        <v>550000</v>
      </c>
      <c r="F31" s="66">
        <f>'6.1.'!F31+'6.2.'!F31+'6.3.'!F31</f>
        <v>326720</v>
      </c>
      <c r="G31" s="265">
        <f>'6.1.'!E31+'6.2.'!E31+'6.3.'!E31</f>
        <v>550000</v>
      </c>
    </row>
    <row r="32" spans="1:7" s="228" customFormat="1" ht="12" customHeight="1" x14ac:dyDescent="0.2">
      <c r="A32" s="227" t="s">
        <v>158</v>
      </c>
      <c r="B32" s="68" t="s">
        <v>424</v>
      </c>
      <c r="C32" s="65">
        <f>'1.'!C30</f>
        <v>3000000</v>
      </c>
      <c r="D32" s="65">
        <f>'1.'!D30</f>
        <v>0</v>
      </c>
      <c r="E32" s="106">
        <f t="shared" si="2"/>
        <v>3000000</v>
      </c>
      <c r="F32" s="66">
        <f>'6.1.'!F32+'6.2.'!F32+'6.3.'!F32</f>
        <v>2925250</v>
      </c>
      <c r="G32" s="265">
        <f>'6.1.'!E32+'6.2.'!E32+'6.3.'!E32</f>
        <v>3000000</v>
      </c>
    </row>
    <row r="33" spans="1:7" s="228" customFormat="1" ht="12" customHeight="1" x14ac:dyDescent="0.2">
      <c r="A33" s="227" t="s">
        <v>159</v>
      </c>
      <c r="B33" s="68" t="s">
        <v>425</v>
      </c>
      <c r="C33" s="65">
        <f>'1.'!C31</f>
        <v>10000</v>
      </c>
      <c r="D33" s="65">
        <f>'1.'!D31</f>
        <v>0</v>
      </c>
      <c r="E33" s="106">
        <f t="shared" si="2"/>
        <v>10000</v>
      </c>
      <c r="F33" s="66">
        <f>'6.1.'!F33+'6.2.'!F33+'6.3.'!F33</f>
        <v>0</v>
      </c>
      <c r="G33" s="265">
        <f>'6.1.'!E33+'6.2.'!E33+'6.3.'!E33</f>
        <v>10000</v>
      </c>
    </row>
    <row r="34" spans="1:7" s="228" customFormat="1" ht="12" customHeight="1" x14ac:dyDescent="0.2">
      <c r="A34" s="227" t="s">
        <v>426</v>
      </c>
      <c r="B34" s="68" t="s">
        <v>160</v>
      </c>
      <c r="C34" s="65">
        <f>'1.'!C32</f>
        <v>1300000</v>
      </c>
      <c r="D34" s="65">
        <f>'1.'!D32</f>
        <v>0</v>
      </c>
      <c r="E34" s="106">
        <f t="shared" si="2"/>
        <v>1300000</v>
      </c>
      <c r="F34" s="66">
        <f>'6.1.'!F34+'6.2.'!F34+'6.3.'!F34</f>
        <v>1401298</v>
      </c>
      <c r="G34" s="265">
        <f>'6.1.'!E34+'6.2.'!E34+'6.3.'!E34</f>
        <v>1300000</v>
      </c>
    </row>
    <row r="35" spans="1:7" s="228" customFormat="1" ht="12" customHeight="1" x14ac:dyDescent="0.2">
      <c r="A35" s="227" t="s">
        <v>427</v>
      </c>
      <c r="B35" s="68" t="s">
        <v>161</v>
      </c>
      <c r="C35" s="65">
        <f>'1.'!C33</f>
        <v>0</v>
      </c>
      <c r="D35" s="65">
        <f>'1.'!D33</f>
        <v>0</v>
      </c>
      <c r="E35" s="106">
        <f t="shared" si="2"/>
        <v>0</v>
      </c>
      <c r="F35" s="66">
        <f>'6.1.'!F35+'6.2.'!F35+'6.3.'!F35</f>
        <v>0</v>
      </c>
      <c r="G35" s="265">
        <f>'6.1.'!E35+'6.2.'!E35+'6.3.'!E35</f>
        <v>0</v>
      </c>
    </row>
    <row r="36" spans="1:7" s="228" customFormat="1" ht="12" customHeight="1" thickBot="1" x14ac:dyDescent="0.25">
      <c r="A36" s="229" t="s">
        <v>428</v>
      </c>
      <c r="B36" s="72" t="s">
        <v>162</v>
      </c>
      <c r="C36" s="65">
        <f>'1.'!C34</f>
        <v>100000</v>
      </c>
      <c r="D36" s="65">
        <f>'1.'!D34</f>
        <v>0</v>
      </c>
      <c r="E36" s="107">
        <f t="shared" si="2"/>
        <v>100000</v>
      </c>
      <c r="F36" s="66">
        <f>'6.1.'!F36+'6.2.'!F36+'6.3.'!F36</f>
        <v>12068</v>
      </c>
      <c r="G36" s="265">
        <f>'6.1.'!E36+'6.2.'!E36+'6.3.'!E36</f>
        <v>100000</v>
      </c>
    </row>
    <row r="37" spans="1:7" s="228" customFormat="1" ht="12" customHeight="1" thickBot="1" x14ac:dyDescent="0.25">
      <c r="A37" s="94" t="s">
        <v>8</v>
      </c>
      <c r="B37" s="60" t="s">
        <v>302</v>
      </c>
      <c r="C37" s="61">
        <f>SUM(C38:C48)</f>
        <v>5801000</v>
      </c>
      <c r="D37" s="128">
        <f>SUM(D38:D48)</f>
        <v>143000</v>
      </c>
      <c r="E37" s="62">
        <f>SUM(E38:E48)</f>
        <v>5944000</v>
      </c>
      <c r="F37" s="62">
        <f>SUM(F38:F48)</f>
        <v>6317773</v>
      </c>
      <c r="G37" s="265">
        <f>'6.1.'!E37+'6.2.'!E37+'6.3.'!E37</f>
        <v>5944000</v>
      </c>
    </row>
    <row r="38" spans="1:7" s="228" customFormat="1" ht="12" customHeight="1" x14ac:dyDescent="0.2">
      <c r="A38" s="226" t="s">
        <v>50</v>
      </c>
      <c r="B38" s="64" t="s">
        <v>165</v>
      </c>
      <c r="C38" s="65">
        <f>'1.'!C36</f>
        <v>0</v>
      </c>
      <c r="D38" s="65">
        <f>'1.'!D36</f>
        <v>0</v>
      </c>
      <c r="E38" s="66">
        <f t="shared" si="2"/>
        <v>0</v>
      </c>
      <c r="F38" s="66">
        <f>'6.1.'!F38+'6.2.'!F38+'6.3.'!F38</f>
        <v>0</v>
      </c>
      <c r="G38" s="265">
        <f>'6.1.'!E38+'6.2.'!E38+'6.3.'!E38</f>
        <v>0</v>
      </c>
    </row>
    <row r="39" spans="1:7" s="228" customFormat="1" ht="12" customHeight="1" x14ac:dyDescent="0.2">
      <c r="A39" s="227" t="s">
        <v>51</v>
      </c>
      <c r="B39" s="68" t="s">
        <v>166</v>
      </c>
      <c r="C39" s="65">
        <f>'1.'!C37</f>
        <v>318000</v>
      </c>
      <c r="D39" s="65">
        <f>'1.'!D37</f>
        <v>0</v>
      </c>
      <c r="E39" s="106">
        <f t="shared" si="2"/>
        <v>318000</v>
      </c>
      <c r="F39" s="66">
        <f>'6.1.'!F39+'6.2.'!F39+'6.3.'!F39</f>
        <v>278000</v>
      </c>
      <c r="G39" s="265">
        <f>'6.1.'!E39+'6.2.'!E39+'6.3.'!E39</f>
        <v>318000</v>
      </c>
    </row>
    <row r="40" spans="1:7" s="228" customFormat="1" ht="12" customHeight="1" x14ac:dyDescent="0.2">
      <c r="A40" s="227" t="s">
        <v>52</v>
      </c>
      <c r="B40" s="68" t="s">
        <v>167</v>
      </c>
      <c r="C40" s="65">
        <f>'1.'!C38</f>
        <v>40000</v>
      </c>
      <c r="D40" s="65">
        <f>'1.'!D38</f>
        <v>0</v>
      </c>
      <c r="E40" s="106">
        <f t="shared" si="2"/>
        <v>40000</v>
      </c>
      <c r="F40" s="66">
        <f>'6.1.'!F40+'6.2.'!F40+'6.3.'!F40</f>
        <v>29700</v>
      </c>
      <c r="G40" s="265">
        <f>'6.1.'!E40+'6.2.'!E40+'6.3.'!E40</f>
        <v>40000</v>
      </c>
    </row>
    <row r="41" spans="1:7" s="228" customFormat="1" ht="12" customHeight="1" x14ac:dyDescent="0.2">
      <c r="A41" s="227" t="s">
        <v>94</v>
      </c>
      <c r="B41" s="68" t="s">
        <v>168</v>
      </c>
      <c r="C41" s="65">
        <f>'1.'!C39</f>
        <v>4838000</v>
      </c>
      <c r="D41" s="65">
        <f>'1.'!D39</f>
        <v>80000</v>
      </c>
      <c r="E41" s="106">
        <f t="shared" si="2"/>
        <v>4918000</v>
      </c>
      <c r="F41" s="66">
        <f>'6.1.'!F41+'6.2.'!F41+'6.3.'!F41</f>
        <v>5262840</v>
      </c>
      <c r="G41" s="265">
        <f>'6.1.'!E41+'6.2.'!E41+'6.3.'!E41</f>
        <v>4918000</v>
      </c>
    </row>
    <row r="42" spans="1:7" s="228" customFormat="1" ht="12" customHeight="1" x14ac:dyDescent="0.2">
      <c r="A42" s="227" t="s">
        <v>95</v>
      </c>
      <c r="B42" s="68" t="s">
        <v>169</v>
      </c>
      <c r="C42" s="65">
        <f>'1.'!C40</f>
        <v>600000</v>
      </c>
      <c r="D42" s="65">
        <f>'1.'!D40</f>
        <v>0</v>
      </c>
      <c r="E42" s="106">
        <f t="shared" si="2"/>
        <v>600000</v>
      </c>
      <c r="F42" s="66">
        <f>'6.1.'!F42+'6.2.'!F42+'6.3.'!F42</f>
        <v>680020</v>
      </c>
      <c r="G42" s="265">
        <f>'6.1.'!E42+'6.2.'!E42+'6.3.'!E42</f>
        <v>600000</v>
      </c>
    </row>
    <row r="43" spans="1:7" s="228" customFormat="1" ht="12" customHeight="1" x14ac:dyDescent="0.2">
      <c r="A43" s="227" t="s">
        <v>96</v>
      </c>
      <c r="B43" s="68" t="s">
        <v>170</v>
      </c>
      <c r="C43" s="65">
        <f>'1.'!C41</f>
        <v>0</v>
      </c>
      <c r="D43" s="65">
        <f>'1.'!D41</f>
        <v>0</v>
      </c>
      <c r="E43" s="106">
        <f t="shared" si="2"/>
        <v>0</v>
      </c>
      <c r="F43" s="66">
        <f>'6.1.'!F43+'6.2.'!F43+'6.3.'!F43</f>
        <v>0</v>
      </c>
      <c r="G43" s="265">
        <f>'6.1.'!E43+'6.2.'!E43+'6.3.'!E43</f>
        <v>0</v>
      </c>
    </row>
    <row r="44" spans="1:7" s="228" customFormat="1" ht="12" customHeight="1" x14ac:dyDescent="0.2">
      <c r="A44" s="227" t="s">
        <v>97</v>
      </c>
      <c r="B44" s="68" t="s">
        <v>171</v>
      </c>
      <c r="C44" s="65">
        <f>'1.'!C42</f>
        <v>0</v>
      </c>
      <c r="D44" s="65">
        <f>'1.'!D42</f>
        <v>0</v>
      </c>
      <c r="E44" s="106">
        <f t="shared" si="2"/>
        <v>0</v>
      </c>
      <c r="F44" s="66">
        <f>'6.1.'!F44+'6.2.'!F44+'6.3.'!F44</f>
        <v>0</v>
      </c>
      <c r="G44" s="265">
        <f>'6.1.'!E44+'6.2.'!E44+'6.3.'!E44</f>
        <v>0</v>
      </c>
    </row>
    <row r="45" spans="1:7" s="228" customFormat="1" ht="12" customHeight="1" x14ac:dyDescent="0.2">
      <c r="A45" s="227" t="s">
        <v>98</v>
      </c>
      <c r="B45" s="68" t="s">
        <v>172</v>
      </c>
      <c r="C45" s="65">
        <f>'1.'!C43</f>
        <v>5000</v>
      </c>
      <c r="D45" s="65">
        <f>'1.'!D43</f>
        <v>0</v>
      </c>
      <c r="E45" s="106">
        <f t="shared" si="2"/>
        <v>5000</v>
      </c>
      <c r="F45" s="66">
        <f>'6.1.'!F45+'6.2.'!F45+'6.3.'!F45</f>
        <v>711</v>
      </c>
      <c r="G45" s="265">
        <f>'6.1.'!E45+'6.2.'!E45+'6.3.'!E45</f>
        <v>5000</v>
      </c>
    </row>
    <row r="46" spans="1:7" s="228" customFormat="1" ht="12" customHeight="1" x14ac:dyDescent="0.2">
      <c r="A46" s="227" t="s">
        <v>163</v>
      </c>
      <c r="B46" s="68" t="s">
        <v>173</v>
      </c>
      <c r="C46" s="65">
        <f>'1.'!C44</f>
        <v>0</v>
      </c>
      <c r="D46" s="65">
        <f>'1.'!D44</f>
        <v>0</v>
      </c>
      <c r="E46" s="232">
        <f t="shared" si="2"/>
        <v>0</v>
      </c>
      <c r="F46" s="66">
        <f>'6.1.'!F46+'6.2.'!F46+'6.3.'!F46</f>
        <v>0</v>
      </c>
      <c r="G46" s="265">
        <f>'6.1.'!E46+'6.2.'!E46+'6.3.'!E46</f>
        <v>0</v>
      </c>
    </row>
    <row r="47" spans="1:7" s="228" customFormat="1" ht="12" customHeight="1" x14ac:dyDescent="0.2">
      <c r="A47" s="229" t="s">
        <v>164</v>
      </c>
      <c r="B47" s="75" t="s">
        <v>304</v>
      </c>
      <c r="C47" s="65">
        <f>'1.'!C45</f>
        <v>0</v>
      </c>
      <c r="D47" s="65">
        <f>'1.'!D45</f>
        <v>63000</v>
      </c>
      <c r="E47" s="235">
        <f t="shared" si="2"/>
        <v>63000</v>
      </c>
      <c r="F47" s="66">
        <f>'6.1.'!F47+'6.2.'!F47+'6.3.'!F47</f>
        <v>66502</v>
      </c>
      <c r="G47" s="265">
        <f>'6.1.'!E47+'6.2.'!E47+'6.3.'!E47</f>
        <v>63000</v>
      </c>
    </row>
    <row r="48" spans="1:7" s="228" customFormat="1" ht="12" customHeight="1" thickBot="1" x14ac:dyDescent="0.25">
      <c r="A48" s="229" t="s">
        <v>303</v>
      </c>
      <c r="B48" s="72" t="s">
        <v>174</v>
      </c>
      <c r="C48" s="65">
        <f>'1.'!C46</f>
        <v>0</v>
      </c>
      <c r="D48" s="65">
        <f>'1.'!D46</f>
        <v>0</v>
      </c>
      <c r="E48" s="235">
        <f t="shared" si="2"/>
        <v>0</v>
      </c>
      <c r="F48" s="66">
        <f>'6.1.'!F48+'6.2.'!F48+'6.3.'!F48</f>
        <v>0</v>
      </c>
      <c r="G48" s="265">
        <f>'6.1.'!E48+'6.2.'!E48+'6.3.'!E48</f>
        <v>0</v>
      </c>
    </row>
    <row r="49" spans="1:7" s="228" customFormat="1" ht="12" customHeight="1" thickBot="1" x14ac:dyDescent="0.25">
      <c r="A49" s="94" t="s">
        <v>9</v>
      </c>
      <c r="B49" s="60" t="s">
        <v>175</v>
      </c>
      <c r="C49" s="61">
        <f>SUM(C50:C54)</f>
        <v>0</v>
      </c>
      <c r="D49" s="128">
        <f>SUM(D50:D54)</f>
        <v>0</v>
      </c>
      <c r="E49" s="62">
        <f>SUM(E50:E54)</f>
        <v>0</v>
      </c>
      <c r="F49" s="62">
        <f>SUM(F50:F54)</f>
        <v>0</v>
      </c>
      <c r="G49" s="265">
        <f>'6.1.'!E49+'6.2.'!E49+'6.3.'!E49</f>
        <v>0</v>
      </c>
    </row>
    <row r="50" spans="1:7" s="228" customFormat="1" ht="12" customHeight="1" x14ac:dyDescent="0.2">
      <c r="A50" s="226" t="s">
        <v>53</v>
      </c>
      <c r="B50" s="64" t="s">
        <v>179</v>
      </c>
      <c r="C50" s="236">
        <f>'1.'!C48</f>
        <v>0</v>
      </c>
      <c r="D50" s="237"/>
      <c r="E50" s="238">
        <f t="shared" si="2"/>
        <v>0</v>
      </c>
      <c r="F50" s="238">
        <f>'6.1.'!F50+'6.2.'!F50+'6.3.'!F50</f>
        <v>0</v>
      </c>
      <c r="G50" s="265">
        <f>'6.1.'!E50+'6.2.'!E50+'6.3.'!E50</f>
        <v>0</v>
      </c>
    </row>
    <row r="51" spans="1:7" s="228" customFormat="1" ht="12" customHeight="1" x14ac:dyDescent="0.2">
      <c r="A51" s="227" t="s">
        <v>54</v>
      </c>
      <c r="B51" s="68" t="s">
        <v>180</v>
      </c>
      <c r="C51" s="236">
        <f>'1.'!C49</f>
        <v>0</v>
      </c>
      <c r="D51" s="231"/>
      <c r="E51" s="232">
        <f t="shared" si="2"/>
        <v>0</v>
      </c>
      <c r="F51" s="238">
        <f>'6.1.'!F51+'6.2.'!F51+'6.3.'!F51</f>
        <v>0</v>
      </c>
      <c r="G51" s="265">
        <f>'6.1.'!E51+'6.2.'!E51+'6.3.'!E51</f>
        <v>0</v>
      </c>
    </row>
    <row r="52" spans="1:7" s="228" customFormat="1" ht="12" customHeight="1" x14ac:dyDescent="0.2">
      <c r="A52" s="227" t="s">
        <v>176</v>
      </c>
      <c r="B52" s="68" t="s">
        <v>181</v>
      </c>
      <c r="C52" s="236">
        <f>'1.'!C50</f>
        <v>0</v>
      </c>
      <c r="D52" s="231"/>
      <c r="E52" s="232">
        <f t="shared" si="2"/>
        <v>0</v>
      </c>
      <c r="F52" s="238">
        <f>'6.1.'!F52+'6.2.'!F52+'6.3.'!F52</f>
        <v>0</v>
      </c>
      <c r="G52" s="265">
        <f>'6.1.'!E52+'6.2.'!E52+'6.3.'!E52</f>
        <v>0</v>
      </c>
    </row>
    <row r="53" spans="1:7" s="228" customFormat="1" ht="12" customHeight="1" x14ac:dyDescent="0.2">
      <c r="A53" s="227" t="s">
        <v>177</v>
      </c>
      <c r="B53" s="68" t="s">
        <v>182</v>
      </c>
      <c r="C53" s="236">
        <f>'1.'!C51</f>
        <v>0</v>
      </c>
      <c r="D53" s="231"/>
      <c r="E53" s="232">
        <f t="shared" si="2"/>
        <v>0</v>
      </c>
      <c r="F53" s="238">
        <f>'6.1.'!F53+'6.2.'!F53+'6.3.'!F53</f>
        <v>0</v>
      </c>
      <c r="G53" s="265">
        <f>'6.1.'!E53+'6.2.'!E53+'6.3.'!E53</f>
        <v>0</v>
      </c>
    </row>
    <row r="54" spans="1:7" s="228" customFormat="1" ht="12" customHeight="1" thickBot="1" x14ac:dyDescent="0.25">
      <c r="A54" s="229" t="s">
        <v>178</v>
      </c>
      <c r="B54" s="72" t="s">
        <v>183</v>
      </c>
      <c r="C54" s="236">
        <f>'1.'!C52</f>
        <v>0</v>
      </c>
      <c r="D54" s="234"/>
      <c r="E54" s="235">
        <f t="shared" si="2"/>
        <v>0</v>
      </c>
      <c r="F54" s="238">
        <f>'6.1.'!F54+'6.2.'!F54+'6.3.'!F54</f>
        <v>0</v>
      </c>
      <c r="G54" s="265">
        <f>'6.1.'!E54+'6.2.'!E54+'6.3.'!E54</f>
        <v>0</v>
      </c>
    </row>
    <row r="55" spans="1:7" s="228" customFormat="1" ht="12" customHeight="1" thickBot="1" x14ac:dyDescent="0.25">
      <c r="A55" s="94" t="s">
        <v>99</v>
      </c>
      <c r="B55" s="60" t="s">
        <v>184</v>
      </c>
      <c r="C55" s="61">
        <f>SUM(C56:C58)</f>
        <v>1416500</v>
      </c>
      <c r="D55" s="128">
        <f>SUM(D56:D58)</f>
        <v>233000</v>
      </c>
      <c r="E55" s="62">
        <f>SUM(E56:E58)</f>
        <v>1649500</v>
      </c>
      <c r="F55" s="62">
        <f>SUM(F56:F58)</f>
        <v>1647809</v>
      </c>
      <c r="G55" s="265">
        <f>'6.1.'!E55+'6.2.'!E55+'6.3.'!E55</f>
        <v>1649500</v>
      </c>
    </row>
    <row r="56" spans="1:7" s="228" customFormat="1" ht="12" customHeight="1" x14ac:dyDescent="0.2">
      <c r="A56" s="226" t="s">
        <v>55</v>
      </c>
      <c r="B56" s="64" t="s">
        <v>185</v>
      </c>
      <c r="C56" s="65">
        <f>'1.'!C54</f>
        <v>0</v>
      </c>
      <c r="D56" s="122"/>
      <c r="E56" s="66">
        <f t="shared" si="2"/>
        <v>0</v>
      </c>
      <c r="F56" s="66">
        <f>'6.1.'!F56+'6.2.'!F56+'6.3.'!F56</f>
        <v>0</v>
      </c>
      <c r="G56" s="265">
        <f>'6.1.'!E56+'6.2.'!E56+'6.3.'!E56</f>
        <v>0</v>
      </c>
    </row>
    <row r="57" spans="1:7" s="228" customFormat="1" ht="12" customHeight="1" x14ac:dyDescent="0.2">
      <c r="A57" s="227" t="s">
        <v>56</v>
      </c>
      <c r="B57" s="68" t="s">
        <v>297</v>
      </c>
      <c r="C57" s="65">
        <f>'1.'!C55</f>
        <v>0</v>
      </c>
      <c r="D57" s="124"/>
      <c r="E57" s="106">
        <f t="shared" si="2"/>
        <v>0</v>
      </c>
      <c r="F57" s="66">
        <f>'6.1.'!F57+'6.2.'!F57+'6.3.'!F57</f>
        <v>0</v>
      </c>
      <c r="G57" s="265">
        <f>'6.1.'!E57+'6.2.'!E57+'6.3.'!E57</f>
        <v>0</v>
      </c>
    </row>
    <row r="58" spans="1:7" s="228" customFormat="1" ht="12" customHeight="1" x14ac:dyDescent="0.2">
      <c r="A58" s="227" t="s">
        <v>188</v>
      </c>
      <c r="B58" s="68" t="s">
        <v>186</v>
      </c>
      <c r="C58" s="65">
        <f>'1.'!C56</f>
        <v>1416500</v>
      </c>
      <c r="D58" s="65">
        <f>'1.'!D56</f>
        <v>233000</v>
      </c>
      <c r="E58" s="106">
        <f t="shared" si="2"/>
        <v>1649500</v>
      </c>
      <c r="F58" s="66">
        <f>'6.1.'!F58+'6.2.'!F58+'6.3.'!F58</f>
        <v>1647809</v>
      </c>
      <c r="G58" s="265">
        <f>'6.1.'!E58+'6.2.'!E58+'6.3.'!E58</f>
        <v>1649500</v>
      </c>
    </row>
    <row r="59" spans="1:7" s="228" customFormat="1" ht="12" customHeight="1" thickBot="1" x14ac:dyDescent="0.25">
      <c r="A59" s="229" t="s">
        <v>189</v>
      </c>
      <c r="B59" s="72" t="s">
        <v>187</v>
      </c>
      <c r="C59" s="65">
        <f>'1.'!C57</f>
        <v>0</v>
      </c>
      <c r="D59" s="126"/>
      <c r="E59" s="107">
        <f t="shared" si="2"/>
        <v>0</v>
      </c>
      <c r="F59" s="66">
        <f>'6.1.'!F59+'6.2.'!F59+'6.3.'!F59</f>
        <v>0</v>
      </c>
      <c r="G59" s="265">
        <f>'6.1.'!E59+'6.2.'!E59+'6.3.'!E59</f>
        <v>0</v>
      </c>
    </row>
    <row r="60" spans="1:7" s="228" customFormat="1" ht="12" customHeight="1" thickBot="1" x14ac:dyDescent="0.25">
      <c r="A60" s="94" t="s">
        <v>11</v>
      </c>
      <c r="B60" s="73" t="s">
        <v>190</v>
      </c>
      <c r="C60" s="61">
        <f>SUM(C61:C64)</f>
        <v>0</v>
      </c>
      <c r="D60" s="128">
        <f>SUM(D61:D63)</f>
        <v>0</v>
      </c>
      <c r="E60" s="62">
        <f>SUM(E61:E64)</f>
        <v>0</v>
      </c>
      <c r="F60" s="62">
        <f>SUM(F61:F64)</f>
        <v>0</v>
      </c>
      <c r="G60" s="265">
        <f>'6.1.'!E60+'6.2.'!E60+'6.3.'!E60</f>
        <v>0</v>
      </c>
    </row>
    <row r="61" spans="1:7" s="228" customFormat="1" ht="12" customHeight="1" x14ac:dyDescent="0.2">
      <c r="A61" s="226" t="s">
        <v>100</v>
      </c>
      <c r="B61" s="64" t="s">
        <v>192</v>
      </c>
      <c r="C61" s="230">
        <f>'1.'!C59</f>
        <v>0</v>
      </c>
      <c r="D61" s="231"/>
      <c r="E61" s="232">
        <f t="shared" si="2"/>
        <v>0</v>
      </c>
      <c r="F61" s="232">
        <f>'6.2.'!F61+'6.3.'!F61</f>
        <v>0</v>
      </c>
      <c r="G61" s="265">
        <f>'6.1.'!E61+'6.2.'!E61+'6.3.'!E61</f>
        <v>0</v>
      </c>
    </row>
    <row r="62" spans="1:7" s="228" customFormat="1" ht="12" customHeight="1" x14ac:dyDescent="0.2">
      <c r="A62" s="227" t="s">
        <v>101</v>
      </c>
      <c r="B62" s="68" t="s">
        <v>298</v>
      </c>
      <c r="C62" s="230">
        <f>'1.'!C60</f>
        <v>0</v>
      </c>
      <c r="D62" s="231"/>
      <c r="E62" s="232">
        <f t="shared" si="2"/>
        <v>0</v>
      </c>
      <c r="F62" s="232">
        <f t="shared" si="2"/>
        <v>0</v>
      </c>
      <c r="G62" s="265">
        <f>'6.1.'!E62+'6.2.'!E62+'6.3.'!E62</f>
        <v>0</v>
      </c>
    </row>
    <row r="63" spans="1:7" s="228" customFormat="1" ht="12" customHeight="1" x14ac:dyDescent="0.2">
      <c r="A63" s="227" t="s">
        <v>121</v>
      </c>
      <c r="B63" s="68" t="s">
        <v>193</v>
      </c>
      <c r="C63" s="230">
        <f>'1.'!C61</f>
        <v>0</v>
      </c>
      <c r="D63" s="231"/>
      <c r="E63" s="232">
        <f t="shared" si="2"/>
        <v>0</v>
      </c>
      <c r="F63" s="232">
        <f t="shared" si="2"/>
        <v>0</v>
      </c>
      <c r="G63" s="265">
        <f>'6.1.'!E63+'6.2.'!E63+'6.3.'!E63</f>
        <v>0</v>
      </c>
    </row>
    <row r="64" spans="1:7" s="228" customFormat="1" ht="12" customHeight="1" thickBot="1" x14ac:dyDescent="0.25">
      <c r="A64" s="229" t="s">
        <v>191</v>
      </c>
      <c r="B64" s="72" t="s">
        <v>194</v>
      </c>
      <c r="C64" s="230">
        <f>'1.'!C62</f>
        <v>0</v>
      </c>
      <c r="D64" s="231"/>
      <c r="E64" s="232">
        <f t="shared" si="2"/>
        <v>0</v>
      </c>
      <c r="F64" s="232">
        <f t="shared" si="2"/>
        <v>0</v>
      </c>
      <c r="G64" s="265">
        <f>'6.1.'!E64+'6.2.'!E64+'6.3.'!E64</f>
        <v>0</v>
      </c>
    </row>
    <row r="65" spans="1:7" s="228" customFormat="1" ht="12" customHeight="1" thickBot="1" x14ac:dyDescent="0.25">
      <c r="A65" s="94" t="s">
        <v>12</v>
      </c>
      <c r="B65" s="60" t="s">
        <v>195</v>
      </c>
      <c r="C65" s="76">
        <f>+C8+C15+C22+C29+C37+C49+C55+C60</f>
        <v>37708764</v>
      </c>
      <c r="D65" s="130">
        <f>+D8+D15+D22+D29+D37+D49+D55+D60</f>
        <v>79216896</v>
      </c>
      <c r="E65" s="77">
        <f>+E8+E15+E22+E29+E37+E49+E55+E60</f>
        <v>116925660</v>
      </c>
      <c r="F65" s="77">
        <f>+F8+F15+F22+F29+F37+F49+F55+F60</f>
        <v>112019963</v>
      </c>
      <c r="G65" s="265">
        <f>'6.1.'!E65+'6.2.'!E65+'6.3.'!E65</f>
        <v>116925660</v>
      </c>
    </row>
    <row r="66" spans="1:7" s="228" customFormat="1" ht="12" customHeight="1" thickBot="1" x14ac:dyDescent="0.25">
      <c r="A66" s="239" t="s">
        <v>285</v>
      </c>
      <c r="B66" s="73" t="s">
        <v>197</v>
      </c>
      <c r="C66" s="61">
        <f>SUM(C67:C69)</f>
        <v>0</v>
      </c>
      <c r="D66" s="128">
        <f>SUM(D67:D69)</f>
        <v>0</v>
      </c>
      <c r="E66" s="62">
        <f>SUM(E67:E69)</f>
        <v>0</v>
      </c>
      <c r="F66" s="62">
        <f>SUM(F67:F69)</f>
        <v>0</v>
      </c>
      <c r="G66" s="265">
        <f>'6.1.'!E66+'6.2.'!E66+'6.3.'!E66</f>
        <v>0</v>
      </c>
    </row>
    <row r="67" spans="1:7" s="228" customFormat="1" ht="12" customHeight="1" x14ac:dyDescent="0.2">
      <c r="A67" s="226" t="s">
        <v>228</v>
      </c>
      <c r="B67" s="64" t="s">
        <v>198</v>
      </c>
      <c r="C67" s="230"/>
      <c r="D67" s="231"/>
      <c r="E67" s="232">
        <f t="shared" ref="E67:F69" si="3">C67+D67</f>
        <v>0</v>
      </c>
      <c r="F67" s="232">
        <f t="shared" si="3"/>
        <v>0</v>
      </c>
      <c r="G67" s="265">
        <f>'6.1.'!E67+'6.2.'!E67+'6.3.'!E67</f>
        <v>0</v>
      </c>
    </row>
    <row r="68" spans="1:7" s="228" customFormat="1" ht="12" customHeight="1" x14ac:dyDescent="0.2">
      <c r="A68" s="227" t="s">
        <v>237</v>
      </c>
      <c r="B68" s="68" t="s">
        <v>199</v>
      </c>
      <c r="C68" s="230"/>
      <c r="D68" s="231"/>
      <c r="E68" s="232">
        <f t="shared" si="3"/>
        <v>0</v>
      </c>
      <c r="F68" s="232">
        <f t="shared" si="3"/>
        <v>0</v>
      </c>
      <c r="G68" s="265">
        <f>'6.1.'!E68+'6.2.'!E68+'6.3.'!E68</f>
        <v>0</v>
      </c>
    </row>
    <row r="69" spans="1:7" s="228" customFormat="1" ht="12" customHeight="1" thickBot="1" x14ac:dyDescent="0.25">
      <c r="A69" s="229" t="s">
        <v>238</v>
      </c>
      <c r="B69" s="86" t="s">
        <v>200</v>
      </c>
      <c r="C69" s="230"/>
      <c r="D69" s="240"/>
      <c r="E69" s="232">
        <f t="shared" si="3"/>
        <v>0</v>
      </c>
      <c r="F69" s="232">
        <f t="shared" si="3"/>
        <v>0</v>
      </c>
      <c r="G69" s="265">
        <f>'6.1.'!E69+'6.2.'!E69+'6.3.'!E69</f>
        <v>0</v>
      </c>
    </row>
    <row r="70" spans="1:7" s="228" customFormat="1" ht="12" customHeight="1" thickBot="1" x14ac:dyDescent="0.25">
      <c r="A70" s="239" t="s">
        <v>201</v>
      </c>
      <c r="B70" s="73" t="s">
        <v>202</v>
      </c>
      <c r="C70" s="61">
        <f>SUM(C71:C74)</f>
        <v>0</v>
      </c>
      <c r="D70" s="61">
        <f>SUM(D71:D74)</f>
        <v>0</v>
      </c>
      <c r="E70" s="62">
        <f>SUM(E71:E74)</f>
        <v>0</v>
      </c>
      <c r="F70" s="62">
        <f>SUM(F71:F74)</f>
        <v>0</v>
      </c>
      <c r="G70" s="265">
        <f>'6.1.'!E70+'6.2.'!E70+'6.3.'!E70</f>
        <v>0</v>
      </c>
    </row>
    <row r="71" spans="1:7" s="228" customFormat="1" ht="12" customHeight="1" x14ac:dyDescent="0.2">
      <c r="A71" s="226" t="s">
        <v>78</v>
      </c>
      <c r="B71" s="64" t="s">
        <v>203</v>
      </c>
      <c r="C71" s="230"/>
      <c r="D71" s="230"/>
      <c r="E71" s="232">
        <f t="shared" ref="E71:F74" si="4">C71+D71</f>
        <v>0</v>
      </c>
      <c r="F71" s="232">
        <f t="shared" si="4"/>
        <v>0</v>
      </c>
      <c r="G71" s="265">
        <f>'6.1.'!E71+'6.2.'!E71+'6.3.'!E71</f>
        <v>0</v>
      </c>
    </row>
    <row r="72" spans="1:7" s="228" customFormat="1" ht="12" customHeight="1" x14ac:dyDescent="0.2">
      <c r="A72" s="227" t="s">
        <v>79</v>
      </c>
      <c r="B72" s="68" t="s">
        <v>204</v>
      </c>
      <c r="C72" s="230"/>
      <c r="D72" s="230"/>
      <c r="E72" s="232">
        <f t="shared" si="4"/>
        <v>0</v>
      </c>
      <c r="F72" s="232">
        <f t="shared" si="4"/>
        <v>0</v>
      </c>
      <c r="G72" s="265">
        <f>'6.1.'!E72+'6.2.'!E72+'6.3.'!E72</f>
        <v>0</v>
      </c>
    </row>
    <row r="73" spans="1:7" s="228" customFormat="1" ht="12" customHeight="1" x14ac:dyDescent="0.2">
      <c r="A73" s="227" t="s">
        <v>229</v>
      </c>
      <c r="B73" s="68" t="s">
        <v>205</v>
      </c>
      <c r="C73" s="230"/>
      <c r="D73" s="230"/>
      <c r="E73" s="232">
        <f t="shared" si="4"/>
        <v>0</v>
      </c>
      <c r="F73" s="232">
        <f t="shared" si="4"/>
        <v>0</v>
      </c>
      <c r="G73" s="265">
        <f>'6.1.'!E73+'6.2.'!E73+'6.3.'!E73</f>
        <v>0</v>
      </c>
    </row>
    <row r="74" spans="1:7" s="228" customFormat="1" ht="12" customHeight="1" thickBot="1" x14ac:dyDescent="0.25">
      <c r="A74" s="229" t="s">
        <v>230</v>
      </c>
      <c r="B74" s="72" t="s">
        <v>206</v>
      </c>
      <c r="C74" s="230"/>
      <c r="D74" s="230"/>
      <c r="E74" s="232">
        <f t="shared" si="4"/>
        <v>0</v>
      </c>
      <c r="F74" s="232">
        <f t="shared" si="4"/>
        <v>0</v>
      </c>
      <c r="G74" s="265">
        <f>'6.1.'!E74+'6.2.'!E74+'6.3.'!E74</f>
        <v>0</v>
      </c>
    </row>
    <row r="75" spans="1:7" s="228" customFormat="1" ht="12" customHeight="1" thickBot="1" x14ac:dyDescent="0.25">
      <c r="A75" s="239" t="s">
        <v>207</v>
      </c>
      <c r="B75" s="73" t="s">
        <v>208</v>
      </c>
      <c r="C75" s="61">
        <f>SUM(C76:C77)</f>
        <v>24313000</v>
      </c>
      <c r="D75" s="61">
        <f>SUM(D76:D77)</f>
        <v>0</v>
      </c>
      <c r="E75" s="62">
        <f>SUM(E76:E77)</f>
        <v>24313000</v>
      </c>
      <c r="F75" s="62">
        <f>SUM(F76:F77)</f>
        <v>24313386</v>
      </c>
      <c r="G75" s="265">
        <f>'6.1.'!E75+'6.2.'!E75+'6.3.'!E75</f>
        <v>24313000</v>
      </c>
    </row>
    <row r="76" spans="1:7" s="228" customFormat="1" ht="12" customHeight="1" x14ac:dyDescent="0.2">
      <c r="A76" s="226" t="s">
        <v>231</v>
      </c>
      <c r="B76" s="64" t="s">
        <v>209</v>
      </c>
      <c r="C76" s="230">
        <f>'1.'!C74</f>
        <v>24313000</v>
      </c>
      <c r="D76" s="230"/>
      <c r="E76" s="232">
        <f>C76+D76</f>
        <v>24313000</v>
      </c>
      <c r="F76" s="232">
        <f>'6.1.'!F76</f>
        <v>24313386</v>
      </c>
      <c r="G76" s="265">
        <f>'6.1.'!E76+'6.2.'!E76+'6.3.'!E76</f>
        <v>24313000</v>
      </c>
    </row>
    <row r="77" spans="1:7" s="228" customFormat="1" ht="12" customHeight="1" thickBot="1" x14ac:dyDescent="0.25">
      <c r="A77" s="229" t="s">
        <v>232</v>
      </c>
      <c r="B77" s="72" t="s">
        <v>210</v>
      </c>
      <c r="C77" s="230"/>
      <c r="D77" s="230"/>
      <c r="E77" s="232">
        <f>C77+D77</f>
        <v>0</v>
      </c>
      <c r="F77" s="232">
        <f>D77+E77</f>
        <v>0</v>
      </c>
      <c r="G77" s="265">
        <f>'6.1.'!E77+'6.2.'!E77+'6.3.'!E77</f>
        <v>0</v>
      </c>
    </row>
    <row r="78" spans="1:7" s="11" customFormat="1" ht="12" customHeight="1" thickBot="1" x14ac:dyDescent="0.25">
      <c r="A78" s="239" t="s">
        <v>211</v>
      </c>
      <c r="B78" s="73" t="s">
        <v>212</v>
      </c>
      <c r="C78" s="61">
        <f>SUM(C79:C81)</f>
        <v>0</v>
      </c>
      <c r="D78" s="61">
        <f>SUM(D79:D81)</f>
        <v>0</v>
      </c>
      <c r="E78" s="62">
        <f>SUM(E79:E81)</f>
        <v>0</v>
      </c>
      <c r="F78" s="62">
        <f>SUM(F79:F81)</f>
        <v>0</v>
      </c>
      <c r="G78" s="265">
        <f>'6.1.'!E78+'6.2.'!E78+'6.3.'!E78</f>
        <v>0</v>
      </c>
    </row>
    <row r="79" spans="1:7" s="228" customFormat="1" ht="12" customHeight="1" x14ac:dyDescent="0.2">
      <c r="A79" s="226" t="s">
        <v>233</v>
      </c>
      <c r="B79" s="64" t="s">
        <v>213</v>
      </c>
      <c r="C79" s="230"/>
      <c r="D79" s="230"/>
      <c r="E79" s="232">
        <f t="shared" ref="E79:F81" si="5">C79+D79</f>
        <v>0</v>
      </c>
      <c r="F79" s="232">
        <f t="shared" si="5"/>
        <v>0</v>
      </c>
      <c r="G79" s="265">
        <f>'6.1.'!E79+'6.2.'!E79+'6.3.'!E79</f>
        <v>0</v>
      </c>
    </row>
    <row r="80" spans="1:7" s="228" customFormat="1" ht="12" customHeight="1" x14ac:dyDescent="0.2">
      <c r="A80" s="227" t="s">
        <v>234</v>
      </c>
      <c r="B80" s="68" t="s">
        <v>214</v>
      </c>
      <c r="C80" s="230"/>
      <c r="D80" s="230"/>
      <c r="E80" s="232">
        <f t="shared" si="5"/>
        <v>0</v>
      </c>
      <c r="F80" s="232">
        <f t="shared" si="5"/>
        <v>0</v>
      </c>
      <c r="G80" s="265">
        <f>'6.1.'!E80+'6.2.'!E80+'6.3.'!E80</f>
        <v>0</v>
      </c>
    </row>
    <row r="81" spans="1:7" s="228" customFormat="1" ht="12" customHeight="1" thickBot="1" x14ac:dyDescent="0.25">
      <c r="A81" s="229" t="s">
        <v>235</v>
      </c>
      <c r="B81" s="72" t="s">
        <v>215</v>
      </c>
      <c r="C81" s="230"/>
      <c r="D81" s="230"/>
      <c r="E81" s="232">
        <f t="shared" si="5"/>
        <v>0</v>
      </c>
      <c r="F81" s="232">
        <f t="shared" si="5"/>
        <v>0</v>
      </c>
      <c r="G81" s="265">
        <f>'6.1.'!E81+'6.2.'!E81+'6.3.'!E81</f>
        <v>0</v>
      </c>
    </row>
    <row r="82" spans="1:7" s="228" customFormat="1" ht="12" customHeight="1" thickBot="1" x14ac:dyDescent="0.25">
      <c r="A82" s="239" t="s">
        <v>216</v>
      </c>
      <c r="B82" s="73" t="s">
        <v>236</v>
      </c>
      <c r="C82" s="61">
        <f>SUM(C83:C86)</f>
        <v>0</v>
      </c>
      <c r="D82" s="61">
        <f>SUM(D83:D86)</f>
        <v>0</v>
      </c>
      <c r="E82" s="62">
        <f>SUM(E83:E86)</f>
        <v>0</v>
      </c>
      <c r="F82" s="62">
        <f>SUM(F83:F86)</f>
        <v>0</v>
      </c>
      <c r="G82" s="265">
        <f>'6.1.'!E82+'6.2.'!E82+'6.3.'!E82</f>
        <v>0</v>
      </c>
    </row>
    <row r="83" spans="1:7" s="228" customFormat="1" ht="12" customHeight="1" x14ac:dyDescent="0.2">
      <c r="A83" s="241" t="s">
        <v>217</v>
      </c>
      <c r="B83" s="64" t="s">
        <v>218</v>
      </c>
      <c r="C83" s="230"/>
      <c r="D83" s="230"/>
      <c r="E83" s="232">
        <f t="shared" ref="E83:F88" si="6">C83+D83</f>
        <v>0</v>
      </c>
      <c r="F83" s="232">
        <f t="shared" si="6"/>
        <v>0</v>
      </c>
      <c r="G83" s="265">
        <f>'6.1.'!E83+'6.2.'!E83+'6.3.'!E83</f>
        <v>0</v>
      </c>
    </row>
    <row r="84" spans="1:7" s="228" customFormat="1" ht="12" customHeight="1" x14ac:dyDescent="0.2">
      <c r="A84" s="242" t="s">
        <v>219</v>
      </c>
      <c r="B84" s="68" t="s">
        <v>220</v>
      </c>
      <c r="C84" s="230"/>
      <c r="D84" s="230"/>
      <c r="E84" s="232">
        <f t="shared" si="6"/>
        <v>0</v>
      </c>
      <c r="F84" s="232">
        <f t="shared" si="6"/>
        <v>0</v>
      </c>
      <c r="G84" s="265">
        <f>'6.1.'!E84+'6.2.'!E84+'6.3.'!E84</f>
        <v>0</v>
      </c>
    </row>
    <row r="85" spans="1:7" s="228" customFormat="1" ht="12" customHeight="1" x14ac:dyDescent="0.2">
      <c r="A85" s="242" t="s">
        <v>221</v>
      </c>
      <c r="B85" s="68" t="s">
        <v>222</v>
      </c>
      <c r="C85" s="230"/>
      <c r="D85" s="230"/>
      <c r="E85" s="232">
        <f t="shared" si="6"/>
        <v>0</v>
      </c>
      <c r="F85" s="232">
        <f t="shared" si="6"/>
        <v>0</v>
      </c>
      <c r="G85" s="265">
        <f>'6.1.'!E85+'6.2.'!E85+'6.3.'!E85</f>
        <v>0</v>
      </c>
    </row>
    <row r="86" spans="1:7" s="11" customFormat="1" ht="12" customHeight="1" thickBot="1" x14ac:dyDescent="0.25">
      <c r="A86" s="243" t="s">
        <v>223</v>
      </c>
      <c r="B86" s="72" t="s">
        <v>224</v>
      </c>
      <c r="C86" s="230"/>
      <c r="D86" s="230"/>
      <c r="E86" s="232">
        <f t="shared" si="6"/>
        <v>0</v>
      </c>
      <c r="F86" s="232">
        <f t="shared" si="6"/>
        <v>0</v>
      </c>
      <c r="G86" s="265">
        <f>'6.1.'!E86+'6.2.'!E86+'6.3.'!E86</f>
        <v>0</v>
      </c>
    </row>
    <row r="87" spans="1:7" s="11" customFormat="1" ht="12" customHeight="1" thickBot="1" x14ac:dyDescent="0.25">
      <c r="A87" s="239" t="s">
        <v>225</v>
      </c>
      <c r="B87" s="73" t="s">
        <v>342</v>
      </c>
      <c r="C87" s="90"/>
      <c r="D87" s="90"/>
      <c r="E87" s="62">
        <f t="shared" si="6"/>
        <v>0</v>
      </c>
      <c r="F87" s="62">
        <f t="shared" si="6"/>
        <v>0</v>
      </c>
      <c r="G87" s="265">
        <f>'6.1.'!E87+'6.2.'!E87+'6.3.'!E87</f>
        <v>0</v>
      </c>
    </row>
    <row r="88" spans="1:7" s="11" customFormat="1" ht="12" customHeight="1" thickBot="1" x14ac:dyDescent="0.25">
      <c r="A88" s="239" t="s">
        <v>363</v>
      </c>
      <c r="B88" s="73" t="s">
        <v>226</v>
      </c>
      <c r="C88" s="90"/>
      <c r="D88" s="90"/>
      <c r="E88" s="62">
        <f t="shared" si="6"/>
        <v>0</v>
      </c>
      <c r="F88" s="62">
        <f t="shared" si="6"/>
        <v>0</v>
      </c>
      <c r="G88" s="265">
        <f>'6.1.'!E88+'6.2.'!E88+'6.3.'!E88</f>
        <v>0</v>
      </c>
    </row>
    <row r="89" spans="1:7" s="11" customFormat="1" ht="13.5" thickBot="1" x14ac:dyDescent="0.25">
      <c r="A89" s="239" t="s">
        <v>364</v>
      </c>
      <c r="B89" s="91" t="s">
        <v>345</v>
      </c>
      <c r="C89" s="76">
        <f>+C66+C70+C75+C78+C82+C88+C87</f>
        <v>24313000</v>
      </c>
      <c r="D89" s="76">
        <f>+D66+D70+D75+D78+D82+D88+D87</f>
        <v>0</v>
      </c>
      <c r="E89" s="77">
        <f>+E66+E70+E75+E78+E82+E88+E87</f>
        <v>24313000</v>
      </c>
      <c r="F89" s="77">
        <f>+F66+F70+F75+F78+F82+F88+F87</f>
        <v>24313386</v>
      </c>
      <c r="G89" s="265">
        <f>'6.1.'!E89+'6.2.'!E89+'6.3.'!E89</f>
        <v>24313000</v>
      </c>
    </row>
    <row r="90" spans="1:7" s="11" customFormat="1" ht="13.5" thickBot="1" x14ac:dyDescent="0.25">
      <c r="A90" s="244" t="s">
        <v>365</v>
      </c>
      <c r="B90" s="93" t="s">
        <v>366</v>
      </c>
      <c r="C90" s="76">
        <f>+C65+C89</f>
        <v>62021764</v>
      </c>
      <c r="D90" s="76">
        <f>+D65+D89</f>
        <v>79216896</v>
      </c>
      <c r="E90" s="77">
        <f>+E65+E89</f>
        <v>141238660</v>
      </c>
      <c r="F90" s="77">
        <f>+F65+F89</f>
        <v>136333349</v>
      </c>
      <c r="G90" s="265">
        <f>'6.1.'!E90+'6.2.'!E90+'6.3.'!E90</f>
        <v>141238660</v>
      </c>
    </row>
    <row r="91" spans="1:7" s="228" customFormat="1" ht="15" customHeight="1" x14ac:dyDescent="0.2">
      <c r="A91" s="245"/>
      <c r="B91" s="246"/>
      <c r="C91" s="247"/>
      <c r="G91" s="265"/>
    </row>
    <row r="92" spans="1:7" s="225" customFormat="1" ht="16.5" customHeight="1" thickBot="1" x14ac:dyDescent="0.25">
      <c r="A92" s="837" t="s">
        <v>37</v>
      </c>
      <c r="B92" s="838"/>
      <c r="C92" s="838"/>
      <c r="D92" s="838"/>
      <c r="E92" s="838"/>
      <c r="F92" s="838"/>
      <c r="G92" s="265">
        <f>'6.1.'!E92+'6.2.'!E92+'6.3.'!E92</f>
        <v>0</v>
      </c>
    </row>
    <row r="93" spans="1:7" s="11" customFormat="1" ht="12" customHeight="1" thickBot="1" x14ac:dyDescent="0.25">
      <c r="A93" s="146" t="s">
        <v>4</v>
      </c>
      <c r="B93" s="98" t="s">
        <v>439</v>
      </c>
      <c r="C93" s="99">
        <f>+C94+C95+C96+C97+C98+C111</f>
        <v>57327764</v>
      </c>
      <c r="D93" s="99">
        <f>+D94+D95+D96+D97+D98+D111</f>
        <v>23340445</v>
      </c>
      <c r="E93" s="100">
        <f>+E94+E95+E96+E97+E98+E111</f>
        <v>80668209</v>
      </c>
      <c r="F93" s="100">
        <f>+F94+F95+F96+F97+F98+F111</f>
        <v>48094644</v>
      </c>
      <c r="G93" s="265">
        <f>'6.1.'!E93+'6.2.'!E93+'6.3.'!E93</f>
        <v>80668209</v>
      </c>
    </row>
    <row r="94" spans="1:7" s="221" customFormat="1" ht="12" customHeight="1" x14ac:dyDescent="0.2">
      <c r="A94" s="248" t="s">
        <v>57</v>
      </c>
      <c r="B94" s="102" t="s">
        <v>33</v>
      </c>
      <c r="C94" s="286">
        <f>'1.'!C96</f>
        <v>11461000</v>
      </c>
      <c r="D94" s="286">
        <f>'1.'!D96</f>
        <v>5784000</v>
      </c>
      <c r="E94" s="104">
        <f t="shared" ref="E94:E113" si="7">C94+D94</f>
        <v>17245000</v>
      </c>
      <c r="F94" s="104">
        <f>'6.1.'!F94+'6.2.'!F94+'6.3.'!F94</f>
        <v>15021851</v>
      </c>
      <c r="G94" s="265">
        <f>'6.1.'!E94+'6.2.'!E94+'6.3.'!E94</f>
        <v>17245000</v>
      </c>
    </row>
    <row r="95" spans="1:7" s="221" customFormat="1" ht="12" customHeight="1" x14ac:dyDescent="0.2">
      <c r="A95" s="227" t="s">
        <v>58</v>
      </c>
      <c r="B95" s="105" t="s">
        <v>102</v>
      </c>
      <c r="C95" s="288">
        <f>'1.'!C97</f>
        <v>2499000</v>
      </c>
      <c r="D95" s="288">
        <f>'1.'!D97</f>
        <v>730000</v>
      </c>
      <c r="E95" s="106">
        <f t="shared" si="7"/>
        <v>3229000</v>
      </c>
      <c r="F95" s="106">
        <f>'6.1.'!F95+'6.2.'!F95+'6.3.'!F95</f>
        <v>2870108</v>
      </c>
      <c r="G95" s="265">
        <f>'6.1.'!E95+'6.2.'!E95+'6.3.'!E95</f>
        <v>3229000</v>
      </c>
    </row>
    <row r="96" spans="1:7" s="221" customFormat="1" ht="12" customHeight="1" x14ac:dyDescent="0.2">
      <c r="A96" s="227" t="s">
        <v>59</v>
      </c>
      <c r="B96" s="105" t="s">
        <v>76</v>
      </c>
      <c r="C96" s="289">
        <f>'1.'!C98</f>
        <v>15472000</v>
      </c>
      <c r="D96" s="289">
        <f>'1.'!D98</f>
        <v>15665000</v>
      </c>
      <c r="E96" s="107">
        <f t="shared" si="7"/>
        <v>31137000</v>
      </c>
      <c r="F96" s="106">
        <f>'6.1.'!F96+'6.2.'!F96+'6.3.'!F96</f>
        <v>15529661</v>
      </c>
      <c r="G96" s="265">
        <f>'6.1.'!E96+'6.2.'!E96+'6.3.'!E96</f>
        <v>31137000</v>
      </c>
    </row>
    <row r="97" spans="1:7" s="221" customFormat="1" ht="12" customHeight="1" x14ac:dyDescent="0.2">
      <c r="A97" s="227" t="s">
        <v>60</v>
      </c>
      <c r="B97" s="105" t="s">
        <v>103</v>
      </c>
      <c r="C97" s="289">
        <f>'1.'!C99</f>
        <v>3912000</v>
      </c>
      <c r="D97" s="289">
        <f>'1.'!D99</f>
        <v>665000</v>
      </c>
      <c r="E97" s="107">
        <f t="shared" si="7"/>
        <v>4577000</v>
      </c>
      <c r="F97" s="106">
        <f>'6.1.'!F97+'6.2.'!F97+'6.3.'!F97</f>
        <v>4576860</v>
      </c>
      <c r="G97" s="265">
        <f>'6.1.'!E97+'6.2.'!E97+'6.3.'!E97</f>
        <v>4577000</v>
      </c>
    </row>
    <row r="98" spans="1:7" s="221" customFormat="1" ht="12" customHeight="1" x14ac:dyDescent="0.2">
      <c r="A98" s="227" t="s">
        <v>68</v>
      </c>
      <c r="B98" s="131" t="s">
        <v>104</v>
      </c>
      <c r="C98" s="289">
        <f>'1.'!C100</f>
        <v>4089000</v>
      </c>
      <c r="D98" s="289">
        <f>'1.'!D100</f>
        <v>6147600</v>
      </c>
      <c r="E98" s="107">
        <f t="shared" si="7"/>
        <v>10236600</v>
      </c>
      <c r="F98" s="106">
        <f>'6.1.'!F98+'6.2.'!F98</f>
        <v>10096164</v>
      </c>
      <c r="G98" s="265">
        <f>'6.1.'!E98+'6.2.'!E98+'6.3.'!E98</f>
        <v>10236600</v>
      </c>
    </row>
    <row r="99" spans="1:7" s="221" customFormat="1" ht="12" customHeight="1" x14ac:dyDescent="0.2">
      <c r="A99" s="227" t="s">
        <v>61</v>
      </c>
      <c r="B99" s="105" t="s">
        <v>367</v>
      </c>
      <c r="C99" s="289">
        <f>'1.'!C101</f>
        <v>1409000</v>
      </c>
      <c r="D99" s="289">
        <f>'1.'!D101</f>
        <v>82000</v>
      </c>
      <c r="E99" s="107">
        <f t="shared" si="7"/>
        <v>1491000</v>
      </c>
      <c r="F99" s="106">
        <f>'6.1.'!F99+'6.2.'!F99+'6.3.'!F99</f>
        <v>1489030</v>
      </c>
      <c r="G99" s="265">
        <f>'6.1.'!E99+'6.2.'!E99+'6.3.'!E99</f>
        <v>1491000</v>
      </c>
    </row>
    <row r="100" spans="1:7" s="221" customFormat="1" ht="12" customHeight="1" x14ac:dyDescent="0.2">
      <c r="A100" s="227" t="s">
        <v>62</v>
      </c>
      <c r="B100" s="111" t="s">
        <v>308</v>
      </c>
      <c r="C100" s="289">
        <f>'1.'!C102</f>
        <v>0</v>
      </c>
      <c r="D100" s="289">
        <f>'1.'!D102</f>
        <v>0</v>
      </c>
      <c r="E100" s="107">
        <f t="shared" si="7"/>
        <v>0</v>
      </c>
      <c r="F100" s="106">
        <f>'6.1.'!F100+'6.2.'!F100+'6.3.'!F100</f>
        <v>0</v>
      </c>
      <c r="G100" s="265">
        <f>'6.1.'!E100+'6.2.'!E100+'6.3.'!E100</f>
        <v>0</v>
      </c>
    </row>
    <row r="101" spans="1:7" s="221" customFormat="1" ht="12" customHeight="1" x14ac:dyDescent="0.2">
      <c r="A101" s="227" t="s">
        <v>69</v>
      </c>
      <c r="B101" s="111" t="s">
        <v>307</v>
      </c>
      <c r="C101" s="289">
        <f>'1.'!C103</f>
        <v>0</v>
      </c>
      <c r="D101" s="289">
        <f>'1.'!D103</f>
        <v>0</v>
      </c>
      <c r="E101" s="107">
        <f t="shared" si="7"/>
        <v>0</v>
      </c>
      <c r="F101" s="106">
        <f>'6.1.'!F101+'6.2.'!F101+'6.3.'!F101</f>
        <v>0</v>
      </c>
      <c r="G101" s="265">
        <f>'6.1.'!E101+'6.2.'!E101+'6.3.'!E101</f>
        <v>0</v>
      </c>
    </row>
    <row r="102" spans="1:7" s="221" customFormat="1" ht="12" customHeight="1" x14ac:dyDescent="0.2">
      <c r="A102" s="227" t="s">
        <v>70</v>
      </c>
      <c r="B102" s="111" t="s">
        <v>242</v>
      </c>
      <c r="C102" s="287">
        <f>'1.'!C104</f>
        <v>0</v>
      </c>
      <c r="D102" s="287">
        <f>'1.'!D104</f>
        <v>0</v>
      </c>
      <c r="E102" s="107">
        <f t="shared" si="7"/>
        <v>0</v>
      </c>
      <c r="F102" s="106">
        <f>'6.1.'!F102+'6.2.'!F102+'6.3.'!F102</f>
        <v>0</v>
      </c>
      <c r="G102" s="265">
        <f>'6.1.'!E102+'6.2.'!E102+'6.3.'!E102</f>
        <v>0</v>
      </c>
    </row>
    <row r="103" spans="1:7" s="221" customFormat="1" ht="12" customHeight="1" x14ac:dyDescent="0.2">
      <c r="A103" s="227" t="s">
        <v>71</v>
      </c>
      <c r="B103" s="112" t="s">
        <v>243</v>
      </c>
      <c r="C103" s="288">
        <f>'1.'!C105</f>
        <v>0</v>
      </c>
      <c r="D103" s="288">
        <f>'1.'!D105</f>
        <v>0</v>
      </c>
      <c r="E103" s="107">
        <f t="shared" si="7"/>
        <v>0</v>
      </c>
      <c r="F103" s="106">
        <f>'6.1.'!F103+'6.2.'!F103+'6.3.'!F103</f>
        <v>0</v>
      </c>
      <c r="G103" s="265">
        <f>'6.1.'!E103+'6.2.'!E103+'6.3.'!E103</f>
        <v>0</v>
      </c>
    </row>
    <row r="104" spans="1:7" s="221" customFormat="1" ht="12" customHeight="1" x14ac:dyDescent="0.2">
      <c r="A104" s="227" t="s">
        <v>72</v>
      </c>
      <c r="B104" s="112" t="s">
        <v>244</v>
      </c>
      <c r="C104" s="289">
        <f>'1.'!C106</f>
        <v>0</v>
      </c>
      <c r="D104" s="289">
        <f>'1.'!D106</f>
        <v>0</v>
      </c>
      <c r="E104" s="107">
        <f t="shared" si="7"/>
        <v>0</v>
      </c>
      <c r="F104" s="106">
        <f>'6.1.'!F104+'6.2.'!F104+'6.3.'!F104</f>
        <v>0</v>
      </c>
      <c r="G104" s="265">
        <f>'6.1.'!E104+'6.2.'!E104+'6.3.'!E104</f>
        <v>0</v>
      </c>
    </row>
    <row r="105" spans="1:7" s="221" customFormat="1" ht="12" customHeight="1" x14ac:dyDescent="0.2">
      <c r="A105" s="227" t="s">
        <v>74</v>
      </c>
      <c r="B105" s="111" t="s">
        <v>245</v>
      </c>
      <c r="C105" s="287">
        <f>'1.'!C107</f>
        <v>1629000</v>
      </c>
      <c r="D105" s="287">
        <f>'1.'!D107</f>
        <v>919000</v>
      </c>
      <c r="E105" s="107">
        <f t="shared" si="7"/>
        <v>2548000</v>
      </c>
      <c r="F105" s="106">
        <f>'6.1.'!F105+'6.2.'!F105+'6.3.'!F105</f>
        <v>2449534</v>
      </c>
      <c r="G105" s="265">
        <f>'6.1.'!E105+'6.2.'!E105+'6.3.'!E105</f>
        <v>2548000</v>
      </c>
    </row>
    <row r="106" spans="1:7" s="221" customFormat="1" ht="12" customHeight="1" x14ac:dyDescent="0.2">
      <c r="A106" s="227" t="s">
        <v>105</v>
      </c>
      <c r="B106" s="111" t="s">
        <v>246</v>
      </c>
      <c r="C106" s="288">
        <f>'1.'!C108</f>
        <v>0</v>
      </c>
      <c r="D106" s="288">
        <f>'1.'!D108</f>
        <v>0</v>
      </c>
      <c r="E106" s="107">
        <f t="shared" si="7"/>
        <v>0</v>
      </c>
      <c r="F106" s="106">
        <f>'6.1.'!F106+'6.2.'!F106+'6.3.'!F106</f>
        <v>0</v>
      </c>
      <c r="G106" s="265">
        <f>'6.1.'!E106+'6.2.'!E106+'6.3.'!E106</f>
        <v>0</v>
      </c>
    </row>
    <row r="107" spans="1:7" s="221" customFormat="1" ht="12" customHeight="1" x14ac:dyDescent="0.2">
      <c r="A107" s="227" t="s">
        <v>240</v>
      </c>
      <c r="B107" s="112" t="s">
        <v>247</v>
      </c>
      <c r="C107" s="287">
        <f>'1.'!C109</f>
        <v>0</v>
      </c>
      <c r="D107" s="287">
        <f>'1.'!D109</f>
        <v>0</v>
      </c>
      <c r="E107" s="107">
        <f t="shared" si="7"/>
        <v>0</v>
      </c>
      <c r="F107" s="106">
        <f>'6.1.'!F107+'6.2.'!F107+'6.3.'!F107</f>
        <v>0</v>
      </c>
      <c r="G107" s="265">
        <f>'6.1.'!E107+'6.2.'!E107+'6.3.'!E107</f>
        <v>0</v>
      </c>
    </row>
    <row r="108" spans="1:7" s="221" customFormat="1" ht="12" customHeight="1" x14ac:dyDescent="0.2">
      <c r="A108" s="249" t="s">
        <v>241</v>
      </c>
      <c r="B108" s="110" t="s">
        <v>248</v>
      </c>
      <c r="C108" s="288">
        <f>'1.'!C110</f>
        <v>0</v>
      </c>
      <c r="D108" s="288">
        <f>'1.'!D110</f>
        <v>0</v>
      </c>
      <c r="E108" s="107">
        <f t="shared" si="7"/>
        <v>0</v>
      </c>
      <c r="F108" s="106">
        <f>'6.1.'!F108+'6.2.'!F108+'6.3.'!F108</f>
        <v>0</v>
      </c>
      <c r="G108" s="265">
        <f>'6.1.'!E108+'6.2.'!E108+'6.3.'!E108</f>
        <v>0</v>
      </c>
    </row>
    <row r="109" spans="1:7" s="221" customFormat="1" ht="12" customHeight="1" x14ac:dyDescent="0.2">
      <c r="A109" s="227" t="s">
        <v>305</v>
      </c>
      <c r="B109" s="110" t="s">
        <v>249</v>
      </c>
      <c r="C109" s="289">
        <f>'1.'!C111</f>
        <v>0</v>
      </c>
      <c r="D109" s="289">
        <f>'1.'!D111</f>
        <v>0</v>
      </c>
      <c r="E109" s="107">
        <f t="shared" si="7"/>
        <v>0</v>
      </c>
      <c r="F109" s="106">
        <f>'6.1.'!F109+'6.2.'!F109+'6.3.'!F109</f>
        <v>0</v>
      </c>
      <c r="G109" s="265">
        <f>'6.1.'!E109+'6.2.'!E109+'6.3.'!E109</f>
        <v>0</v>
      </c>
    </row>
    <row r="110" spans="1:7" s="221" customFormat="1" ht="12" customHeight="1" x14ac:dyDescent="0.2">
      <c r="A110" s="227" t="s">
        <v>306</v>
      </c>
      <c r="B110" s="112" t="s">
        <v>250</v>
      </c>
      <c r="C110" s="289">
        <f>'1.'!C112</f>
        <v>1051000</v>
      </c>
      <c r="D110" s="289">
        <f>'1.'!D112</f>
        <v>5146600</v>
      </c>
      <c r="E110" s="106">
        <f t="shared" si="7"/>
        <v>6197600</v>
      </c>
      <c r="F110" s="106">
        <f>'6.1.'!F110+'6.2.'!F110+'6.3.'!F110</f>
        <v>6157600</v>
      </c>
      <c r="G110" s="265">
        <f>'6.1.'!E110+'6.2.'!E110+'6.3.'!E110</f>
        <v>6197600</v>
      </c>
    </row>
    <row r="111" spans="1:7" s="221" customFormat="1" ht="12" customHeight="1" x14ac:dyDescent="0.2">
      <c r="A111" s="227" t="s">
        <v>310</v>
      </c>
      <c r="B111" s="105" t="s">
        <v>34</v>
      </c>
      <c r="C111" s="289">
        <f>'1.'!C113</f>
        <v>19894764</v>
      </c>
      <c r="D111" s="289">
        <f>'1.'!D113</f>
        <v>-5651155</v>
      </c>
      <c r="E111" s="106">
        <f t="shared" si="7"/>
        <v>14243609</v>
      </c>
      <c r="F111" s="106">
        <f>'6.1.'!F111+'6.2.'!F111+'6.3.'!F111</f>
        <v>0</v>
      </c>
      <c r="G111" s="265">
        <f>'6.1.'!E111+'6.2.'!E111+'6.3.'!E111</f>
        <v>14243609</v>
      </c>
    </row>
    <row r="112" spans="1:7" s="221" customFormat="1" ht="12" customHeight="1" x14ac:dyDescent="0.2">
      <c r="A112" s="229" t="s">
        <v>311</v>
      </c>
      <c r="B112" s="105" t="s">
        <v>368</v>
      </c>
      <c r="C112" s="287">
        <f>'1.'!C114</f>
        <v>1237764</v>
      </c>
      <c r="D112" s="287">
        <f>'1.'!D114</f>
        <v>432845</v>
      </c>
      <c r="E112" s="107">
        <f t="shared" si="7"/>
        <v>1670609</v>
      </c>
      <c r="F112" s="106">
        <f>'6.1.'!F112+'6.2.'!F112+'6.3.'!F112</f>
        <v>0</v>
      </c>
      <c r="G112" s="265">
        <f>'6.1.'!E112+'6.2.'!E112+'6.3.'!E112</f>
        <v>1670609</v>
      </c>
    </row>
    <row r="113" spans="1:7" s="221" customFormat="1" ht="12" customHeight="1" thickBot="1" x14ac:dyDescent="0.25">
      <c r="A113" s="250" t="s">
        <v>312</v>
      </c>
      <c r="B113" s="251" t="s">
        <v>369</v>
      </c>
      <c r="C113" s="290">
        <f>'1.'!C115</f>
        <v>18657000</v>
      </c>
      <c r="D113" s="290">
        <f>'1.'!D115</f>
        <v>-6084000</v>
      </c>
      <c r="E113" s="117">
        <f t="shared" si="7"/>
        <v>12573000</v>
      </c>
      <c r="F113" s="106">
        <f>'6.1.'!F113+'6.2.'!F113+'6.3.'!F113</f>
        <v>0</v>
      </c>
      <c r="G113" s="265">
        <f>'6.1.'!E113+'6.2.'!E113+'6.3.'!E113</f>
        <v>12573000</v>
      </c>
    </row>
    <row r="114" spans="1:7" s="221" customFormat="1" ht="12" customHeight="1" thickBot="1" x14ac:dyDescent="0.25">
      <c r="A114" s="94" t="s">
        <v>5</v>
      </c>
      <c r="B114" s="144" t="s">
        <v>440</v>
      </c>
      <c r="C114" s="61">
        <f>+C115+C117+C119</f>
        <v>3789000</v>
      </c>
      <c r="D114" s="128">
        <f>+D115+D117+D119</f>
        <v>55877000</v>
      </c>
      <c r="E114" s="62">
        <f>+E115+E117+E119</f>
        <v>59666000</v>
      </c>
      <c r="F114" s="62">
        <f>+F115+F117+F119</f>
        <v>412724</v>
      </c>
      <c r="G114" s="265">
        <f>'6.1.'!E114+'6.2.'!E114+'6.3.'!E114</f>
        <v>59666000</v>
      </c>
    </row>
    <row r="115" spans="1:7" s="221" customFormat="1" ht="12" customHeight="1" x14ac:dyDescent="0.2">
      <c r="A115" s="226" t="s">
        <v>63</v>
      </c>
      <c r="B115" s="105" t="s">
        <v>120</v>
      </c>
      <c r="C115" s="65">
        <f>'1.'!C117</f>
        <v>3789000</v>
      </c>
      <c r="D115" s="65">
        <f>'1.'!D117</f>
        <v>55877000</v>
      </c>
      <c r="E115" s="66">
        <f t="shared" ref="E115:F127" si="8">C115+D115</f>
        <v>59666000</v>
      </c>
      <c r="F115" s="66">
        <f>'6.1.'!F115+'6.2.'!F115+'6.3.'!F115</f>
        <v>412724</v>
      </c>
      <c r="G115" s="265">
        <f>'6.1.'!E115+'6.2.'!E115+'6.3.'!E115</f>
        <v>59666000</v>
      </c>
    </row>
    <row r="116" spans="1:7" s="221" customFormat="1" ht="12" customHeight="1" x14ac:dyDescent="0.2">
      <c r="A116" s="226" t="s">
        <v>64</v>
      </c>
      <c r="B116" s="123" t="s">
        <v>254</v>
      </c>
      <c r="C116" s="65">
        <f>'1.'!C118</f>
        <v>0</v>
      </c>
      <c r="D116" s="65">
        <f>'1.'!D118</f>
        <v>56396000</v>
      </c>
      <c r="E116" s="66">
        <f t="shared" si="8"/>
        <v>56396000</v>
      </c>
      <c r="F116" s="66"/>
      <c r="G116" s="265">
        <f>'6.1.'!E116+'6.2.'!E116+'6.3.'!E116</f>
        <v>56396000</v>
      </c>
    </row>
    <row r="117" spans="1:7" s="221" customFormat="1" ht="12" customHeight="1" x14ac:dyDescent="0.2">
      <c r="A117" s="226" t="s">
        <v>65</v>
      </c>
      <c r="B117" s="123" t="s">
        <v>106</v>
      </c>
      <c r="C117" s="65">
        <f>'1.'!C119</f>
        <v>0</v>
      </c>
      <c r="D117" s="65">
        <f>'1.'!D119</f>
        <v>0</v>
      </c>
      <c r="E117" s="106">
        <f t="shared" si="8"/>
        <v>0</v>
      </c>
      <c r="F117" s="106">
        <f t="shared" si="8"/>
        <v>0</v>
      </c>
      <c r="G117" s="265">
        <f>'6.1.'!E117+'6.2.'!E117+'6.3.'!E117</f>
        <v>0</v>
      </c>
    </row>
    <row r="118" spans="1:7" s="221" customFormat="1" ht="12" customHeight="1" x14ac:dyDescent="0.2">
      <c r="A118" s="226" t="s">
        <v>66</v>
      </c>
      <c r="B118" s="123" t="s">
        <v>255</v>
      </c>
      <c r="C118" s="65">
        <f>'1.'!C120</f>
        <v>0</v>
      </c>
      <c r="D118" s="65">
        <f>'1.'!D120</f>
        <v>0</v>
      </c>
      <c r="E118" s="106">
        <f t="shared" si="8"/>
        <v>0</v>
      </c>
      <c r="F118" s="106">
        <f t="shared" si="8"/>
        <v>0</v>
      </c>
      <c r="G118" s="265">
        <f>'6.1.'!E118+'6.2.'!E118+'6.3.'!E118</f>
        <v>0</v>
      </c>
    </row>
    <row r="119" spans="1:7" s="221" customFormat="1" ht="12" customHeight="1" x14ac:dyDescent="0.2">
      <c r="A119" s="226" t="s">
        <v>67</v>
      </c>
      <c r="B119" s="72" t="s">
        <v>122</v>
      </c>
      <c r="C119" s="65">
        <f>'1.'!C121</f>
        <v>0</v>
      </c>
      <c r="D119" s="65">
        <f>'1.'!D121</f>
        <v>0</v>
      </c>
      <c r="E119" s="106">
        <f t="shared" si="8"/>
        <v>0</v>
      </c>
      <c r="F119" s="106">
        <f t="shared" si="8"/>
        <v>0</v>
      </c>
      <c r="G119" s="265">
        <f>'6.1.'!E119+'6.2.'!E119+'6.3.'!E119</f>
        <v>0</v>
      </c>
    </row>
    <row r="120" spans="1:7" s="221" customFormat="1" ht="12" customHeight="1" x14ac:dyDescent="0.2">
      <c r="A120" s="226" t="s">
        <v>73</v>
      </c>
      <c r="B120" s="70" t="s">
        <v>299</v>
      </c>
      <c r="C120" s="65">
        <f>'1.'!C122</f>
        <v>0</v>
      </c>
      <c r="D120" s="65">
        <f>'1.'!D122</f>
        <v>0</v>
      </c>
      <c r="E120" s="106">
        <f t="shared" si="8"/>
        <v>0</v>
      </c>
      <c r="F120" s="106">
        <f t="shared" si="8"/>
        <v>0</v>
      </c>
      <c r="G120" s="265">
        <f>'6.1.'!E120+'6.2.'!E120+'6.3.'!E120</f>
        <v>0</v>
      </c>
    </row>
    <row r="121" spans="1:7" s="221" customFormat="1" ht="12" customHeight="1" x14ac:dyDescent="0.2">
      <c r="A121" s="226" t="s">
        <v>75</v>
      </c>
      <c r="B121" s="125" t="s">
        <v>260</v>
      </c>
      <c r="C121" s="65">
        <f>'1.'!C123</f>
        <v>0</v>
      </c>
      <c r="D121" s="65">
        <f>'1.'!D123</f>
        <v>0</v>
      </c>
      <c r="E121" s="106">
        <f t="shared" si="8"/>
        <v>0</v>
      </c>
      <c r="F121" s="106">
        <f t="shared" si="8"/>
        <v>0</v>
      </c>
      <c r="G121" s="265">
        <f>'6.1.'!E121+'6.2.'!E121+'6.3.'!E121</f>
        <v>0</v>
      </c>
    </row>
    <row r="122" spans="1:7" s="221" customFormat="1" ht="12" customHeight="1" x14ac:dyDescent="0.2">
      <c r="A122" s="226" t="s">
        <v>107</v>
      </c>
      <c r="B122" s="112" t="s">
        <v>244</v>
      </c>
      <c r="C122" s="65">
        <f>'1.'!C124</f>
        <v>0</v>
      </c>
      <c r="D122" s="65">
        <f>'1.'!D124</f>
        <v>0</v>
      </c>
      <c r="E122" s="106">
        <f t="shared" si="8"/>
        <v>0</v>
      </c>
      <c r="F122" s="106">
        <f t="shared" si="8"/>
        <v>0</v>
      </c>
      <c r="G122" s="265">
        <f>'6.1.'!E122+'6.2.'!E122+'6.3.'!E122</f>
        <v>0</v>
      </c>
    </row>
    <row r="123" spans="1:7" s="221" customFormat="1" ht="12" customHeight="1" x14ac:dyDescent="0.2">
      <c r="A123" s="226" t="s">
        <v>108</v>
      </c>
      <c r="B123" s="112" t="s">
        <v>259</v>
      </c>
      <c r="C123" s="65">
        <f>'1.'!C125</f>
        <v>0</v>
      </c>
      <c r="D123" s="65">
        <f>'1.'!D125</f>
        <v>0</v>
      </c>
      <c r="E123" s="106">
        <f t="shared" si="8"/>
        <v>0</v>
      </c>
      <c r="F123" s="106">
        <f t="shared" si="8"/>
        <v>0</v>
      </c>
      <c r="G123" s="265">
        <f>'6.1.'!E123+'6.2.'!E123+'6.3.'!E123</f>
        <v>0</v>
      </c>
    </row>
    <row r="124" spans="1:7" s="221" customFormat="1" ht="12" customHeight="1" x14ac:dyDescent="0.2">
      <c r="A124" s="226" t="s">
        <v>109</v>
      </c>
      <c r="B124" s="112" t="s">
        <v>258</v>
      </c>
      <c r="C124" s="65">
        <f>'1.'!C126</f>
        <v>0</v>
      </c>
      <c r="D124" s="65">
        <f>'1.'!D126</f>
        <v>0</v>
      </c>
      <c r="E124" s="106">
        <f t="shared" si="8"/>
        <v>0</v>
      </c>
      <c r="F124" s="106">
        <f t="shared" si="8"/>
        <v>0</v>
      </c>
      <c r="G124" s="265">
        <f>'6.1.'!E124+'6.2.'!E124+'6.3.'!E124</f>
        <v>0</v>
      </c>
    </row>
    <row r="125" spans="1:7" s="221" customFormat="1" ht="12" customHeight="1" x14ac:dyDescent="0.2">
      <c r="A125" s="226" t="s">
        <v>251</v>
      </c>
      <c r="B125" s="112" t="s">
        <v>247</v>
      </c>
      <c r="C125" s="65">
        <f>'1.'!C127</f>
        <v>0</v>
      </c>
      <c r="D125" s="65">
        <f>'1.'!D127</f>
        <v>0</v>
      </c>
      <c r="E125" s="106">
        <f t="shared" si="8"/>
        <v>0</v>
      </c>
      <c r="F125" s="106">
        <f t="shared" si="8"/>
        <v>0</v>
      </c>
      <c r="G125" s="265">
        <f>'6.1.'!E125+'6.2.'!E125+'6.3.'!E125</f>
        <v>0</v>
      </c>
    </row>
    <row r="126" spans="1:7" s="221" customFormat="1" ht="12" customHeight="1" x14ac:dyDescent="0.2">
      <c r="A126" s="226" t="s">
        <v>252</v>
      </c>
      <c r="B126" s="112" t="s">
        <v>257</v>
      </c>
      <c r="C126" s="65">
        <f>'1.'!C128</f>
        <v>0</v>
      </c>
      <c r="D126" s="65">
        <f>'1.'!D128</f>
        <v>0</v>
      </c>
      <c r="E126" s="106">
        <f t="shared" si="8"/>
        <v>0</v>
      </c>
      <c r="F126" s="106">
        <f t="shared" si="8"/>
        <v>0</v>
      </c>
      <c r="G126" s="265">
        <f>'6.1.'!E126+'6.2.'!E126+'6.3.'!E126</f>
        <v>0</v>
      </c>
    </row>
    <row r="127" spans="1:7" s="221" customFormat="1" ht="12" customHeight="1" thickBot="1" x14ac:dyDescent="0.25">
      <c r="A127" s="249" t="s">
        <v>253</v>
      </c>
      <c r="B127" s="112" t="s">
        <v>256</v>
      </c>
      <c r="C127" s="65">
        <f>'1.'!C129</f>
        <v>0</v>
      </c>
      <c r="D127" s="65">
        <f>'1.'!D129</f>
        <v>0</v>
      </c>
      <c r="E127" s="107">
        <f t="shared" si="8"/>
        <v>0</v>
      </c>
      <c r="F127" s="107">
        <f t="shared" si="8"/>
        <v>0</v>
      </c>
      <c r="G127" s="265">
        <f>'6.1.'!E127+'6.2.'!E127+'6.3.'!E127</f>
        <v>0</v>
      </c>
    </row>
    <row r="128" spans="1:7" s="221" customFormat="1" ht="12" customHeight="1" thickBot="1" x14ac:dyDescent="0.25">
      <c r="A128" s="94" t="s">
        <v>6</v>
      </c>
      <c r="B128" s="127" t="s">
        <v>315</v>
      </c>
      <c r="C128" s="61">
        <f>+C93+C114</f>
        <v>61116764</v>
      </c>
      <c r="D128" s="128">
        <f>+D93+D114</f>
        <v>79217445</v>
      </c>
      <c r="E128" s="62">
        <f>+E93+E114</f>
        <v>140334209</v>
      </c>
      <c r="F128" s="62">
        <f>+F93+F114</f>
        <v>48507368</v>
      </c>
      <c r="G128" s="265">
        <f>'6.1.'!E128+'6.2.'!E128+'6.3.'!E128</f>
        <v>140334209</v>
      </c>
    </row>
    <row r="129" spans="1:10" s="221" customFormat="1" ht="12" customHeight="1" thickBot="1" x14ac:dyDescent="0.25">
      <c r="A129" s="94" t="s">
        <v>7</v>
      </c>
      <c r="B129" s="127" t="s">
        <v>316</v>
      </c>
      <c r="C129" s="61">
        <f>+C130+C131+C132</f>
        <v>0</v>
      </c>
      <c r="D129" s="128">
        <f>+D130+D131+D132</f>
        <v>0</v>
      </c>
      <c r="E129" s="62">
        <f>+E130+E131+E132</f>
        <v>0</v>
      </c>
      <c r="F129" s="62">
        <f>+F130+F131+F132</f>
        <v>0</v>
      </c>
      <c r="G129" s="265">
        <f>'6.1.'!E129+'6.2.'!E129+'6.3.'!E129</f>
        <v>0</v>
      </c>
    </row>
    <row r="130" spans="1:10" s="11" customFormat="1" ht="12" customHeight="1" x14ac:dyDescent="0.2">
      <c r="A130" s="226" t="s">
        <v>156</v>
      </c>
      <c r="B130" s="129" t="s">
        <v>372</v>
      </c>
      <c r="C130" s="69"/>
      <c r="D130" s="124"/>
      <c r="E130" s="106">
        <f t="shared" ref="E130:F132" si="9">C130+D130</f>
        <v>0</v>
      </c>
      <c r="F130" s="106">
        <f t="shared" si="9"/>
        <v>0</v>
      </c>
      <c r="G130" s="265">
        <f>'6.1.'!E130+'6.2.'!E130+'6.3.'!E130</f>
        <v>0</v>
      </c>
    </row>
    <row r="131" spans="1:10" s="221" customFormat="1" ht="12" customHeight="1" x14ac:dyDescent="0.2">
      <c r="A131" s="226" t="s">
        <v>157</v>
      </c>
      <c r="B131" s="129" t="s">
        <v>324</v>
      </c>
      <c r="C131" s="69"/>
      <c r="D131" s="124"/>
      <c r="E131" s="106">
        <f t="shared" si="9"/>
        <v>0</v>
      </c>
      <c r="F131" s="106">
        <f t="shared" si="9"/>
        <v>0</v>
      </c>
      <c r="G131" s="265">
        <f>'6.1.'!E131+'6.2.'!E131+'6.3.'!E131</f>
        <v>0</v>
      </c>
    </row>
    <row r="132" spans="1:10" s="221" customFormat="1" ht="12" customHeight="1" thickBot="1" x14ac:dyDescent="0.25">
      <c r="A132" s="249" t="s">
        <v>158</v>
      </c>
      <c r="B132" s="131" t="s">
        <v>371</v>
      </c>
      <c r="C132" s="69"/>
      <c r="D132" s="124"/>
      <c r="E132" s="106">
        <f t="shared" si="9"/>
        <v>0</v>
      </c>
      <c r="F132" s="106">
        <f t="shared" si="9"/>
        <v>0</v>
      </c>
      <c r="G132" s="265">
        <f>'6.1.'!E132+'6.2.'!E132+'6.3.'!E132</f>
        <v>0</v>
      </c>
    </row>
    <row r="133" spans="1:10" s="221" customFormat="1" ht="12" customHeight="1" thickBot="1" x14ac:dyDescent="0.25">
      <c r="A133" s="94" t="s">
        <v>8</v>
      </c>
      <c r="B133" s="127" t="s">
        <v>317</v>
      </c>
      <c r="C133" s="61">
        <f>+C134+C135+C136+C137+C138+C139</f>
        <v>0</v>
      </c>
      <c r="D133" s="128">
        <f>+D134+D135+D136+D137+D138+D139</f>
        <v>0</v>
      </c>
      <c r="E133" s="62">
        <f>+E134+E135+E136+E137+E138+E139</f>
        <v>0</v>
      </c>
      <c r="F133" s="62">
        <f>+F134+F135+F136+F137+F138+F139</f>
        <v>0</v>
      </c>
      <c r="G133" s="265">
        <f>'6.1.'!E133+'6.2.'!E133+'6.3.'!E133</f>
        <v>0</v>
      </c>
    </row>
    <row r="134" spans="1:10" s="221" customFormat="1" ht="12" customHeight="1" x14ac:dyDescent="0.2">
      <c r="A134" s="226" t="s">
        <v>50</v>
      </c>
      <c r="B134" s="129" t="s">
        <v>326</v>
      </c>
      <c r="C134" s="69"/>
      <c r="D134" s="124"/>
      <c r="E134" s="106">
        <f t="shared" ref="E134:F139" si="10">C134+D134</f>
        <v>0</v>
      </c>
      <c r="F134" s="106">
        <f t="shared" si="10"/>
        <v>0</v>
      </c>
      <c r="G134" s="265">
        <f>'6.1.'!E134+'6.2.'!E134+'6.3.'!E134</f>
        <v>0</v>
      </c>
    </row>
    <row r="135" spans="1:10" s="221" customFormat="1" ht="12" customHeight="1" x14ac:dyDescent="0.2">
      <c r="A135" s="226" t="s">
        <v>51</v>
      </c>
      <c r="B135" s="129" t="s">
        <v>318</v>
      </c>
      <c r="C135" s="69"/>
      <c r="D135" s="124"/>
      <c r="E135" s="106">
        <f t="shared" si="10"/>
        <v>0</v>
      </c>
      <c r="F135" s="106">
        <f t="shared" si="10"/>
        <v>0</v>
      </c>
      <c r="G135" s="265">
        <f>'6.1.'!E135+'6.2.'!E135+'6.3.'!E135</f>
        <v>0</v>
      </c>
    </row>
    <row r="136" spans="1:10" s="221" customFormat="1" ht="12" customHeight="1" x14ac:dyDescent="0.2">
      <c r="A136" s="226" t="s">
        <v>52</v>
      </c>
      <c r="B136" s="129" t="s">
        <v>319</v>
      </c>
      <c r="C136" s="69"/>
      <c r="D136" s="124"/>
      <c r="E136" s="106">
        <f t="shared" si="10"/>
        <v>0</v>
      </c>
      <c r="F136" s="106">
        <f t="shared" si="10"/>
        <v>0</v>
      </c>
      <c r="G136" s="265">
        <f>'6.1.'!E136+'6.2.'!E136+'6.3.'!E136</f>
        <v>0</v>
      </c>
    </row>
    <row r="137" spans="1:10" s="221" customFormat="1" ht="12" customHeight="1" x14ac:dyDescent="0.2">
      <c r="A137" s="226" t="s">
        <v>94</v>
      </c>
      <c r="B137" s="129" t="s">
        <v>370</v>
      </c>
      <c r="C137" s="69"/>
      <c r="D137" s="124"/>
      <c r="E137" s="106">
        <f t="shared" si="10"/>
        <v>0</v>
      </c>
      <c r="F137" s="106">
        <f t="shared" si="10"/>
        <v>0</v>
      </c>
      <c r="G137" s="265">
        <f>'6.1.'!E137+'6.2.'!E137+'6.3.'!E137</f>
        <v>0</v>
      </c>
    </row>
    <row r="138" spans="1:10" s="221" customFormat="1" ht="12" customHeight="1" x14ac:dyDescent="0.2">
      <c r="A138" s="226" t="s">
        <v>95</v>
      </c>
      <c r="B138" s="129" t="s">
        <v>321</v>
      </c>
      <c r="C138" s="69"/>
      <c r="D138" s="124"/>
      <c r="E138" s="106">
        <f t="shared" si="10"/>
        <v>0</v>
      </c>
      <c r="F138" s="106">
        <f t="shared" si="10"/>
        <v>0</v>
      </c>
      <c r="G138" s="265">
        <f>'6.1.'!E138+'6.2.'!E138+'6.3.'!E138</f>
        <v>0</v>
      </c>
    </row>
    <row r="139" spans="1:10" s="11" customFormat="1" ht="12" customHeight="1" thickBot="1" x14ac:dyDescent="0.25">
      <c r="A139" s="249" t="s">
        <v>96</v>
      </c>
      <c r="B139" s="131" t="s">
        <v>322</v>
      </c>
      <c r="C139" s="69"/>
      <c r="D139" s="124"/>
      <c r="E139" s="106">
        <f t="shared" si="10"/>
        <v>0</v>
      </c>
      <c r="F139" s="106">
        <f t="shared" si="10"/>
        <v>0</v>
      </c>
      <c r="G139" s="265">
        <f>'6.1.'!E139+'6.2.'!E139+'6.3.'!E139</f>
        <v>0</v>
      </c>
    </row>
    <row r="140" spans="1:10" s="221" customFormat="1" ht="12" customHeight="1" thickBot="1" x14ac:dyDescent="0.25">
      <c r="A140" s="94" t="s">
        <v>9</v>
      </c>
      <c r="B140" s="127" t="s">
        <v>377</v>
      </c>
      <c r="C140" s="76">
        <f>+C141+C142+C144+C145+C143</f>
        <v>905000</v>
      </c>
      <c r="D140" s="130">
        <f>+D141+D142+D144+D145+D143</f>
        <v>-549</v>
      </c>
      <c r="E140" s="77">
        <f>+E141+E142+E144+E145+E143</f>
        <v>904451</v>
      </c>
      <c r="F140" s="77">
        <f>+F141+F142+F144+F145+F143</f>
        <v>904451</v>
      </c>
      <c r="G140" s="265">
        <f>'6.1.'!E140+'6.2.'!E140+'6.3.'!E140</f>
        <v>904451</v>
      </c>
      <c r="J140" s="253"/>
    </row>
    <row r="141" spans="1:10" s="221" customFormat="1" x14ac:dyDescent="0.2">
      <c r="A141" s="226" t="s">
        <v>53</v>
      </c>
      <c r="B141" s="129" t="s">
        <v>261</v>
      </c>
      <c r="C141" s="69">
        <f>'1.'!C143</f>
        <v>0</v>
      </c>
      <c r="D141" s="124"/>
      <c r="E141" s="106">
        <f t="shared" ref="E141:F145" si="11">C141+D141</f>
        <v>0</v>
      </c>
      <c r="F141" s="106">
        <f t="shared" si="11"/>
        <v>0</v>
      </c>
      <c r="G141" s="265">
        <f>'6.1.'!E141+'6.2.'!E141+'6.3.'!E141</f>
        <v>0</v>
      </c>
    </row>
    <row r="142" spans="1:10" s="221" customFormat="1" ht="12" customHeight="1" x14ac:dyDescent="0.2">
      <c r="A142" s="226" t="s">
        <v>54</v>
      </c>
      <c r="B142" s="129" t="s">
        <v>262</v>
      </c>
      <c r="C142" s="69">
        <f>'1.'!C144</f>
        <v>905000</v>
      </c>
      <c r="D142" s="69">
        <f>'1.'!D144</f>
        <v>-549</v>
      </c>
      <c r="E142" s="106">
        <f t="shared" si="11"/>
        <v>904451</v>
      </c>
      <c r="F142" s="106">
        <f>'6.1.'!F142</f>
        <v>904451</v>
      </c>
      <c r="G142" s="265">
        <f>'6.1.'!E142+'6.2.'!E142+'6.3.'!E142</f>
        <v>904451</v>
      </c>
    </row>
    <row r="143" spans="1:10" s="221" customFormat="1" ht="12" customHeight="1" x14ac:dyDescent="0.2">
      <c r="A143" s="226" t="s">
        <v>176</v>
      </c>
      <c r="B143" s="129" t="s">
        <v>376</v>
      </c>
      <c r="C143" s="69">
        <f>'1.'!C145</f>
        <v>0</v>
      </c>
      <c r="D143" s="69">
        <f>'1.'!D145</f>
        <v>0</v>
      </c>
      <c r="E143" s="106">
        <f t="shared" si="11"/>
        <v>0</v>
      </c>
      <c r="F143" s="106">
        <f t="shared" si="11"/>
        <v>0</v>
      </c>
      <c r="G143" s="265">
        <f>'6.1.'!E143+'6.2.'!E143+'6.3.'!E143</f>
        <v>0</v>
      </c>
    </row>
    <row r="144" spans="1:10" s="11" customFormat="1" ht="12" customHeight="1" x14ac:dyDescent="0.2">
      <c r="A144" s="226" t="s">
        <v>177</v>
      </c>
      <c r="B144" s="129" t="s">
        <v>331</v>
      </c>
      <c r="C144" s="69">
        <f>'1.'!C146</f>
        <v>0</v>
      </c>
      <c r="D144" s="124"/>
      <c r="E144" s="106">
        <f t="shared" si="11"/>
        <v>0</v>
      </c>
      <c r="F144" s="106">
        <f t="shared" si="11"/>
        <v>0</v>
      </c>
      <c r="G144" s="265">
        <f>'6.1.'!E144+'6.2.'!E144+'6.3.'!E144</f>
        <v>0</v>
      </c>
    </row>
    <row r="145" spans="1:7" s="11" customFormat="1" ht="12" customHeight="1" thickBot="1" x14ac:dyDescent="0.25">
      <c r="A145" s="249" t="s">
        <v>178</v>
      </c>
      <c r="B145" s="131" t="s">
        <v>281</v>
      </c>
      <c r="C145" s="69">
        <f>'1.'!C147</f>
        <v>0</v>
      </c>
      <c r="D145" s="124"/>
      <c r="E145" s="106">
        <f t="shared" si="11"/>
        <v>0</v>
      </c>
      <c r="F145" s="106">
        <f t="shared" si="11"/>
        <v>0</v>
      </c>
      <c r="G145" s="265">
        <f>'6.1.'!E145+'6.2.'!E145+'6.3.'!E145</f>
        <v>0</v>
      </c>
    </row>
    <row r="146" spans="1:7" s="11" customFormat="1" ht="12" customHeight="1" thickBot="1" x14ac:dyDescent="0.25">
      <c r="A146" s="94" t="s">
        <v>10</v>
      </c>
      <c r="B146" s="127" t="s">
        <v>332</v>
      </c>
      <c r="C146" s="132">
        <f>+C147+C148+C149+C150+C151</f>
        <v>0</v>
      </c>
      <c r="D146" s="133">
        <f>+D147+D148+D149+D150+D151</f>
        <v>0</v>
      </c>
      <c r="E146" s="134">
        <f>+E147+E148+E149+E150+E151</f>
        <v>0</v>
      </c>
      <c r="F146" s="134">
        <f>+F147+F148+F149+F150+F151</f>
        <v>0</v>
      </c>
      <c r="G146" s="265">
        <f>'6.1.'!E146+'6.2.'!E146+'6.3.'!E146</f>
        <v>0</v>
      </c>
    </row>
    <row r="147" spans="1:7" s="11" customFormat="1" ht="12" customHeight="1" x14ac:dyDescent="0.2">
      <c r="A147" s="226" t="s">
        <v>55</v>
      </c>
      <c r="B147" s="129" t="s">
        <v>327</v>
      </c>
      <c r="C147" s="69"/>
      <c r="D147" s="124"/>
      <c r="E147" s="106">
        <f t="shared" ref="E147:F153" si="12">C147+D147</f>
        <v>0</v>
      </c>
      <c r="F147" s="106">
        <f t="shared" si="12"/>
        <v>0</v>
      </c>
      <c r="G147" s="265">
        <f>'6.1.'!E147+'6.2.'!E147+'6.3.'!E147</f>
        <v>0</v>
      </c>
    </row>
    <row r="148" spans="1:7" s="11" customFormat="1" ht="12" customHeight="1" x14ac:dyDescent="0.2">
      <c r="A148" s="226" t="s">
        <v>56</v>
      </c>
      <c r="B148" s="129" t="s">
        <v>334</v>
      </c>
      <c r="C148" s="69"/>
      <c r="D148" s="124"/>
      <c r="E148" s="106">
        <f t="shared" si="12"/>
        <v>0</v>
      </c>
      <c r="F148" s="106">
        <f t="shared" si="12"/>
        <v>0</v>
      </c>
      <c r="G148" s="265">
        <f>'6.1.'!E148+'6.2.'!E148+'6.3.'!E148</f>
        <v>0</v>
      </c>
    </row>
    <row r="149" spans="1:7" s="11" customFormat="1" ht="12" customHeight="1" x14ac:dyDescent="0.2">
      <c r="A149" s="226" t="s">
        <v>188</v>
      </c>
      <c r="B149" s="129" t="s">
        <v>329</v>
      </c>
      <c r="C149" s="69"/>
      <c r="D149" s="124"/>
      <c r="E149" s="106">
        <f t="shared" si="12"/>
        <v>0</v>
      </c>
      <c r="F149" s="106">
        <f t="shared" si="12"/>
        <v>0</v>
      </c>
      <c r="G149" s="265">
        <f>'6.1.'!E149+'6.2.'!E149+'6.3.'!E149</f>
        <v>0</v>
      </c>
    </row>
    <row r="150" spans="1:7" s="11" customFormat="1" ht="12" customHeight="1" x14ac:dyDescent="0.2">
      <c r="A150" s="226" t="s">
        <v>189</v>
      </c>
      <c r="B150" s="129" t="s">
        <v>373</v>
      </c>
      <c r="C150" s="69"/>
      <c r="D150" s="124"/>
      <c r="E150" s="106">
        <f t="shared" si="12"/>
        <v>0</v>
      </c>
      <c r="F150" s="106">
        <f t="shared" si="12"/>
        <v>0</v>
      </c>
      <c r="G150" s="265">
        <f>'6.1.'!E150+'6.2.'!E150+'6.3.'!E150</f>
        <v>0</v>
      </c>
    </row>
    <row r="151" spans="1:7" s="221" customFormat="1" ht="12.75" customHeight="1" thickBot="1" x14ac:dyDescent="0.25">
      <c r="A151" s="249" t="s">
        <v>333</v>
      </c>
      <c r="B151" s="131" t="s">
        <v>336</v>
      </c>
      <c r="C151" s="74"/>
      <c r="D151" s="126"/>
      <c r="E151" s="107">
        <f t="shared" si="12"/>
        <v>0</v>
      </c>
      <c r="F151" s="107">
        <f t="shared" si="12"/>
        <v>0</v>
      </c>
      <c r="G151" s="265">
        <f>'6.1.'!E151+'6.2.'!E151+'6.3.'!E151</f>
        <v>0</v>
      </c>
    </row>
    <row r="152" spans="1:7" s="221" customFormat="1" ht="12.75" customHeight="1" thickBot="1" x14ac:dyDescent="0.25">
      <c r="A152" s="254" t="s">
        <v>11</v>
      </c>
      <c r="B152" s="127" t="s">
        <v>337</v>
      </c>
      <c r="C152" s="135"/>
      <c r="D152" s="136"/>
      <c r="E152" s="134">
        <f t="shared" si="12"/>
        <v>0</v>
      </c>
      <c r="F152" s="134">
        <f t="shared" si="12"/>
        <v>0</v>
      </c>
      <c r="G152" s="265">
        <f>'6.1.'!E152+'6.2.'!E152+'6.3.'!E152</f>
        <v>0</v>
      </c>
    </row>
    <row r="153" spans="1:7" s="221" customFormat="1" ht="12.75" customHeight="1" thickBot="1" x14ac:dyDescent="0.25">
      <c r="A153" s="254" t="s">
        <v>12</v>
      </c>
      <c r="B153" s="127" t="s">
        <v>338</v>
      </c>
      <c r="C153" s="135"/>
      <c r="D153" s="136"/>
      <c r="E153" s="134">
        <f t="shared" si="12"/>
        <v>0</v>
      </c>
      <c r="F153" s="134">
        <f t="shared" si="12"/>
        <v>0</v>
      </c>
      <c r="G153" s="265">
        <f>'6.1.'!E153+'6.2.'!E153+'6.3.'!E153</f>
        <v>0</v>
      </c>
    </row>
    <row r="154" spans="1:7" s="221" customFormat="1" ht="12" customHeight="1" thickBot="1" x14ac:dyDescent="0.25">
      <c r="A154" s="94" t="s">
        <v>13</v>
      </c>
      <c r="B154" s="127" t="s">
        <v>340</v>
      </c>
      <c r="C154" s="138">
        <f>+C129+C133+C140+C146+C152+C153</f>
        <v>905000</v>
      </c>
      <c r="D154" s="139">
        <f>+D129+D133+D140+D146+D152+D153</f>
        <v>-549</v>
      </c>
      <c r="E154" s="140">
        <f>+E129+E133+E140+E146+E152+E153</f>
        <v>904451</v>
      </c>
      <c r="F154" s="140">
        <f>+F129+F133+F140+F146+F152+F153</f>
        <v>904451</v>
      </c>
      <c r="G154" s="265">
        <f>'6.1.'!E154+'6.2.'!E154+'6.3.'!E154</f>
        <v>904451</v>
      </c>
    </row>
    <row r="155" spans="1:7" s="221" customFormat="1" ht="15" customHeight="1" thickBot="1" x14ac:dyDescent="0.25">
      <c r="A155" s="255" t="s">
        <v>14</v>
      </c>
      <c r="B155" s="143" t="s">
        <v>339</v>
      </c>
      <c r="C155" s="138">
        <f>+C128+C154</f>
        <v>62021764</v>
      </c>
      <c r="D155" s="139">
        <f>+D128+D154</f>
        <v>79216896</v>
      </c>
      <c r="E155" s="140">
        <f>+E128+E154</f>
        <v>141238660</v>
      </c>
      <c r="F155" s="140">
        <f>+F128+F154</f>
        <v>49411819</v>
      </c>
      <c r="G155" s="265">
        <f>'6.1.'!E155+'6.2.'!E155+'6.3.'!E155</f>
        <v>141238660</v>
      </c>
    </row>
    <row r="156" spans="1:7" s="221" customFormat="1" ht="13.5" thickBot="1" x14ac:dyDescent="0.25">
      <c r="A156" s="256"/>
      <c r="B156" s="257"/>
      <c r="C156" s="258"/>
      <c r="D156" s="258"/>
      <c r="E156" s="258"/>
      <c r="G156" s="265"/>
    </row>
    <row r="157" spans="1:7" s="221" customFormat="1" ht="15" customHeight="1" thickBot="1" x14ac:dyDescent="0.25">
      <c r="A157" s="20" t="s">
        <v>374</v>
      </c>
      <c r="B157" s="21"/>
      <c r="C157" s="50">
        <v>2</v>
      </c>
      <c r="D157" s="50"/>
      <c r="E157" s="51">
        <f>C157+D157</f>
        <v>2</v>
      </c>
      <c r="F157" s="51"/>
      <c r="G157" s="265">
        <f>'6.1.'!E157+'6.2.'!E157+'6.3.'!E157</f>
        <v>2</v>
      </c>
    </row>
    <row r="158" spans="1:7" s="221" customFormat="1" ht="14.25" customHeight="1" thickBot="1" x14ac:dyDescent="0.25">
      <c r="A158" s="20" t="s">
        <v>117</v>
      </c>
      <c r="B158" s="21"/>
      <c r="C158" s="50">
        <v>3</v>
      </c>
      <c r="D158" s="50">
        <v>4</v>
      </c>
      <c r="E158" s="51">
        <f>C158+D158</f>
        <v>7</v>
      </c>
      <c r="F158" s="51"/>
      <c r="G158" s="265">
        <f>'6.1.'!E158+'6.2.'!E158+'6.3.'!E158</f>
        <v>7</v>
      </c>
    </row>
  </sheetData>
  <sheetProtection formatCells="0"/>
  <mergeCells count="8">
    <mergeCell ref="E1:F1"/>
    <mergeCell ref="A7:F7"/>
    <mergeCell ref="A92:F92"/>
    <mergeCell ref="B2:D2"/>
    <mergeCell ref="B3:D3"/>
    <mergeCell ref="E2:F2"/>
    <mergeCell ref="E3:F3"/>
    <mergeCell ref="E4:F4"/>
  </mergeCells>
  <phoneticPr fontId="0" type="noConversion"/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5" man="1"/>
    <brk id="91" max="5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BreakPreview" zoomScaleNormal="100" zoomScaleSheetLayoutView="100" workbookViewId="0">
      <selection activeCell="E1" sqref="E1:F1"/>
    </sheetView>
  </sheetViews>
  <sheetFormatPr defaultRowHeight="12.75" x14ac:dyDescent="0.2"/>
  <cols>
    <col min="1" max="1" width="16.1640625" style="32" customWidth="1"/>
    <col min="2" max="2" width="72.1640625" style="33" customWidth="1"/>
    <col min="3" max="3" width="14.1640625" style="34" customWidth="1"/>
    <col min="4" max="4" width="14.1640625" style="2" hidden="1" customWidth="1"/>
    <col min="5" max="5" width="14.1640625" style="2" customWidth="1"/>
    <col min="6" max="6" width="14.6640625" style="2" customWidth="1"/>
    <col min="7" max="16384" width="9.33203125" style="2"/>
  </cols>
  <sheetData>
    <row r="1" spans="1:6" s="1" customFormat="1" ht="16.5" customHeight="1" thickBot="1" x14ac:dyDescent="0.25">
      <c r="A1" s="17"/>
      <c r="B1" s="18"/>
      <c r="E1" s="844" t="s">
        <v>505</v>
      </c>
      <c r="F1" s="844"/>
    </row>
    <row r="2" spans="1:6" s="10" customFormat="1" ht="21" customHeight="1" thickBot="1" x14ac:dyDescent="0.25">
      <c r="A2" s="217" t="s">
        <v>39</v>
      </c>
      <c r="B2" s="839" t="s">
        <v>444</v>
      </c>
      <c r="C2" s="839"/>
      <c r="D2" s="839"/>
      <c r="E2" s="840" t="s">
        <v>35</v>
      </c>
      <c r="F2" s="841"/>
    </row>
    <row r="3" spans="1:6" s="10" customFormat="1" ht="26.25" thickBot="1" x14ac:dyDescent="0.25">
      <c r="A3" s="217" t="s">
        <v>115</v>
      </c>
      <c r="B3" s="839" t="s">
        <v>290</v>
      </c>
      <c r="C3" s="839"/>
      <c r="D3" s="839"/>
      <c r="E3" s="842" t="s">
        <v>38</v>
      </c>
      <c r="F3" s="843"/>
    </row>
    <row r="4" spans="1:6" s="10" customFormat="1" ht="15.95" customHeight="1" thickBot="1" x14ac:dyDescent="0.3">
      <c r="A4" s="38"/>
      <c r="B4" s="38"/>
      <c r="C4" s="19"/>
      <c r="E4" s="845" t="s">
        <v>451</v>
      </c>
      <c r="F4" s="845"/>
    </row>
    <row r="5" spans="1:6" s="221" customFormat="1" ht="39" thickBot="1" x14ac:dyDescent="0.25">
      <c r="A5" s="218" t="s">
        <v>116</v>
      </c>
      <c r="B5" s="219" t="s">
        <v>436</v>
      </c>
      <c r="C5" s="95" t="s">
        <v>378</v>
      </c>
      <c r="D5" s="95" t="str">
        <f>'1.'!D4</f>
        <v>1.-5. sz. módosítás 
(±)</v>
      </c>
      <c r="E5" s="277" t="str">
        <f>'1.'!E4</f>
        <v>Módosított előirányzat</v>
      </c>
      <c r="F5" s="277" t="str">
        <f>'6.'!F5</f>
        <v>Teljesítés</v>
      </c>
    </row>
    <row r="6" spans="1:6" s="225" customFormat="1" ht="12.95" customHeight="1" thickBot="1" x14ac:dyDescent="0.25">
      <c r="A6" s="222" t="s">
        <v>354</v>
      </c>
      <c r="B6" s="223" t="s">
        <v>355</v>
      </c>
      <c r="C6" s="223" t="s">
        <v>356</v>
      </c>
      <c r="D6" s="224" t="s">
        <v>358</v>
      </c>
      <c r="E6" s="96" t="s">
        <v>358</v>
      </c>
      <c r="F6" s="96" t="s">
        <v>357</v>
      </c>
    </row>
    <row r="7" spans="1:6" s="225" customFormat="1" ht="15.95" customHeight="1" thickBot="1" x14ac:dyDescent="0.25">
      <c r="A7" s="835" t="s">
        <v>36</v>
      </c>
      <c r="B7" s="836"/>
      <c r="C7" s="836"/>
      <c r="D7" s="836"/>
      <c r="E7" s="836"/>
      <c r="F7" s="836"/>
    </row>
    <row r="8" spans="1:6" s="225" customFormat="1" ht="12" customHeight="1" thickBot="1" x14ac:dyDescent="0.25">
      <c r="A8" s="94" t="s">
        <v>4</v>
      </c>
      <c r="B8" s="60" t="s">
        <v>141</v>
      </c>
      <c r="C8" s="61">
        <f>+C9+C10+C11+C12+C13+C14</f>
        <v>22612264</v>
      </c>
      <c r="D8" s="128">
        <f>+D9+D10+D11+D12+D13+D14</f>
        <v>7229036</v>
      </c>
      <c r="E8" s="62">
        <f>+E9+E10+E11+E12+E13+E14</f>
        <v>29841300</v>
      </c>
      <c r="F8" s="62">
        <f>+F9+F10+F11+F12+F13+F14</f>
        <v>29841300</v>
      </c>
    </row>
    <row r="9" spans="1:6" s="11" customFormat="1" ht="12" customHeight="1" x14ac:dyDescent="0.2">
      <c r="A9" s="226" t="s">
        <v>57</v>
      </c>
      <c r="B9" s="64" t="s">
        <v>142</v>
      </c>
      <c r="C9" s="65">
        <f>'1.1.'!C7</f>
        <v>16865544</v>
      </c>
      <c r="D9" s="65">
        <f>'1.1.'!D7</f>
        <v>1004000</v>
      </c>
      <c r="E9" s="66">
        <f t="shared" ref="E9:E14" si="0">C9+D9</f>
        <v>17869544</v>
      </c>
      <c r="F9" s="66">
        <f>'1.1.'!H7</f>
        <v>17869544</v>
      </c>
    </row>
    <row r="10" spans="1:6" s="228" customFormat="1" ht="12" customHeight="1" x14ac:dyDescent="0.2">
      <c r="A10" s="227" t="s">
        <v>58</v>
      </c>
      <c r="B10" s="68" t="s">
        <v>143</v>
      </c>
      <c r="C10" s="65">
        <f>'1.1.'!C8</f>
        <v>0</v>
      </c>
      <c r="D10" s="65">
        <f>'1.1.'!D8</f>
        <v>0</v>
      </c>
      <c r="E10" s="106">
        <f t="shared" si="0"/>
        <v>0</v>
      </c>
      <c r="F10" s="66">
        <f>'1.1.'!H8</f>
        <v>0</v>
      </c>
    </row>
    <row r="11" spans="1:6" s="228" customFormat="1" ht="12" customHeight="1" x14ac:dyDescent="0.2">
      <c r="A11" s="227" t="s">
        <v>59</v>
      </c>
      <c r="B11" s="68" t="s">
        <v>144</v>
      </c>
      <c r="C11" s="65">
        <f>'1.1.'!C9</f>
        <v>4546720</v>
      </c>
      <c r="D11" s="65">
        <f>'1.1.'!D9</f>
        <v>110720</v>
      </c>
      <c r="E11" s="106">
        <f t="shared" si="0"/>
        <v>4657440</v>
      </c>
      <c r="F11" s="66">
        <f>'1.1.'!H9</f>
        <v>4657440</v>
      </c>
    </row>
    <row r="12" spans="1:6" s="228" customFormat="1" ht="12" customHeight="1" x14ac:dyDescent="0.2">
      <c r="A12" s="227" t="s">
        <v>60</v>
      </c>
      <c r="B12" s="68" t="s">
        <v>145</v>
      </c>
      <c r="C12" s="65">
        <f>'1.1.'!C10</f>
        <v>1200000</v>
      </c>
      <c r="D12" s="65">
        <f>'1.1.'!D10</f>
        <v>0</v>
      </c>
      <c r="E12" s="106">
        <f t="shared" si="0"/>
        <v>1200000</v>
      </c>
      <c r="F12" s="66">
        <f>'1.1.'!H10</f>
        <v>1200000</v>
      </c>
    </row>
    <row r="13" spans="1:6" s="228" customFormat="1" ht="12" customHeight="1" x14ac:dyDescent="0.2">
      <c r="A13" s="227" t="s">
        <v>77</v>
      </c>
      <c r="B13" s="68" t="s">
        <v>362</v>
      </c>
      <c r="C13" s="65">
        <f>'1.1.'!C11</f>
        <v>0</v>
      </c>
      <c r="D13" s="65">
        <f>'1.1.'!D11</f>
        <v>6011096</v>
      </c>
      <c r="E13" s="106">
        <f t="shared" si="0"/>
        <v>6011096</v>
      </c>
      <c r="F13" s="66">
        <f>'1.1.'!H11</f>
        <v>6011096</v>
      </c>
    </row>
    <row r="14" spans="1:6" s="11" customFormat="1" ht="12" customHeight="1" thickBot="1" x14ac:dyDescent="0.25">
      <c r="A14" s="229" t="s">
        <v>61</v>
      </c>
      <c r="B14" s="72" t="s">
        <v>301</v>
      </c>
      <c r="C14" s="65">
        <f>'1.1.'!C12</f>
        <v>0</v>
      </c>
      <c r="D14" s="65">
        <f>'1.1.'!D12</f>
        <v>103220</v>
      </c>
      <c r="E14" s="106">
        <f t="shared" si="0"/>
        <v>103220</v>
      </c>
      <c r="F14" s="66">
        <f>'1.1.'!H12</f>
        <v>103220</v>
      </c>
    </row>
    <row r="15" spans="1:6" s="11" customFormat="1" ht="12" customHeight="1" thickBot="1" x14ac:dyDescent="0.25">
      <c r="A15" s="94" t="s">
        <v>5</v>
      </c>
      <c r="B15" s="73" t="s">
        <v>146</v>
      </c>
      <c r="C15" s="61">
        <f>+C16+C17+C18+C19+C20</f>
        <v>1419000</v>
      </c>
      <c r="D15" s="128">
        <f>+D16+D17+D18+D19+D20</f>
        <v>12983000</v>
      </c>
      <c r="E15" s="62">
        <f>+E16+E17+E18+E19+E20</f>
        <v>14402000</v>
      </c>
      <c r="F15" s="62">
        <f>+F16+F17+F18+F19+F20</f>
        <v>9626229</v>
      </c>
    </row>
    <row r="16" spans="1:6" s="11" customFormat="1" ht="12" customHeight="1" x14ac:dyDescent="0.2">
      <c r="A16" s="226" t="s">
        <v>63</v>
      </c>
      <c r="B16" s="64" t="s">
        <v>147</v>
      </c>
      <c r="C16" s="65">
        <f>'1.1.'!C14</f>
        <v>0</v>
      </c>
      <c r="D16" s="65">
        <f>'1.1.'!D14</f>
        <v>0</v>
      </c>
      <c r="E16" s="66">
        <f t="shared" ref="E16:E21" si="1">C16+D16</f>
        <v>0</v>
      </c>
      <c r="F16" s="66">
        <f>'1.1.'!H14</f>
        <v>0</v>
      </c>
    </row>
    <row r="17" spans="1:6" s="11" customFormat="1" ht="12" customHeight="1" x14ac:dyDescent="0.2">
      <c r="A17" s="227" t="s">
        <v>64</v>
      </c>
      <c r="B17" s="68" t="s">
        <v>148</v>
      </c>
      <c r="C17" s="65">
        <f>'1.1.'!C15</f>
        <v>0</v>
      </c>
      <c r="D17" s="65">
        <f>'1.1.'!D15</f>
        <v>0</v>
      </c>
      <c r="E17" s="106">
        <f t="shared" si="1"/>
        <v>0</v>
      </c>
      <c r="F17" s="66">
        <f>'1.1.'!H15</f>
        <v>0</v>
      </c>
    </row>
    <row r="18" spans="1:6" s="11" customFormat="1" ht="12" customHeight="1" x14ac:dyDescent="0.2">
      <c r="A18" s="227" t="s">
        <v>65</v>
      </c>
      <c r="B18" s="68" t="s">
        <v>293</v>
      </c>
      <c r="C18" s="65">
        <f>'1.1.'!C16</f>
        <v>0</v>
      </c>
      <c r="D18" s="65">
        <f>'1.1.'!D16</f>
        <v>0</v>
      </c>
      <c r="E18" s="106">
        <f t="shared" si="1"/>
        <v>0</v>
      </c>
      <c r="F18" s="66">
        <f>'1.1.'!H16</f>
        <v>0</v>
      </c>
    </row>
    <row r="19" spans="1:6" s="11" customFormat="1" ht="12" customHeight="1" x14ac:dyDescent="0.2">
      <c r="A19" s="227" t="s">
        <v>66</v>
      </c>
      <c r="B19" s="68" t="s">
        <v>294</v>
      </c>
      <c r="C19" s="65">
        <f>'1.1.'!C17</f>
        <v>0</v>
      </c>
      <c r="D19" s="65">
        <f>'1.1.'!D17</f>
        <v>0</v>
      </c>
      <c r="E19" s="106">
        <f t="shared" si="1"/>
        <v>0</v>
      </c>
      <c r="F19" s="66">
        <f>'1.1.'!H17</f>
        <v>0</v>
      </c>
    </row>
    <row r="20" spans="1:6" s="11" customFormat="1" ht="12" customHeight="1" x14ac:dyDescent="0.2">
      <c r="A20" s="227" t="s">
        <v>67</v>
      </c>
      <c r="B20" s="68" t="s">
        <v>149</v>
      </c>
      <c r="C20" s="65">
        <f>'1.1.'!C18</f>
        <v>1419000</v>
      </c>
      <c r="D20" s="65">
        <f>'1.1.'!D18</f>
        <v>12983000</v>
      </c>
      <c r="E20" s="106">
        <f t="shared" si="1"/>
        <v>14402000</v>
      </c>
      <c r="F20" s="66">
        <f>'1.1.'!H18</f>
        <v>9626229</v>
      </c>
    </row>
    <row r="21" spans="1:6" s="228" customFormat="1" ht="12" customHeight="1" thickBot="1" x14ac:dyDescent="0.25">
      <c r="A21" s="229" t="s">
        <v>73</v>
      </c>
      <c r="B21" s="72" t="s">
        <v>150</v>
      </c>
      <c r="C21" s="65">
        <f>'1.1.'!C19</f>
        <v>0</v>
      </c>
      <c r="D21" s="65">
        <f>'1.1.'!D19</f>
        <v>6971000</v>
      </c>
      <c r="E21" s="107">
        <f t="shared" si="1"/>
        <v>6971000</v>
      </c>
      <c r="F21" s="66">
        <f>'1.1.'!H19</f>
        <v>3801950</v>
      </c>
    </row>
    <row r="22" spans="1:6" s="228" customFormat="1" ht="12" customHeight="1" thickBot="1" x14ac:dyDescent="0.25">
      <c r="A22" s="94" t="s">
        <v>6</v>
      </c>
      <c r="B22" s="60" t="s">
        <v>151</v>
      </c>
      <c r="C22" s="61">
        <f>+C23+C24+C25+C26+C27</f>
        <v>0</v>
      </c>
      <c r="D22" s="128">
        <f>+D23+D24+D25+D26+D27</f>
        <v>57971000</v>
      </c>
      <c r="E22" s="62">
        <f>+E23+E24+E25+E26+E27</f>
        <v>57971000</v>
      </c>
      <c r="F22" s="62">
        <f>+F23+F24+F25+F26+F27</f>
        <v>57887604</v>
      </c>
    </row>
    <row r="23" spans="1:6" s="228" customFormat="1" ht="12" customHeight="1" x14ac:dyDescent="0.2">
      <c r="A23" s="226" t="s">
        <v>46</v>
      </c>
      <c r="B23" s="64" t="s">
        <v>152</v>
      </c>
      <c r="C23" s="65">
        <f>'1.1.'!C21</f>
        <v>0</v>
      </c>
      <c r="D23" s="65">
        <f>'1.1.'!D21</f>
        <v>1250000</v>
      </c>
      <c r="E23" s="66">
        <f t="shared" ref="E23:F64" si="2">C23+D23</f>
        <v>1250000</v>
      </c>
      <c r="F23" s="66">
        <f>'1.1.'!H21</f>
        <v>1250000</v>
      </c>
    </row>
    <row r="24" spans="1:6" s="11" customFormat="1" ht="12" customHeight="1" x14ac:dyDescent="0.2">
      <c r="A24" s="227" t="s">
        <v>47</v>
      </c>
      <c r="B24" s="68" t="s">
        <v>153</v>
      </c>
      <c r="C24" s="65">
        <f>'1.1.'!C22</f>
        <v>0</v>
      </c>
      <c r="D24" s="65">
        <f>'1.1.'!D22</f>
        <v>0</v>
      </c>
      <c r="E24" s="106">
        <f t="shared" si="2"/>
        <v>0</v>
      </c>
      <c r="F24" s="66">
        <f>'1.1.'!H22</f>
        <v>0</v>
      </c>
    </row>
    <row r="25" spans="1:6" s="228" customFormat="1" ht="12" customHeight="1" x14ac:dyDescent="0.2">
      <c r="A25" s="227" t="s">
        <v>48</v>
      </c>
      <c r="B25" s="68" t="s">
        <v>295</v>
      </c>
      <c r="C25" s="65">
        <f>'1.1.'!C23</f>
        <v>0</v>
      </c>
      <c r="D25" s="65">
        <f>'1.1.'!D23</f>
        <v>0</v>
      </c>
      <c r="E25" s="106">
        <f t="shared" si="2"/>
        <v>0</v>
      </c>
      <c r="F25" s="66">
        <f>'1.1.'!H23</f>
        <v>0</v>
      </c>
    </row>
    <row r="26" spans="1:6" s="228" customFormat="1" ht="12" customHeight="1" x14ac:dyDescent="0.2">
      <c r="A26" s="227" t="s">
        <v>49</v>
      </c>
      <c r="B26" s="68" t="s">
        <v>296</v>
      </c>
      <c r="C26" s="65">
        <f>'1.1.'!C24</f>
        <v>0</v>
      </c>
      <c r="D26" s="65">
        <f>'1.1.'!D24</f>
        <v>0</v>
      </c>
      <c r="E26" s="106">
        <f t="shared" si="2"/>
        <v>0</v>
      </c>
      <c r="F26" s="66">
        <f>'1.1.'!H24</f>
        <v>0</v>
      </c>
    </row>
    <row r="27" spans="1:6" s="228" customFormat="1" ht="12" customHeight="1" x14ac:dyDescent="0.2">
      <c r="A27" s="227" t="s">
        <v>90</v>
      </c>
      <c r="B27" s="68" t="s">
        <v>154</v>
      </c>
      <c r="C27" s="65">
        <f>'1.1.'!C25</f>
        <v>0</v>
      </c>
      <c r="D27" s="65">
        <f>'1.1.'!D25</f>
        <v>56721000</v>
      </c>
      <c r="E27" s="106">
        <f t="shared" si="2"/>
        <v>56721000</v>
      </c>
      <c r="F27" s="66">
        <f>'1.1.'!H25</f>
        <v>56637604</v>
      </c>
    </row>
    <row r="28" spans="1:6" s="228" customFormat="1" ht="12" customHeight="1" thickBot="1" x14ac:dyDescent="0.25">
      <c r="A28" s="229" t="s">
        <v>91</v>
      </c>
      <c r="B28" s="72" t="s">
        <v>155</v>
      </c>
      <c r="C28" s="65">
        <f>'1.1.'!C26</f>
        <v>0</v>
      </c>
      <c r="D28" s="65">
        <f>'1.1.'!D26</f>
        <v>56396000</v>
      </c>
      <c r="E28" s="107">
        <f t="shared" si="2"/>
        <v>56396000</v>
      </c>
      <c r="F28" s="66">
        <f>'1.1.'!H26</f>
        <v>56395606</v>
      </c>
    </row>
    <row r="29" spans="1:6" s="228" customFormat="1" ht="12" customHeight="1" thickBot="1" x14ac:dyDescent="0.25">
      <c r="A29" s="94" t="s">
        <v>92</v>
      </c>
      <c r="B29" s="60" t="s">
        <v>429</v>
      </c>
      <c r="C29" s="76">
        <f>+C30+C31+C32+C33+C34+C35+C36</f>
        <v>6460000</v>
      </c>
      <c r="D29" s="76">
        <f>+D30+D31+D32+D33+D34+D35+D36</f>
        <v>0</v>
      </c>
      <c r="E29" s="77">
        <f>+E30+E31+E32+E33+E34+E35+E36</f>
        <v>6460000</v>
      </c>
      <c r="F29" s="77">
        <f>+F30+F31+F32+F33+F34+F35+F36</f>
        <v>6041388</v>
      </c>
    </row>
    <row r="30" spans="1:6" s="228" customFormat="1" ht="12" customHeight="1" x14ac:dyDescent="0.2">
      <c r="A30" s="226" t="s">
        <v>156</v>
      </c>
      <c r="B30" s="64" t="s">
        <v>445</v>
      </c>
      <c r="C30" s="65">
        <f>'1.1.'!C28</f>
        <v>1500000</v>
      </c>
      <c r="D30" s="65">
        <f>'1.1.'!D28</f>
        <v>0</v>
      </c>
      <c r="E30" s="66">
        <f t="shared" si="2"/>
        <v>1500000</v>
      </c>
      <c r="F30" s="66">
        <f>'1.1.'!H28</f>
        <v>1376052</v>
      </c>
    </row>
    <row r="31" spans="1:6" s="228" customFormat="1" ht="12" customHeight="1" x14ac:dyDescent="0.2">
      <c r="A31" s="227" t="s">
        <v>157</v>
      </c>
      <c r="B31" s="68" t="s">
        <v>446</v>
      </c>
      <c r="C31" s="65">
        <f>'1.1.'!C29</f>
        <v>550000</v>
      </c>
      <c r="D31" s="65">
        <f>'1.1.'!D29</f>
        <v>0</v>
      </c>
      <c r="E31" s="106">
        <f t="shared" si="2"/>
        <v>550000</v>
      </c>
      <c r="F31" s="66">
        <f>'1.1.'!H29</f>
        <v>326720</v>
      </c>
    </row>
    <row r="32" spans="1:6" s="228" customFormat="1" ht="12" customHeight="1" x14ac:dyDescent="0.2">
      <c r="A32" s="227" t="s">
        <v>158</v>
      </c>
      <c r="B32" s="68" t="s">
        <v>424</v>
      </c>
      <c r="C32" s="65">
        <f>'1.1.'!C30</f>
        <v>3000000</v>
      </c>
      <c r="D32" s="65">
        <f>'1.1.'!D30</f>
        <v>0</v>
      </c>
      <c r="E32" s="106">
        <f t="shared" si="2"/>
        <v>3000000</v>
      </c>
      <c r="F32" s="66">
        <f>'1.1.'!H30</f>
        <v>2925250</v>
      </c>
    </row>
    <row r="33" spans="1:6" s="228" customFormat="1" ht="12" customHeight="1" x14ac:dyDescent="0.2">
      <c r="A33" s="227" t="s">
        <v>159</v>
      </c>
      <c r="B33" s="68" t="s">
        <v>425</v>
      </c>
      <c r="C33" s="65">
        <f>'1.1.'!C31</f>
        <v>10000</v>
      </c>
      <c r="D33" s="65">
        <f>'1.1.'!D31</f>
        <v>0</v>
      </c>
      <c r="E33" s="106">
        <f t="shared" si="2"/>
        <v>10000</v>
      </c>
      <c r="F33" s="66">
        <f>'1.1.'!H31</f>
        <v>0</v>
      </c>
    </row>
    <row r="34" spans="1:6" s="228" customFormat="1" ht="12" customHeight="1" x14ac:dyDescent="0.2">
      <c r="A34" s="227" t="s">
        <v>426</v>
      </c>
      <c r="B34" s="68" t="s">
        <v>160</v>
      </c>
      <c r="C34" s="65">
        <f>'1.1.'!C32</f>
        <v>1300000</v>
      </c>
      <c r="D34" s="65">
        <f>'1.1.'!D32</f>
        <v>0</v>
      </c>
      <c r="E34" s="106">
        <f t="shared" si="2"/>
        <v>1300000</v>
      </c>
      <c r="F34" s="66">
        <f>'1.1.'!H32</f>
        <v>1401298</v>
      </c>
    </row>
    <row r="35" spans="1:6" s="228" customFormat="1" ht="12" customHeight="1" x14ac:dyDescent="0.2">
      <c r="A35" s="227" t="s">
        <v>427</v>
      </c>
      <c r="B35" s="68" t="s">
        <v>161</v>
      </c>
      <c r="C35" s="65">
        <f>'1.1.'!C33</f>
        <v>0</v>
      </c>
      <c r="D35" s="65">
        <f>'1.1.'!D33</f>
        <v>0</v>
      </c>
      <c r="E35" s="106">
        <f t="shared" si="2"/>
        <v>0</v>
      </c>
      <c r="F35" s="66">
        <f>'1.1.'!H33</f>
        <v>0</v>
      </c>
    </row>
    <row r="36" spans="1:6" s="228" customFormat="1" ht="12" customHeight="1" thickBot="1" x14ac:dyDescent="0.25">
      <c r="A36" s="229" t="s">
        <v>428</v>
      </c>
      <c r="B36" s="72" t="s">
        <v>162</v>
      </c>
      <c r="C36" s="65">
        <f>'1.1.'!C34</f>
        <v>100000</v>
      </c>
      <c r="D36" s="65">
        <f>'1.1.'!D34</f>
        <v>0</v>
      </c>
      <c r="E36" s="107">
        <f t="shared" si="2"/>
        <v>100000</v>
      </c>
      <c r="F36" s="66">
        <f>'1.1.'!H34</f>
        <v>12068</v>
      </c>
    </row>
    <row r="37" spans="1:6" s="228" customFormat="1" ht="12" customHeight="1" thickBot="1" x14ac:dyDescent="0.25">
      <c r="A37" s="94" t="s">
        <v>8</v>
      </c>
      <c r="B37" s="60" t="s">
        <v>302</v>
      </c>
      <c r="C37" s="61">
        <f>SUM(C38:C48)</f>
        <v>5791000</v>
      </c>
      <c r="D37" s="128">
        <f>SUM(D38:D48)</f>
        <v>143000</v>
      </c>
      <c r="E37" s="62">
        <f>SUM(E38:E48)</f>
        <v>5934000</v>
      </c>
      <c r="F37" s="62">
        <f>SUM(F38:F48)</f>
        <v>6277773</v>
      </c>
    </row>
    <row r="38" spans="1:6" s="228" customFormat="1" ht="12" customHeight="1" x14ac:dyDescent="0.2">
      <c r="A38" s="226" t="s">
        <v>50</v>
      </c>
      <c r="B38" s="64" t="s">
        <v>165</v>
      </c>
      <c r="C38" s="65">
        <f>'1.1.'!C36</f>
        <v>0</v>
      </c>
      <c r="D38" s="65">
        <f>'1.1.'!D36</f>
        <v>0</v>
      </c>
      <c r="E38" s="66">
        <f t="shared" si="2"/>
        <v>0</v>
      </c>
      <c r="F38" s="66">
        <f>'1.1.'!H36</f>
        <v>0</v>
      </c>
    </row>
    <row r="39" spans="1:6" s="228" customFormat="1" ht="12" customHeight="1" x14ac:dyDescent="0.2">
      <c r="A39" s="227" t="s">
        <v>51</v>
      </c>
      <c r="B39" s="68" t="s">
        <v>166</v>
      </c>
      <c r="C39" s="65">
        <f>'1.1.'!C37</f>
        <v>308000</v>
      </c>
      <c r="D39" s="65">
        <f>'1.1.'!D37</f>
        <v>0</v>
      </c>
      <c r="E39" s="106">
        <f t="shared" si="2"/>
        <v>308000</v>
      </c>
      <c r="F39" s="66">
        <f>'1.1.'!H37</f>
        <v>238000</v>
      </c>
    </row>
    <row r="40" spans="1:6" s="228" customFormat="1" ht="12" customHeight="1" x14ac:dyDescent="0.2">
      <c r="A40" s="227" t="s">
        <v>52</v>
      </c>
      <c r="B40" s="68" t="s">
        <v>167</v>
      </c>
      <c r="C40" s="65">
        <f>'1.1.'!C38</f>
        <v>40000</v>
      </c>
      <c r="D40" s="65">
        <f>'1.1.'!D38</f>
        <v>0</v>
      </c>
      <c r="E40" s="106">
        <f t="shared" si="2"/>
        <v>40000</v>
      </c>
      <c r="F40" s="66">
        <f>'1.1.'!H38</f>
        <v>29700</v>
      </c>
    </row>
    <row r="41" spans="1:6" s="228" customFormat="1" ht="12" customHeight="1" x14ac:dyDescent="0.2">
      <c r="A41" s="227" t="s">
        <v>94</v>
      </c>
      <c r="B41" s="68" t="s">
        <v>168</v>
      </c>
      <c r="C41" s="65">
        <f>'1.1.'!C39</f>
        <v>4838000</v>
      </c>
      <c r="D41" s="65">
        <f>'1.1.'!D39</f>
        <v>80000</v>
      </c>
      <c r="E41" s="106">
        <f t="shared" si="2"/>
        <v>4918000</v>
      </c>
      <c r="F41" s="66">
        <f>'1.1.'!H39</f>
        <v>5262840</v>
      </c>
    </row>
    <row r="42" spans="1:6" s="228" customFormat="1" ht="12" customHeight="1" x14ac:dyDescent="0.2">
      <c r="A42" s="227" t="s">
        <v>95</v>
      </c>
      <c r="B42" s="68" t="s">
        <v>169</v>
      </c>
      <c r="C42" s="65">
        <f>'1.1.'!C40</f>
        <v>600000</v>
      </c>
      <c r="D42" s="65">
        <f>'1.1.'!D40</f>
        <v>0</v>
      </c>
      <c r="E42" s="106">
        <f t="shared" si="2"/>
        <v>600000</v>
      </c>
      <c r="F42" s="66">
        <f>'1.1.'!H40</f>
        <v>680020</v>
      </c>
    </row>
    <row r="43" spans="1:6" s="228" customFormat="1" ht="12" customHeight="1" x14ac:dyDescent="0.2">
      <c r="A43" s="227" t="s">
        <v>96</v>
      </c>
      <c r="B43" s="68" t="s">
        <v>170</v>
      </c>
      <c r="C43" s="65">
        <f>'1.1.'!C41</f>
        <v>0</v>
      </c>
      <c r="D43" s="65">
        <f>'1.1.'!D41</f>
        <v>0</v>
      </c>
      <c r="E43" s="106">
        <f t="shared" si="2"/>
        <v>0</v>
      </c>
      <c r="F43" s="66">
        <f>'1.1.'!H41</f>
        <v>0</v>
      </c>
    </row>
    <row r="44" spans="1:6" s="228" customFormat="1" ht="12" customHeight="1" x14ac:dyDescent="0.2">
      <c r="A44" s="227" t="s">
        <v>97</v>
      </c>
      <c r="B44" s="68" t="s">
        <v>171</v>
      </c>
      <c r="C44" s="65">
        <f>'1.1.'!C42</f>
        <v>0</v>
      </c>
      <c r="D44" s="65">
        <f>'1.1.'!D42</f>
        <v>0</v>
      </c>
      <c r="E44" s="106">
        <f t="shared" si="2"/>
        <v>0</v>
      </c>
      <c r="F44" s="66">
        <f>'1.1.'!H42</f>
        <v>0</v>
      </c>
    </row>
    <row r="45" spans="1:6" s="228" customFormat="1" ht="12" customHeight="1" x14ac:dyDescent="0.2">
      <c r="A45" s="227" t="s">
        <v>98</v>
      </c>
      <c r="B45" s="68" t="s">
        <v>172</v>
      </c>
      <c r="C45" s="65">
        <f>'1.1.'!C43</f>
        <v>5000</v>
      </c>
      <c r="D45" s="65">
        <f>'1.1.'!D43</f>
        <v>0</v>
      </c>
      <c r="E45" s="106">
        <f t="shared" si="2"/>
        <v>5000</v>
      </c>
      <c r="F45" s="66">
        <f>'1.1.'!H43</f>
        <v>711</v>
      </c>
    </row>
    <row r="46" spans="1:6" s="228" customFormat="1" ht="12" customHeight="1" x14ac:dyDescent="0.2">
      <c r="A46" s="227" t="s">
        <v>163</v>
      </c>
      <c r="B46" s="68" t="s">
        <v>173</v>
      </c>
      <c r="C46" s="65">
        <f>'1.1.'!C44</f>
        <v>0</v>
      </c>
      <c r="D46" s="65">
        <f>'1.1.'!D44</f>
        <v>0</v>
      </c>
      <c r="E46" s="232">
        <f t="shared" si="2"/>
        <v>0</v>
      </c>
      <c r="F46" s="66">
        <f>'1.1.'!H44</f>
        <v>0</v>
      </c>
    </row>
    <row r="47" spans="1:6" s="228" customFormat="1" ht="12" customHeight="1" x14ac:dyDescent="0.2">
      <c r="A47" s="229" t="s">
        <v>164</v>
      </c>
      <c r="B47" s="75" t="s">
        <v>304</v>
      </c>
      <c r="C47" s="65">
        <f>'1.1.'!C45</f>
        <v>0</v>
      </c>
      <c r="D47" s="65">
        <f>'1.1.'!D45</f>
        <v>63000</v>
      </c>
      <c r="E47" s="235">
        <f t="shared" si="2"/>
        <v>63000</v>
      </c>
      <c r="F47" s="66">
        <f>'1.1.'!H45</f>
        <v>66502</v>
      </c>
    </row>
    <row r="48" spans="1:6" s="228" customFormat="1" ht="12" customHeight="1" thickBot="1" x14ac:dyDescent="0.25">
      <c r="A48" s="229" t="s">
        <v>303</v>
      </c>
      <c r="B48" s="72" t="s">
        <v>174</v>
      </c>
      <c r="C48" s="65">
        <f>'1.1.'!C46</f>
        <v>0</v>
      </c>
      <c r="D48" s="65">
        <f>'1.1.'!D46</f>
        <v>0</v>
      </c>
      <c r="E48" s="235">
        <f t="shared" si="2"/>
        <v>0</v>
      </c>
      <c r="F48" s="66">
        <f>'1.1.'!H46</f>
        <v>0</v>
      </c>
    </row>
    <row r="49" spans="1:6" s="228" customFormat="1" ht="12" customHeight="1" thickBot="1" x14ac:dyDescent="0.25">
      <c r="A49" s="94" t="s">
        <v>9</v>
      </c>
      <c r="B49" s="60" t="s">
        <v>175</v>
      </c>
      <c r="C49" s="61">
        <f>SUM(C50:C54)</f>
        <v>0</v>
      </c>
      <c r="D49" s="128">
        <f>SUM(D50:D54)</f>
        <v>0</v>
      </c>
      <c r="E49" s="62">
        <f>SUM(E50:E54)</f>
        <v>0</v>
      </c>
      <c r="F49" s="62">
        <f>SUM(F50:F54)</f>
        <v>0</v>
      </c>
    </row>
    <row r="50" spans="1:6" s="228" customFormat="1" ht="12" customHeight="1" x14ac:dyDescent="0.2">
      <c r="A50" s="226" t="s">
        <v>53</v>
      </c>
      <c r="B50" s="64" t="s">
        <v>179</v>
      </c>
      <c r="C50" s="65">
        <f>'1.1.'!C48</f>
        <v>0</v>
      </c>
      <c r="D50" s="65">
        <f>'1.1.'!D48</f>
        <v>0</v>
      </c>
      <c r="E50" s="238">
        <f t="shared" si="2"/>
        <v>0</v>
      </c>
      <c r="F50" s="238">
        <f t="shared" si="2"/>
        <v>0</v>
      </c>
    </row>
    <row r="51" spans="1:6" s="228" customFormat="1" ht="12" customHeight="1" x14ac:dyDescent="0.2">
      <c r="A51" s="227" t="s">
        <v>54</v>
      </c>
      <c r="B51" s="68" t="s">
        <v>180</v>
      </c>
      <c r="C51" s="65">
        <f>'1.1.'!C49</f>
        <v>0</v>
      </c>
      <c r="D51" s="65">
        <f>'1.1.'!D49</f>
        <v>0</v>
      </c>
      <c r="E51" s="232">
        <f t="shared" si="2"/>
        <v>0</v>
      </c>
      <c r="F51" s="232">
        <f t="shared" si="2"/>
        <v>0</v>
      </c>
    </row>
    <row r="52" spans="1:6" s="228" customFormat="1" ht="12" customHeight="1" x14ac:dyDescent="0.2">
      <c r="A52" s="227" t="s">
        <v>176</v>
      </c>
      <c r="B52" s="68" t="s">
        <v>181</v>
      </c>
      <c r="C52" s="65">
        <f>'1.1.'!C50</f>
        <v>0</v>
      </c>
      <c r="D52" s="65">
        <f>'1.1.'!D50</f>
        <v>0</v>
      </c>
      <c r="E52" s="232">
        <f t="shared" si="2"/>
        <v>0</v>
      </c>
      <c r="F52" s="232">
        <f t="shared" si="2"/>
        <v>0</v>
      </c>
    </row>
    <row r="53" spans="1:6" s="228" customFormat="1" ht="12" customHeight="1" x14ac:dyDescent="0.2">
      <c r="A53" s="227" t="s">
        <v>177</v>
      </c>
      <c r="B53" s="68" t="s">
        <v>182</v>
      </c>
      <c r="C53" s="65">
        <f>'1.1.'!C51</f>
        <v>0</v>
      </c>
      <c r="D53" s="65">
        <f>'1.1.'!D51</f>
        <v>0</v>
      </c>
      <c r="E53" s="232">
        <f t="shared" si="2"/>
        <v>0</v>
      </c>
      <c r="F53" s="232">
        <f t="shared" si="2"/>
        <v>0</v>
      </c>
    </row>
    <row r="54" spans="1:6" s="228" customFormat="1" ht="12" customHeight="1" thickBot="1" x14ac:dyDescent="0.25">
      <c r="A54" s="229" t="s">
        <v>178</v>
      </c>
      <c r="B54" s="72" t="s">
        <v>183</v>
      </c>
      <c r="C54" s="65">
        <f>'1.1.'!C52</f>
        <v>0</v>
      </c>
      <c r="D54" s="65">
        <f>'1.1.'!D52</f>
        <v>0</v>
      </c>
      <c r="E54" s="235">
        <f t="shared" si="2"/>
        <v>0</v>
      </c>
      <c r="F54" s="235">
        <f t="shared" si="2"/>
        <v>0</v>
      </c>
    </row>
    <row r="55" spans="1:6" s="228" customFormat="1" ht="12" customHeight="1" thickBot="1" x14ac:dyDescent="0.25">
      <c r="A55" s="94" t="s">
        <v>99</v>
      </c>
      <c r="B55" s="60" t="s">
        <v>184</v>
      </c>
      <c r="C55" s="61">
        <f>SUM(C56:C58)</f>
        <v>1416500</v>
      </c>
      <c r="D55" s="128">
        <f>SUM(D56:D58)</f>
        <v>163000</v>
      </c>
      <c r="E55" s="62">
        <f>SUM(E56:E58)</f>
        <v>1579500</v>
      </c>
      <c r="F55" s="62">
        <f>SUM(F56:F58)</f>
        <v>1577809</v>
      </c>
    </row>
    <row r="56" spans="1:6" s="228" customFormat="1" ht="12" customHeight="1" x14ac:dyDescent="0.2">
      <c r="A56" s="226" t="s">
        <v>55</v>
      </c>
      <c r="B56" s="64" t="s">
        <v>185</v>
      </c>
      <c r="C56" s="65">
        <f>'1.1.'!C54</f>
        <v>0</v>
      </c>
      <c r="D56" s="65">
        <f>'1.1.'!D54</f>
        <v>0</v>
      </c>
      <c r="E56" s="66">
        <f t="shared" si="2"/>
        <v>0</v>
      </c>
      <c r="F56" s="66">
        <f t="shared" si="2"/>
        <v>0</v>
      </c>
    </row>
    <row r="57" spans="1:6" s="228" customFormat="1" ht="12" customHeight="1" x14ac:dyDescent="0.2">
      <c r="A57" s="227" t="s">
        <v>56</v>
      </c>
      <c r="B57" s="68" t="s">
        <v>297</v>
      </c>
      <c r="C57" s="65">
        <f>'1.1.'!C55</f>
        <v>0</v>
      </c>
      <c r="D57" s="65">
        <f>'1.1.'!D55</f>
        <v>0</v>
      </c>
      <c r="E57" s="106">
        <f t="shared" si="2"/>
        <v>0</v>
      </c>
      <c r="F57" s="106"/>
    </row>
    <row r="58" spans="1:6" s="228" customFormat="1" ht="12" customHeight="1" x14ac:dyDescent="0.2">
      <c r="A58" s="227" t="s">
        <v>188</v>
      </c>
      <c r="B58" s="68" t="s">
        <v>186</v>
      </c>
      <c r="C58" s="65">
        <f>'1.1.'!C56</f>
        <v>1416500</v>
      </c>
      <c r="D58" s="65">
        <f>'1.1.'!D56</f>
        <v>163000</v>
      </c>
      <c r="E58" s="106">
        <f t="shared" si="2"/>
        <v>1579500</v>
      </c>
      <c r="F58" s="106">
        <f>'1.1.'!H56</f>
        <v>1577809</v>
      </c>
    </row>
    <row r="59" spans="1:6" s="228" customFormat="1" ht="12" customHeight="1" thickBot="1" x14ac:dyDescent="0.25">
      <c r="A59" s="229" t="s">
        <v>189</v>
      </c>
      <c r="B59" s="72" t="s">
        <v>187</v>
      </c>
      <c r="C59" s="65">
        <f>'1.1.'!C57</f>
        <v>0</v>
      </c>
      <c r="D59" s="65">
        <f>'1.1.'!D57</f>
        <v>0</v>
      </c>
      <c r="E59" s="107">
        <f t="shared" si="2"/>
        <v>0</v>
      </c>
      <c r="F59" s="107">
        <f t="shared" si="2"/>
        <v>0</v>
      </c>
    </row>
    <row r="60" spans="1:6" s="228" customFormat="1" ht="12" customHeight="1" thickBot="1" x14ac:dyDescent="0.25">
      <c r="A60" s="94" t="s">
        <v>11</v>
      </c>
      <c r="B60" s="73" t="s">
        <v>190</v>
      </c>
      <c r="C60" s="61">
        <f>SUM(C61:C63)</f>
        <v>0</v>
      </c>
      <c r="D60" s="128">
        <f>SUM(D61:D63)</f>
        <v>0</v>
      </c>
      <c r="E60" s="62">
        <f>SUM(E61:E63)</f>
        <v>0</v>
      </c>
      <c r="F60" s="62">
        <f>SUM(F61:F63)</f>
        <v>0</v>
      </c>
    </row>
    <row r="61" spans="1:6" s="228" customFormat="1" ht="12" customHeight="1" x14ac:dyDescent="0.2">
      <c r="A61" s="226" t="s">
        <v>100</v>
      </c>
      <c r="B61" s="64" t="s">
        <v>192</v>
      </c>
      <c r="C61" s="65">
        <f>'1.1.'!C59</f>
        <v>0</v>
      </c>
      <c r="D61" s="65">
        <f>'1.1.'!D59</f>
        <v>0</v>
      </c>
      <c r="E61" s="232">
        <f t="shared" si="2"/>
        <v>0</v>
      </c>
      <c r="F61" s="232">
        <f t="shared" si="2"/>
        <v>0</v>
      </c>
    </row>
    <row r="62" spans="1:6" s="228" customFormat="1" ht="12" customHeight="1" x14ac:dyDescent="0.2">
      <c r="A62" s="227" t="s">
        <v>101</v>
      </c>
      <c r="B62" s="68" t="s">
        <v>298</v>
      </c>
      <c r="C62" s="65">
        <f>'1.1.'!C60</f>
        <v>0</v>
      </c>
      <c r="D62" s="65">
        <f>'1.1.'!D60</f>
        <v>0</v>
      </c>
      <c r="E62" s="232">
        <f t="shared" si="2"/>
        <v>0</v>
      </c>
      <c r="F62" s="232">
        <f t="shared" si="2"/>
        <v>0</v>
      </c>
    </row>
    <row r="63" spans="1:6" s="228" customFormat="1" ht="12" customHeight="1" x14ac:dyDescent="0.2">
      <c r="A63" s="227" t="s">
        <v>121</v>
      </c>
      <c r="B63" s="68" t="s">
        <v>193</v>
      </c>
      <c r="C63" s="65">
        <f>'1.1.'!C61</f>
        <v>0</v>
      </c>
      <c r="D63" s="65">
        <f>'1.1.'!D61</f>
        <v>0</v>
      </c>
      <c r="E63" s="232">
        <f t="shared" si="2"/>
        <v>0</v>
      </c>
      <c r="F63" s="232">
        <f t="shared" si="2"/>
        <v>0</v>
      </c>
    </row>
    <row r="64" spans="1:6" s="228" customFormat="1" ht="12" customHeight="1" thickBot="1" x14ac:dyDescent="0.25">
      <c r="A64" s="229" t="s">
        <v>191</v>
      </c>
      <c r="B64" s="72" t="s">
        <v>194</v>
      </c>
      <c r="C64" s="65">
        <f>'1.1.'!C62</f>
        <v>0</v>
      </c>
      <c r="D64" s="65">
        <f>'1.1.'!D62</f>
        <v>0</v>
      </c>
      <c r="E64" s="232">
        <f t="shared" si="2"/>
        <v>0</v>
      </c>
      <c r="F64" s="232">
        <f t="shared" si="2"/>
        <v>0</v>
      </c>
    </row>
    <row r="65" spans="1:6" s="228" customFormat="1" ht="12" customHeight="1" thickBot="1" x14ac:dyDescent="0.25">
      <c r="A65" s="94" t="s">
        <v>12</v>
      </c>
      <c r="B65" s="60" t="s">
        <v>195</v>
      </c>
      <c r="C65" s="76">
        <f>+C8+C15+C22+C29+C37+C49+C55+C60</f>
        <v>37698764</v>
      </c>
      <c r="D65" s="130">
        <f>+D8+D15+D22+D29+D37+D49+D55+D60</f>
        <v>78489036</v>
      </c>
      <c r="E65" s="77">
        <f>+E8+E15+E22+E29+E37+E49+E55+E60</f>
        <v>116187800</v>
      </c>
      <c r="F65" s="77">
        <f>+F8+F15+F22+F29+F37+F49+F55+F60</f>
        <v>111252103</v>
      </c>
    </row>
    <row r="66" spans="1:6" s="228" customFormat="1" ht="12" customHeight="1" thickBot="1" x14ac:dyDescent="0.25">
      <c r="A66" s="239" t="s">
        <v>285</v>
      </c>
      <c r="B66" s="73" t="s">
        <v>197</v>
      </c>
      <c r="C66" s="61">
        <f>SUM(C67:C69)</f>
        <v>0</v>
      </c>
      <c r="D66" s="128">
        <f>SUM(D67:D69)</f>
        <v>0</v>
      </c>
      <c r="E66" s="62">
        <f>SUM(E67:E69)</f>
        <v>0</v>
      </c>
      <c r="F66" s="62">
        <f>SUM(F67:F69)</f>
        <v>0</v>
      </c>
    </row>
    <row r="67" spans="1:6" s="228" customFormat="1" ht="12" customHeight="1" x14ac:dyDescent="0.2">
      <c r="A67" s="226" t="s">
        <v>228</v>
      </c>
      <c r="B67" s="64" t="s">
        <v>198</v>
      </c>
      <c r="C67" s="65">
        <f>'1.1.'!C65</f>
        <v>0</v>
      </c>
      <c r="D67" s="231"/>
      <c r="E67" s="232">
        <f t="shared" ref="E67:F69" si="3">C67+D67</f>
        <v>0</v>
      </c>
      <c r="F67" s="232">
        <f t="shared" si="3"/>
        <v>0</v>
      </c>
    </row>
    <row r="68" spans="1:6" s="228" customFormat="1" ht="12" customHeight="1" x14ac:dyDescent="0.2">
      <c r="A68" s="227" t="s">
        <v>237</v>
      </c>
      <c r="B68" s="68" t="s">
        <v>199</v>
      </c>
      <c r="C68" s="65">
        <f>'1.1.'!C66</f>
        <v>0</v>
      </c>
      <c r="D68" s="231"/>
      <c r="E68" s="232">
        <f t="shared" si="3"/>
        <v>0</v>
      </c>
      <c r="F68" s="232">
        <f t="shared" si="3"/>
        <v>0</v>
      </c>
    </row>
    <row r="69" spans="1:6" s="228" customFormat="1" ht="12" customHeight="1" thickBot="1" x14ac:dyDescent="0.25">
      <c r="A69" s="229" t="s">
        <v>238</v>
      </c>
      <c r="B69" s="86" t="s">
        <v>200</v>
      </c>
      <c r="C69" s="65">
        <f>'1.1.'!C67</f>
        <v>0</v>
      </c>
      <c r="D69" s="240"/>
      <c r="E69" s="232">
        <f t="shared" si="3"/>
        <v>0</v>
      </c>
      <c r="F69" s="232">
        <f t="shared" si="3"/>
        <v>0</v>
      </c>
    </row>
    <row r="70" spans="1:6" s="228" customFormat="1" ht="12" customHeight="1" thickBot="1" x14ac:dyDescent="0.25">
      <c r="A70" s="239" t="s">
        <v>201</v>
      </c>
      <c r="B70" s="73" t="s">
        <v>202</v>
      </c>
      <c r="C70" s="61">
        <f>SUM(C71:C74)</f>
        <v>0</v>
      </c>
      <c r="D70" s="61">
        <f>SUM(D71:D74)</f>
        <v>0</v>
      </c>
      <c r="E70" s="62">
        <f>SUM(E71:E74)</f>
        <v>0</v>
      </c>
      <c r="F70" s="62">
        <f>SUM(F71:F74)</f>
        <v>0</v>
      </c>
    </row>
    <row r="71" spans="1:6" s="228" customFormat="1" ht="12" customHeight="1" x14ac:dyDescent="0.2">
      <c r="A71" s="226" t="s">
        <v>78</v>
      </c>
      <c r="B71" s="64" t="s">
        <v>203</v>
      </c>
      <c r="C71" s="230"/>
      <c r="D71" s="230"/>
      <c r="E71" s="232">
        <f t="shared" ref="E71:F74" si="4">C71+D71</f>
        <v>0</v>
      </c>
      <c r="F71" s="232">
        <f t="shared" si="4"/>
        <v>0</v>
      </c>
    </row>
    <row r="72" spans="1:6" s="228" customFormat="1" ht="12" customHeight="1" x14ac:dyDescent="0.2">
      <c r="A72" s="227" t="s">
        <v>79</v>
      </c>
      <c r="B72" s="68" t="s">
        <v>204</v>
      </c>
      <c r="C72" s="230"/>
      <c r="D72" s="230"/>
      <c r="E72" s="232">
        <f t="shared" si="4"/>
        <v>0</v>
      </c>
      <c r="F72" s="232">
        <f t="shared" si="4"/>
        <v>0</v>
      </c>
    </row>
    <row r="73" spans="1:6" s="228" customFormat="1" ht="12" customHeight="1" x14ac:dyDescent="0.2">
      <c r="A73" s="227" t="s">
        <v>229</v>
      </c>
      <c r="B73" s="68" t="s">
        <v>205</v>
      </c>
      <c r="C73" s="230"/>
      <c r="D73" s="230"/>
      <c r="E73" s="232">
        <f t="shared" si="4"/>
        <v>0</v>
      </c>
      <c r="F73" s="232">
        <f t="shared" si="4"/>
        <v>0</v>
      </c>
    </row>
    <row r="74" spans="1:6" s="228" customFormat="1" ht="12" customHeight="1" thickBot="1" x14ac:dyDescent="0.25">
      <c r="A74" s="229" t="s">
        <v>230</v>
      </c>
      <c r="B74" s="72" t="s">
        <v>206</v>
      </c>
      <c r="C74" s="230"/>
      <c r="D74" s="230"/>
      <c r="E74" s="232">
        <f t="shared" si="4"/>
        <v>0</v>
      </c>
      <c r="F74" s="232">
        <f t="shared" si="4"/>
        <v>0</v>
      </c>
    </row>
    <row r="75" spans="1:6" s="228" customFormat="1" ht="12" customHeight="1" thickBot="1" x14ac:dyDescent="0.25">
      <c r="A75" s="239" t="s">
        <v>207</v>
      </c>
      <c r="B75" s="73" t="s">
        <v>208</v>
      </c>
      <c r="C75" s="61">
        <f>SUM(C76:C77)</f>
        <v>24313000</v>
      </c>
      <c r="D75" s="61">
        <f>SUM(D76:D77)</f>
        <v>0</v>
      </c>
      <c r="E75" s="62">
        <f>SUM(E76:E77)</f>
        <v>24313000</v>
      </c>
      <c r="F75" s="62">
        <f>SUM(F76:F77)</f>
        <v>24313386</v>
      </c>
    </row>
    <row r="76" spans="1:6" s="228" customFormat="1" ht="12" customHeight="1" x14ac:dyDescent="0.2">
      <c r="A76" s="226" t="s">
        <v>231</v>
      </c>
      <c r="B76" s="64" t="s">
        <v>209</v>
      </c>
      <c r="C76" s="65">
        <f>'1.1.'!C74</f>
        <v>24313000</v>
      </c>
      <c r="D76" s="65">
        <f>'1.1.'!D74</f>
        <v>0</v>
      </c>
      <c r="E76" s="232">
        <f>C76+D76</f>
        <v>24313000</v>
      </c>
      <c r="F76" s="232">
        <f>'1.1.'!H74</f>
        <v>24313386</v>
      </c>
    </row>
    <row r="77" spans="1:6" s="228" customFormat="1" ht="12" customHeight="1" thickBot="1" x14ac:dyDescent="0.25">
      <c r="A77" s="229" t="s">
        <v>232</v>
      </c>
      <c r="B77" s="72" t="s">
        <v>210</v>
      </c>
      <c r="C77" s="230"/>
      <c r="D77" s="230"/>
      <c r="E77" s="232">
        <f>C77+D77</f>
        <v>0</v>
      </c>
      <c r="F77" s="232">
        <f>D77+E77</f>
        <v>0</v>
      </c>
    </row>
    <row r="78" spans="1:6" s="11" customFormat="1" ht="12" customHeight="1" thickBot="1" x14ac:dyDescent="0.25">
      <c r="A78" s="239" t="s">
        <v>211</v>
      </c>
      <c r="B78" s="73" t="s">
        <v>212</v>
      </c>
      <c r="C78" s="61">
        <f>SUM(C79:C81)</f>
        <v>0</v>
      </c>
      <c r="D78" s="61">
        <f>SUM(D79:D81)</f>
        <v>0</v>
      </c>
      <c r="E78" s="62">
        <f>SUM(E79:E81)</f>
        <v>0</v>
      </c>
      <c r="F78" s="62">
        <f>SUM(F79:F81)</f>
        <v>0</v>
      </c>
    </row>
    <row r="79" spans="1:6" s="228" customFormat="1" ht="12" customHeight="1" x14ac:dyDescent="0.2">
      <c r="A79" s="226" t="s">
        <v>233</v>
      </c>
      <c r="B79" s="64" t="s">
        <v>213</v>
      </c>
      <c r="C79" s="230"/>
      <c r="D79" s="230"/>
      <c r="E79" s="232">
        <f t="shared" ref="E79:F81" si="5">C79+D79</f>
        <v>0</v>
      </c>
      <c r="F79" s="232">
        <f t="shared" si="5"/>
        <v>0</v>
      </c>
    </row>
    <row r="80" spans="1:6" s="228" customFormat="1" ht="12" customHeight="1" x14ac:dyDescent="0.2">
      <c r="A80" s="227" t="s">
        <v>234</v>
      </c>
      <c r="B80" s="68" t="s">
        <v>214</v>
      </c>
      <c r="C80" s="230"/>
      <c r="D80" s="230"/>
      <c r="E80" s="232">
        <f t="shared" si="5"/>
        <v>0</v>
      </c>
      <c r="F80" s="232">
        <f t="shared" si="5"/>
        <v>0</v>
      </c>
    </row>
    <row r="81" spans="1:6" s="228" customFormat="1" ht="12" customHeight="1" thickBot="1" x14ac:dyDescent="0.25">
      <c r="A81" s="229" t="s">
        <v>235</v>
      </c>
      <c r="B81" s="72" t="s">
        <v>215</v>
      </c>
      <c r="C81" s="230">
        <f>'1.1.'!C79</f>
        <v>0</v>
      </c>
      <c r="D81" s="230">
        <f>'1.1.'!D79</f>
        <v>0</v>
      </c>
      <c r="E81" s="232">
        <f t="shared" si="5"/>
        <v>0</v>
      </c>
      <c r="F81" s="232">
        <f t="shared" si="5"/>
        <v>0</v>
      </c>
    </row>
    <row r="82" spans="1:6" s="228" customFormat="1" ht="12" customHeight="1" thickBot="1" x14ac:dyDescent="0.25">
      <c r="A82" s="239" t="s">
        <v>216</v>
      </c>
      <c r="B82" s="73" t="s">
        <v>236</v>
      </c>
      <c r="C82" s="61">
        <f>SUM(C83:C86)</f>
        <v>0</v>
      </c>
      <c r="D82" s="61">
        <f>SUM(D83:D86)</f>
        <v>0</v>
      </c>
      <c r="E82" s="62">
        <f>SUM(E83:E86)</f>
        <v>0</v>
      </c>
      <c r="F82" s="62">
        <f>SUM(F83:F86)</f>
        <v>0</v>
      </c>
    </row>
    <row r="83" spans="1:6" s="228" customFormat="1" ht="12" customHeight="1" x14ac:dyDescent="0.2">
      <c r="A83" s="241" t="s">
        <v>217</v>
      </c>
      <c r="B83" s="64" t="s">
        <v>218</v>
      </c>
      <c r="C83" s="230"/>
      <c r="D83" s="230"/>
      <c r="E83" s="232">
        <f t="shared" ref="E83:F88" si="6">C83+D83</f>
        <v>0</v>
      </c>
      <c r="F83" s="232">
        <f t="shared" si="6"/>
        <v>0</v>
      </c>
    </row>
    <row r="84" spans="1:6" s="228" customFormat="1" ht="12" customHeight="1" x14ac:dyDescent="0.2">
      <c r="A84" s="242" t="s">
        <v>219</v>
      </c>
      <c r="B84" s="68" t="s">
        <v>220</v>
      </c>
      <c r="C84" s="230"/>
      <c r="D84" s="230"/>
      <c r="E84" s="232">
        <f t="shared" si="6"/>
        <v>0</v>
      </c>
      <c r="F84" s="232">
        <f t="shared" si="6"/>
        <v>0</v>
      </c>
    </row>
    <row r="85" spans="1:6" s="228" customFormat="1" ht="12" customHeight="1" x14ac:dyDescent="0.2">
      <c r="A85" s="242" t="s">
        <v>221</v>
      </c>
      <c r="B85" s="68" t="s">
        <v>222</v>
      </c>
      <c r="C85" s="230"/>
      <c r="D85" s="230"/>
      <c r="E85" s="232">
        <f t="shared" si="6"/>
        <v>0</v>
      </c>
      <c r="F85" s="232">
        <f t="shared" si="6"/>
        <v>0</v>
      </c>
    </row>
    <row r="86" spans="1:6" s="11" customFormat="1" ht="12" customHeight="1" thickBot="1" x14ac:dyDescent="0.25">
      <c r="A86" s="243" t="s">
        <v>223</v>
      </c>
      <c r="B86" s="72" t="s">
        <v>224</v>
      </c>
      <c r="C86" s="230"/>
      <c r="D86" s="230"/>
      <c r="E86" s="232">
        <f t="shared" si="6"/>
        <v>0</v>
      </c>
      <c r="F86" s="232">
        <f t="shared" si="6"/>
        <v>0</v>
      </c>
    </row>
    <row r="87" spans="1:6" s="11" customFormat="1" ht="12" customHeight="1" thickBot="1" x14ac:dyDescent="0.25">
      <c r="A87" s="239" t="s">
        <v>225</v>
      </c>
      <c r="B87" s="73" t="s">
        <v>342</v>
      </c>
      <c r="C87" s="90"/>
      <c r="D87" s="90"/>
      <c r="E87" s="62">
        <f t="shared" si="6"/>
        <v>0</v>
      </c>
      <c r="F87" s="62">
        <f t="shared" si="6"/>
        <v>0</v>
      </c>
    </row>
    <row r="88" spans="1:6" s="11" customFormat="1" ht="12" customHeight="1" thickBot="1" x14ac:dyDescent="0.25">
      <c r="A88" s="239" t="s">
        <v>363</v>
      </c>
      <c r="B88" s="73" t="s">
        <v>226</v>
      </c>
      <c r="C88" s="90"/>
      <c r="D88" s="90"/>
      <c r="E88" s="62">
        <f t="shared" si="6"/>
        <v>0</v>
      </c>
      <c r="F88" s="62">
        <f t="shared" si="6"/>
        <v>0</v>
      </c>
    </row>
    <row r="89" spans="1:6" s="11" customFormat="1" ht="13.5" thickBot="1" x14ac:dyDescent="0.25">
      <c r="A89" s="239" t="s">
        <v>364</v>
      </c>
      <c r="B89" s="294" t="s">
        <v>345</v>
      </c>
      <c r="C89" s="76">
        <f>+C66+C70+C75+C78+C82+C88+C87</f>
        <v>24313000</v>
      </c>
      <c r="D89" s="76">
        <f>+D66+D70+D75+D78+D82+D88+D87</f>
        <v>0</v>
      </c>
      <c r="E89" s="77">
        <f>+E66+E70+E75+E78+E82+E88+E87</f>
        <v>24313000</v>
      </c>
      <c r="F89" s="77">
        <f>+F66+F70+F75+F78+F82+F88+F87</f>
        <v>24313386</v>
      </c>
    </row>
    <row r="90" spans="1:6" s="11" customFormat="1" ht="13.5" thickBot="1" x14ac:dyDescent="0.25">
      <c r="A90" s="244" t="s">
        <v>365</v>
      </c>
      <c r="B90" s="93" t="s">
        <v>366</v>
      </c>
      <c r="C90" s="76">
        <f>+C65+C89</f>
        <v>62011764</v>
      </c>
      <c r="D90" s="76">
        <f>+D65+D89</f>
        <v>78489036</v>
      </c>
      <c r="E90" s="77">
        <f>+E65+E89</f>
        <v>140500800</v>
      </c>
      <c r="F90" s="77">
        <f>+F65+F89</f>
        <v>135565489</v>
      </c>
    </row>
    <row r="91" spans="1:6" s="228" customFormat="1" ht="15" customHeight="1" x14ac:dyDescent="0.2">
      <c r="A91" s="245"/>
      <c r="B91" s="246"/>
      <c r="C91" s="247"/>
    </row>
    <row r="92" spans="1:6" s="225" customFormat="1" ht="16.5" customHeight="1" thickBot="1" x14ac:dyDescent="0.25">
      <c r="A92" s="837" t="s">
        <v>37</v>
      </c>
      <c r="B92" s="838"/>
      <c r="C92" s="838"/>
      <c r="D92" s="838"/>
      <c r="E92" s="838"/>
      <c r="F92" s="838"/>
    </row>
    <row r="93" spans="1:6" s="11" customFormat="1" ht="12" customHeight="1" thickBot="1" x14ac:dyDescent="0.25">
      <c r="A93" s="146" t="s">
        <v>4</v>
      </c>
      <c r="B93" s="98" t="s">
        <v>439</v>
      </c>
      <c r="C93" s="99">
        <f>+C94+C95+C96+C97+C98+C111</f>
        <v>54269764</v>
      </c>
      <c r="D93" s="99">
        <f>+D94+D95+D96+D97+D98+D111</f>
        <v>22318445</v>
      </c>
      <c r="E93" s="100">
        <f>+E94+E95+E96+E97+E98+E111</f>
        <v>76588209</v>
      </c>
      <c r="F93" s="100">
        <f>+F94+F95+F96+F97+F98+F111</f>
        <v>44119008</v>
      </c>
    </row>
    <row r="94" spans="1:6" s="221" customFormat="1" ht="12" customHeight="1" x14ac:dyDescent="0.2">
      <c r="A94" s="248" t="s">
        <v>57</v>
      </c>
      <c r="B94" s="102" t="s">
        <v>33</v>
      </c>
      <c r="C94" s="103">
        <f>'1.1.'!C96</f>
        <v>11461000</v>
      </c>
      <c r="D94" s="103">
        <f>'1.1.'!D96</f>
        <v>5784000</v>
      </c>
      <c r="E94" s="104">
        <f t="shared" ref="E94:E113" si="7">C94+D94</f>
        <v>17245000</v>
      </c>
      <c r="F94" s="104">
        <f>'1.1.'!H96</f>
        <v>15021851</v>
      </c>
    </row>
    <row r="95" spans="1:6" s="221" customFormat="1" ht="12" customHeight="1" x14ac:dyDescent="0.2">
      <c r="A95" s="227" t="s">
        <v>58</v>
      </c>
      <c r="B95" s="105" t="s">
        <v>102</v>
      </c>
      <c r="C95" s="291">
        <f>'1.1.'!C97</f>
        <v>2499000</v>
      </c>
      <c r="D95" s="291">
        <f>'1.1.'!D97</f>
        <v>730000</v>
      </c>
      <c r="E95" s="106">
        <f t="shared" si="7"/>
        <v>3229000</v>
      </c>
      <c r="F95" s="106">
        <f>'1.1.'!H97</f>
        <v>2870108</v>
      </c>
    </row>
    <row r="96" spans="1:6" s="221" customFormat="1" ht="12" customHeight="1" x14ac:dyDescent="0.2">
      <c r="A96" s="227" t="s">
        <v>59</v>
      </c>
      <c r="B96" s="105" t="s">
        <v>76</v>
      </c>
      <c r="C96" s="74">
        <f>'1.1.'!C98</f>
        <v>14532000</v>
      </c>
      <c r="D96" s="74">
        <f>'1.1.'!D98</f>
        <v>15200000</v>
      </c>
      <c r="E96" s="107">
        <f t="shared" si="7"/>
        <v>29732000</v>
      </c>
      <c r="F96" s="106">
        <f>'1.1.'!H98</f>
        <v>14138511</v>
      </c>
    </row>
    <row r="97" spans="1:6" s="221" customFormat="1" ht="12" customHeight="1" x14ac:dyDescent="0.2">
      <c r="A97" s="227" t="s">
        <v>60</v>
      </c>
      <c r="B97" s="105" t="s">
        <v>103</v>
      </c>
      <c r="C97" s="69">
        <f>'1.1.'!C99</f>
        <v>3912000</v>
      </c>
      <c r="D97" s="69">
        <f>'1.1.'!D99</f>
        <v>110000</v>
      </c>
      <c r="E97" s="107">
        <f t="shared" si="7"/>
        <v>4022000</v>
      </c>
      <c r="F97" s="106">
        <f>'1.1.'!H99</f>
        <v>4021860</v>
      </c>
    </row>
    <row r="98" spans="1:6" s="221" customFormat="1" ht="12" customHeight="1" x14ac:dyDescent="0.2">
      <c r="A98" s="227" t="s">
        <v>68</v>
      </c>
      <c r="B98" s="131" t="s">
        <v>104</v>
      </c>
      <c r="C98" s="291">
        <f>'1.1.'!C100</f>
        <v>1971000</v>
      </c>
      <c r="D98" s="291">
        <f>'1.1.'!D100</f>
        <v>6145600</v>
      </c>
      <c r="E98" s="107">
        <f t="shared" si="7"/>
        <v>8116600</v>
      </c>
      <c r="F98" s="106">
        <f>'1.1.'!H100</f>
        <v>8066678</v>
      </c>
    </row>
    <row r="99" spans="1:6" s="221" customFormat="1" ht="12" customHeight="1" x14ac:dyDescent="0.2">
      <c r="A99" s="227" t="s">
        <v>61</v>
      </c>
      <c r="B99" s="105" t="s">
        <v>367</v>
      </c>
      <c r="C99" s="69">
        <f>'1.1.'!C101</f>
        <v>1409000</v>
      </c>
      <c r="D99" s="69">
        <f>'1.1.'!D101</f>
        <v>80000</v>
      </c>
      <c r="E99" s="107">
        <f t="shared" si="7"/>
        <v>1489000</v>
      </c>
      <c r="F99" s="106">
        <f>'1.1.'!H101</f>
        <v>1487544</v>
      </c>
    </row>
    <row r="100" spans="1:6" s="221" customFormat="1" ht="12" customHeight="1" x14ac:dyDescent="0.2">
      <c r="A100" s="227" t="s">
        <v>62</v>
      </c>
      <c r="B100" s="111" t="s">
        <v>308</v>
      </c>
      <c r="C100" s="291">
        <f>'1.1.'!C102</f>
        <v>0</v>
      </c>
      <c r="D100" s="291">
        <f>'1.1.'!D102</f>
        <v>0</v>
      </c>
      <c r="E100" s="107">
        <f t="shared" si="7"/>
        <v>0</v>
      </c>
      <c r="F100" s="106">
        <f>'1.1.'!H102</f>
        <v>0</v>
      </c>
    </row>
    <row r="101" spans="1:6" s="221" customFormat="1" ht="12" customHeight="1" x14ac:dyDescent="0.2">
      <c r="A101" s="227" t="s">
        <v>69</v>
      </c>
      <c r="B101" s="111" t="s">
        <v>307</v>
      </c>
      <c r="C101" s="74">
        <f>'1.1.'!C103</f>
        <v>0</v>
      </c>
      <c r="D101" s="74">
        <f>'1.1.'!D103</f>
        <v>0</v>
      </c>
      <c r="E101" s="107">
        <f t="shared" si="7"/>
        <v>0</v>
      </c>
      <c r="F101" s="106">
        <f>'1.1.'!H103</f>
        <v>0</v>
      </c>
    </row>
    <row r="102" spans="1:6" s="221" customFormat="1" ht="12" customHeight="1" x14ac:dyDescent="0.2">
      <c r="A102" s="227" t="s">
        <v>70</v>
      </c>
      <c r="B102" s="111" t="s">
        <v>242</v>
      </c>
      <c r="C102" s="69">
        <f>'1.1.'!C104</f>
        <v>0</v>
      </c>
      <c r="D102" s="69">
        <f>'1.1.'!D104</f>
        <v>0</v>
      </c>
      <c r="E102" s="107">
        <f t="shared" si="7"/>
        <v>0</v>
      </c>
      <c r="F102" s="106">
        <f>'1.1.'!H104</f>
        <v>0</v>
      </c>
    </row>
    <row r="103" spans="1:6" s="221" customFormat="1" ht="12" customHeight="1" x14ac:dyDescent="0.2">
      <c r="A103" s="227" t="s">
        <v>71</v>
      </c>
      <c r="B103" s="112" t="s">
        <v>243</v>
      </c>
      <c r="C103" s="291">
        <f>'1.1.'!C105</f>
        <v>0</v>
      </c>
      <c r="D103" s="291">
        <f>'1.1.'!D105</f>
        <v>0</v>
      </c>
      <c r="E103" s="107">
        <f t="shared" si="7"/>
        <v>0</v>
      </c>
      <c r="F103" s="106">
        <f>'1.1.'!H105</f>
        <v>0</v>
      </c>
    </row>
    <row r="104" spans="1:6" s="221" customFormat="1" ht="12" customHeight="1" x14ac:dyDescent="0.2">
      <c r="A104" s="227" t="s">
        <v>72</v>
      </c>
      <c r="B104" s="112" t="s">
        <v>244</v>
      </c>
      <c r="C104" s="69">
        <f>'1.1.'!C106</f>
        <v>0</v>
      </c>
      <c r="D104" s="69">
        <f>'1.1.'!D106</f>
        <v>0</v>
      </c>
      <c r="E104" s="107">
        <f t="shared" si="7"/>
        <v>0</v>
      </c>
      <c r="F104" s="106">
        <f>'1.1.'!H106</f>
        <v>0</v>
      </c>
    </row>
    <row r="105" spans="1:6" s="221" customFormat="1" ht="12" customHeight="1" x14ac:dyDescent="0.2">
      <c r="A105" s="227" t="s">
        <v>74</v>
      </c>
      <c r="B105" s="111" t="s">
        <v>245</v>
      </c>
      <c r="C105" s="65">
        <f>'1.1.'!C107</f>
        <v>561000</v>
      </c>
      <c r="D105" s="65">
        <f>'1.1.'!D107</f>
        <v>919000</v>
      </c>
      <c r="E105" s="107">
        <f t="shared" si="7"/>
        <v>1480000</v>
      </c>
      <c r="F105" s="106">
        <f>'1.1.'!H107</f>
        <v>1431534</v>
      </c>
    </row>
    <row r="106" spans="1:6" s="221" customFormat="1" ht="12" customHeight="1" x14ac:dyDescent="0.2">
      <c r="A106" s="227" t="s">
        <v>105</v>
      </c>
      <c r="B106" s="111" t="s">
        <v>246</v>
      </c>
      <c r="C106" s="291">
        <f>'1.1.'!C108</f>
        <v>0</v>
      </c>
      <c r="D106" s="291">
        <f>'1.1.'!D108</f>
        <v>0</v>
      </c>
      <c r="E106" s="107">
        <f t="shared" si="7"/>
        <v>0</v>
      </c>
      <c r="F106" s="106">
        <f>'1.1.'!H108</f>
        <v>0</v>
      </c>
    </row>
    <row r="107" spans="1:6" s="221" customFormat="1" ht="12" customHeight="1" x14ac:dyDescent="0.2">
      <c r="A107" s="227" t="s">
        <v>240</v>
      </c>
      <c r="B107" s="112" t="s">
        <v>247</v>
      </c>
      <c r="C107" s="69">
        <f>'1.1.'!C109</f>
        <v>0</v>
      </c>
      <c r="D107" s="74">
        <f>'1.1.'!D109</f>
        <v>0</v>
      </c>
      <c r="E107" s="107">
        <f t="shared" si="7"/>
        <v>0</v>
      </c>
      <c r="F107" s="106">
        <f>'1.1.'!H109</f>
        <v>0</v>
      </c>
    </row>
    <row r="108" spans="1:6" s="221" customFormat="1" ht="12" customHeight="1" x14ac:dyDescent="0.2">
      <c r="A108" s="249" t="s">
        <v>241</v>
      </c>
      <c r="B108" s="110" t="s">
        <v>248</v>
      </c>
      <c r="C108" s="291">
        <f>'1.1.'!C110</f>
        <v>0</v>
      </c>
      <c r="D108" s="69">
        <f>'1.1.'!D110</f>
        <v>0</v>
      </c>
      <c r="E108" s="107">
        <f t="shared" si="7"/>
        <v>0</v>
      </c>
      <c r="F108" s="106">
        <f>'1.1.'!H110</f>
        <v>0</v>
      </c>
    </row>
    <row r="109" spans="1:6" s="221" customFormat="1" ht="12" customHeight="1" x14ac:dyDescent="0.2">
      <c r="A109" s="227" t="s">
        <v>305</v>
      </c>
      <c r="B109" s="110" t="s">
        <v>249</v>
      </c>
      <c r="C109" s="69">
        <f>'1.1.'!C111</f>
        <v>0</v>
      </c>
      <c r="D109" s="65">
        <f>'1.1.'!D111</f>
        <v>0</v>
      </c>
      <c r="E109" s="107">
        <f t="shared" si="7"/>
        <v>0</v>
      </c>
      <c r="F109" s="106">
        <f>'1.1.'!H111</f>
        <v>0</v>
      </c>
    </row>
    <row r="110" spans="1:6" s="221" customFormat="1" ht="12" customHeight="1" x14ac:dyDescent="0.2">
      <c r="A110" s="227" t="s">
        <v>306</v>
      </c>
      <c r="B110" s="112" t="s">
        <v>250</v>
      </c>
      <c r="C110" s="69">
        <f>'1.1.'!C112</f>
        <v>1000</v>
      </c>
      <c r="D110" s="291">
        <f>'1.1.'!D112</f>
        <v>5146600</v>
      </c>
      <c r="E110" s="106">
        <f t="shared" si="7"/>
        <v>5147600</v>
      </c>
      <c r="F110" s="106">
        <f>'1.1.'!H112</f>
        <v>5147600</v>
      </c>
    </row>
    <row r="111" spans="1:6" s="221" customFormat="1" ht="12" customHeight="1" x14ac:dyDescent="0.2">
      <c r="A111" s="227" t="s">
        <v>310</v>
      </c>
      <c r="B111" s="105" t="s">
        <v>34</v>
      </c>
      <c r="C111" s="291">
        <f>'1.1.'!C113</f>
        <v>19894764</v>
      </c>
      <c r="D111" s="74">
        <f>'1.1.'!D113</f>
        <v>-5651155</v>
      </c>
      <c r="E111" s="106">
        <f t="shared" si="7"/>
        <v>14243609</v>
      </c>
      <c r="F111" s="106">
        <f>'1.1.'!H113</f>
        <v>0</v>
      </c>
    </row>
    <row r="112" spans="1:6" s="221" customFormat="1" ht="12" customHeight="1" x14ac:dyDescent="0.2">
      <c r="A112" s="229" t="s">
        <v>311</v>
      </c>
      <c r="B112" s="105" t="s">
        <v>368</v>
      </c>
      <c r="C112" s="74">
        <f>'1.1.'!C114</f>
        <v>1237764</v>
      </c>
      <c r="D112" s="74">
        <f>'1.1.'!D114</f>
        <v>432845</v>
      </c>
      <c r="E112" s="107">
        <f t="shared" si="7"/>
        <v>1670609</v>
      </c>
      <c r="F112" s="106">
        <f>'1.1.'!H114</f>
        <v>0</v>
      </c>
    </row>
    <row r="113" spans="1:6" s="221" customFormat="1" ht="12" customHeight="1" thickBot="1" x14ac:dyDescent="0.25">
      <c r="A113" s="250" t="s">
        <v>312</v>
      </c>
      <c r="B113" s="251" t="s">
        <v>369</v>
      </c>
      <c r="C113" s="116">
        <f>'1.1.'!C115</f>
        <v>18657000</v>
      </c>
      <c r="D113" s="116">
        <f>'1.1.'!D115</f>
        <v>-6084000</v>
      </c>
      <c r="E113" s="117">
        <f t="shared" si="7"/>
        <v>12573000</v>
      </c>
      <c r="F113" s="106">
        <f>'1.1.'!H115</f>
        <v>0</v>
      </c>
    </row>
    <row r="114" spans="1:6" s="221" customFormat="1" ht="12" customHeight="1" thickBot="1" x14ac:dyDescent="0.25">
      <c r="A114" s="94" t="s">
        <v>5</v>
      </c>
      <c r="B114" s="144" t="s">
        <v>440</v>
      </c>
      <c r="C114" s="61">
        <f>+C115+C117+C119</f>
        <v>3789000</v>
      </c>
      <c r="D114" s="128">
        <f>+D115+D117+D119</f>
        <v>55877000</v>
      </c>
      <c r="E114" s="62">
        <f>+E115+E117+E119</f>
        <v>59666000</v>
      </c>
      <c r="F114" s="62">
        <f>+F115+F117+F119</f>
        <v>412724</v>
      </c>
    </row>
    <row r="115" spans="1:6" s="221" customFormat="1" ht="12" customHeight="1" x14ac:dyDescent="0.2">
      <c r="A115" s="226" t="s">
        <v>63</v>
      </c>
      <c r="B115" s="105" t="s">
        <v>120</v>
      </c>
      <c r="C115" s="103">
        <f>'1.1.'!C117</f>
        <v>3789000</v>
      </c>
      <c r="D115" s="103">
        <f>'1.1.'!D117</f>
        <v>55877000</v>
      </c>
      <c r="E115" s="66">
        <f t="shared" ref="E115:F127" si="8">C115+D115</f>
        <v>59666000</v>
      </c>
      <c r="F115" s="66">
        <f>'1.1.'!H117</f>
        <v>412724</v>
      </c>
    </row>
    <row r="116" spans="1:6" s="221" customFormat="1" ht="12" customHeight="1" x14ac:dyDescent="0.2">
      <c r="A116" s="226" t="s">
        <v>64</v>
      </c>
      <c r="B116" s="123" t="s">
        <v>254</v>
      </c>
      <c r="C116" s="69">
        <f>'1.1.'!C118</f>
        <v>0</v>
      </c>
      <c r="D116" s="69">
        <f>'1.1.'!D118</f>
        <v>56396000</v>
      </c>
      <c r="E116" s="66">
        <f t="shared" si="8"/>
        <v>56396000</v>
      </c>
      <c r="F116" s="66"/>
    </row>
    <row r="117" spans="1:6" s="221" customFormat="1" ht="12" customHeight="1" x14ac:dyDescent="0.2">
      <c r="A117" s="226" t="s">
        <v>65</v>
      </c>
      <c r="B117" s="123" t="s">
        <v>106</v>
      </c>
      <c r="C117" s="291">
        <f>'1.1.'!C119</f>
        <v>0</v>
      </c>
      <c r="D117" s="291">
        <f>'1.1.'!D119</f>
        <v>0</v>
      </c>
      <c r="E117" s="106">
        <f t="shared" si="8"/>
        <v>0</v>
      </c>
      <c r="F117" s="106"/>
    </row>
    <row r="118" spans="1:6" s="221" customFormat="1" ht="12" customHeight="1" x14ac:dyDescent="0.2">
      <c r="A118" s="226" t="s">
        <v>66</v>
      </c>
      <c r="B118" s="123" t="s">
        <v>255</v>
      </c>
      <c r="C118" s="74">
        <f>'1.1.'!C120</f>
        <v>0</v>
      </c>
      <c r="D118" s="74">
        <f>'1.1.'!D120</f>
        <v>0</v>
      </c>
      <c r="E118" s="106">
        <f t="shared" si="8"/>
        <v>0</v>
      </c>
      <c r="F118" s="106">
        <f t="shared" si="8"/>
        <v>0</v>
      </c>
    </row>
    <row r="119" spans="1:6" s="221" customFormat="1" ht="12" customHeight="1" x14ac:dyDescent="0.2">
      <c r="A119" s="226" t="s">
        <v>67</v>
      </c>
      <c r="B119" s="72" t="s">
        <v>122</v>
      </c>
      <c r="C119" s="74">
        <f>'1.1.'!C121</f>
        <v>0</v>
      </c>
      <c r="D119" s="74">
        <f>'1.1.'!D121</f>
        <v>0</v>
      </c>
      <c r="E119" s="106">
        <f t="shared" si="8"/>
        <v>0</v>
      </c>
      <c r="F119" s="106">
        <f t="shared" si="8"/>
        <v>0</v>
      </c>
    </row>
    <row r="120" spans="1:6" s="221" customFormat="1" ht="12" customHeight="1" x14ac:dyDescent="0.2">
      <c r="A120" s="226" t="s">
        <v>73</v>
      </c>
      <c r="B120" s="70" t="s">
        <v>299</v>
      </c>
      <c r="C120" s="74">
        <f>'1.1.'!C122</f>
        <v>0</v>
      </c>
      <c r="D120" s="74">
        <f>'1.1.'!D122</f>
        <v>0</v>
      </c>
      <c r="E120" s="106">
        <f t="shared" si="8"/>
        <v>0</v>
      </c>
      <c r="F120" s="106">
        <f t="shared" si="8"/>
        <v>0</v>
      </c>
    </row>
    <row r="121" spans="1:6" s="221" customFormat="1" ht="12" customHeight="1" x14ac:dyDescent="0.2">
      <c r="A121" s="226" t="s">
        <v>75</v>
      </c>
      <c r="B121" s="125" t="s">
        <v>260</v>
      </c>
      <c r="C121" s="69">
        <f>'1.1.'!C123</f>
        <v>0</v>
      </c>
      <c r="D121" s="69">
        <f>'1.1.'!D123</f>
        <v>0</v>
      </c>
      <c r="E121" s="106">
        <f t="shared" si="8"/>
        <v>0</v>
      </c>
      <c r="F121" s="106">
        <f t="shared" si="8"/>
        <v>0</v>
      </c>
    </row>
    <row r="122" spans="1:6" s="221" customFormat="1" ht="12" customHeight="1" x14ac:dyDescent="0.2">
      <c r="A122" s="226" t="s">
        <v>107</v>
      </c>
      <c r="B122" s="112" t="s">
        <v>244</v>
      </c>
      <c r="C122" s="69">
        <f>'1.1.'!C124</f>
        <v>0</v>
      </c>
      <c r="D122" s="69">
        <f>'1.1.'!D124</f>
        <v>0</v>
      </c>
      <c r="E122" s="106">
        <f t="shared" si="8"/>
        <v>0</v>
      </c>
      <c r="F122" s="106">
        <f t="shared" si="8"/>
        <v>0</v>
      </c>
    </row>
    <row r="123" spans="1:6" s="221" customFormat="1" ht="12" customHeight="1" x14ac:dyDescent="0.2">
      <c r="A123" s="226" t="s">
        <v>108</v>
      </c>
      <c r="B123" s="112" t="s">
        <v>259</v>
      </c>
      <c r="C123" s="291">
        <f>'1.1.'!C125</f>
        <v>0</v>
      </c>
      <c r="D123" s="291">
        <f>'1.1.'!D125</f>
        <v>0</v>
      </c>
      <c r="E123" s="106">
        <f t="shared" si="8"/>
        <v>0</v>
      </c>
      <c r="F123" s="106">
        <f t="shared" si="8"/>
        <v>0</v>
      </c>
    </row>
    <row r="124" spans="1:6" s="221" customFormat="1" ht="12" customHeight="1" x14ac:dyDescent="0.2">
      <c r="A124" s="226" t="s">
        <v>109</v>
      </c>
      <c r="B124" s="112" t="s">
        <v>258</v>
      </c>
      <c r="C124" s="74">
        <f>'1.1.'!C126</f>
        <v>0</v>
      </c>
      <c r="D124" s="74">
        <f>'1.1.'!D126</f>
        <v>0</v>
      </c>
      <c r="E124" s="106">
        <f t="shared" si="8"/>
        <v>0</v>
      </c>
      <c r="F124" s="106">
        <f t="shared" si="8"/>
        <v>0</v>
      </c>
    </row>
    <row r="125" spans="1:6" s="221" customFormat="1" ht="12" customHeight="1" x14ac:dyDescent="0.2">
      <c r="A125" s="226" t="s">
        <v>251</v>
      </c>
      <c r="B125" s="112" t="s">
        <v>247</v>
      </c>
      <c r="C125" s="74">
        <f>'1.1.'!C127</f>
        <v>0</v>
      </c>
      <c r="D125" s="74">
        <f>'1.1.'!D127</f>
        <v>0</v>
      </c>
      <c r="E125" s="106">
        <f t="shared" si="8"/>
        <v>0</v>
      </c>
      <c r="F125" s="106">
        <f t="shared" si="8"/>
        <v>0</v>
      </c>
    </row>
    <row r="126" spans="1:6" s="221" customFormat="1" ht="12" customHeight="1" x14ac:dyDescent="0.2">
      <c r="A126" s="226" t="s">
        <v>252</v>
      </c>
      <c r="B126" s="112" t="s">
        <v>257</v>
      </c>
      <c r="C126" s="74">
        <f>'1.1.'!C128</f>
        <v>0</v>
      </c>
      <c r="D126" s="74">
        <f>'1.1.'!D128</f>
        <v>0</v>
      </c>
      <c r="E126" s="106">
        <f t="shared" si="8"/>
        <v>0</v>
      </c>
      <c r="F126" s="106">
        <f t="shared" si="8"/>
        <v>0</v>
      </c>
    </row>
    <row r="127" spans="1:6" s="221" customFormat="1" ht="12" customHeight="1" thickBot="1" x14ac:dyDescent="0.25">
      <c r="A127" s="249" t="s">
        <v>253</v>
      </c>
      <c r="B127" s="112" t="s">
        <v>256</v>
      </c>
      <c r="C127" s="116">
        <f>'1.1.'!C129</f>
        <v>0</v>
      </c>
      <c r="D127" s="116">
        <f>'1.1.'!D129</f>
        <v>0</v>
      </c>
      <c r="E127" s="107">
        <f t="shared" si="8"/>
        <v>0</v>
      </c>
      <c r="F127" s="107">
        <f t="shared" si="8"/>
        <v>0</v>
      </c>
    </row>
    <row r="128" spans="1:6" s="221" customFormat="1" ht="12" customHeight="1" thickBot="1" x14ac:dyDescent="0.25">
      <c r="A128" s="94" t="s">
        <v>6</v>
      </c>
      <c r="B128" s="127" t="s">
        <v>315</v>
      </c>
      <c r="C128" s="61">
        <f>+C93+C114</f>
        <v>58058764</v>
      </c>
      <c r="D128" s="128">
        <f>+D93+D114</f>
        <v>78195445</v>
      </c>
      <c r="E128" s="62">
        <f>+E93+E114</f>
        <v>136254209</v>
      </c>
      <c r="F128" s="62">
        <f>+F93+F114</f>
        <v>44531732</v>
      </c>
    </row>
    <row r="129" spans="1:11" s="221" customFormat="1" ht="12" customHeight="1" thickBot="1" x14ac:dyDescent="0.25">
      <c r="A129" s="94" t="s">
        <v>7</v>
      </c>
      <c r="B129" s="127" t="s">
        <v>316</v>
      </c>
      <c r="C129" s="61">
        <f>+C130+C131+C132</f>
        <v>0</v>
      </c>
      <c r="D129" s="128">
        <f>+D130+D131+D132</f>
        <v>0</v>
      </c>
      <c r="E129" s="62">
        <f>+E130+E131+E132</f>
        <v>0</v>
      </c>
      <c r="F129" s="62">
        <f>+F130+F131+F132</f>
        <v>0</v>
      </c>
    </row>
    <row r="130" spans="1:11" s="11" customFormat="1" ht="12" customHeight="1" x14ac:dyDescent="0.2">
      <c r="A130" s="226" t="s">
        <v>156</v>
      </c>
      <c r="B130" s="129" t="s">
        <v>372</v>
      </c>
      <c r="C130" s="292">
        <f>'1.1.'!C132</f>
        <v>0</v>
      </c>
      <c r="D130" s="124"/>
      <c r="E130" s="106">
        <f t="shared" ref="E130:F132" si="9">C130+D130</f>
        <v>0</v>
      </c>
      <c r="F130" s="106">
        <f t="shared" si="9"/>
        <v>0</v>
      </c>
    </row>
    <row r="131" spans="1:11" s="221" customFormat="1" ht="12" customHeight="1" x14ac:dyDescent="0.2">
      <c r="A131" s="226" t="s">
        <v>157</v>
      </c>
      <c r="B131" s="129" t="s">
        <v>324</v>
      </c>
      <c r="C131" s="69">
        <f>'1.1.'!C133</f>
        <v>0</v>
      </c>
      <c r="D131" s="124"/>
      <c r="E131" s="106">
        <f t="shared" si="9"/>
        <v>0</v>
      </c>
      <c r="F131" s="106">
        <f t="shared" si="9"/>
        <v>0</v>
      </c>
    </row>
    <row r="132" spans="1:11" s="221" customFormat="1" ht="12" customHeight="1" thickBot="1" x14ac:dyDescent="0.25">
      <c r="A132" s="249" t="s">
        <v>158</v>
      </c>
      <c r="B132" s="131" t="s">
        <v>371</v>
      </c>
      <c r="C132" s="65">
        <f>'1.1.'!C134</f>
        <v>0</v>
      </c>
      <c r="D132" s="124"/>
      <c r="E132" s="106">
        <f t="shared" si="9"/>
        <v>0</v>
      </c>
      <c r="F132" s="106">
        <f t="shared" si="9"/>
        <v>0</v>
      </c>
    </row>
    <row r="133" spans="1:11" s="221" customFormat="1" ht="12" customHeight="1" thickBot="1" x14ac:dyDescent="0.25">
      <c r="A133" s="94" t="s">
        <v>8</v>
      </c>
      <c r="B133" s="127" t="s">
        <v>317</v>
      </c>
      <c r="C133" s="61">
        <f>+C134+C135+C136+C137+C138+C139</f>
        <v>0</v>
      </c>
      <c r="D133" s="128">
        <f>+D134+D135+D136+D137+D138+D139</f>
        <v>0</v>
      </c>
      <c r="E133" s="62">
        <f>+E134+E135+E136+E137+E138+E139</f>
        <v>0</v>
      </c>
      <c r="F133" s="62">
        <f>+F134+F135+F136+F137+F138+F139</f>
        <v>0</v>
      </c>
    </row>
    <row r="134" spans="1:11" s="221" customFormat="1" ht="12" customHeight="1" x14ac:dyDescent="0.2">
      <c r="A134" s="226" t="s">
        <v>50</v>
      </c>
      <c r="B134" s="129" t="s">
        <v>326</v>
      </c>
      <c r="C134" s="292">
        <f>'1.1.'!C136</f>
        <v>0</v>
      </c>
      <c r="D134" s="124"/>
      <c r="E134" s="106">
        <f t="shared" ref="E134:F139" si="10">C134+D134</f>
        <v>0</v>
      </c>
      <c r="F134" s="106">
        <f t="shared" si="10"/>
        <v>0</v>
      </c>
    </row>
    <row r="135" spans="1:11" s="221" customFormat="1" ht="12" customHeight="1" x14ac:dyDescent="0.2">
      <c r="A135" s="226" t="s">
        <v>51</v>
      </c>
      <c r="B135" s="129" t="s">
        <v>318</v>
      </c>
      <c r="C135" s="74">
        <f>'1.1.'!C137</f>
        <v>0</v>
      </c>
      <c r="D135" s="124"/>
      <c r="E135" s="106">
        <f t="shared" si="10"/>
        <v>0</v>
      </c>
      <c r="F135" s="106">
        <f t="shared" si="10"/>
        <v>0</v>
      </c>
    </row>
    <row r="136" spans="1:11" s="221" customFormat="1" ht="12" customHeight="1" x14ac:dyDescent="0.2">
      <c r="A136" s="226" t="s">
        <v>52</v>
      </c>
      <c r="B136" s="129" t="s">
        <v>319</v>
      </c>
      <c r="C136" s="74">
        <f>'1.1.'!C138</f>
        <v>0</v>
      </c>
      <c r="D136" s="124"/>
      <c r="E136" s="106">
        <f t="shared" si="10"/>
        <v>0</v>
      </c>
      <c r="F136" s="106">
        <f t="shared" si="10"/>
        <v>0</v>
      </c>
    </row>
    <row r="137" spans="1:11" s="221" customFormat="1" ht="12" customHeight="1" x14ac:dyDescent="0.2">
      <c r="A137" s="226" t="s">
        <v>94</v>
      </c>
      <c r="B137" s="129" t="s">
        <v>370</v>
      </c>
      <c r="C137" s="74">
        <f>'1.1.'!C139</f>
        <v>0</v>
      </c>
      <c r="D137" s="124"/>
      <c r="E137" s="106">
        <f t="shared" si="10"/>
        <v>0</v>
      </c>
      <c r="F137" s="106">
        <f t="shared" si="10"/>
        <v>0</v>
      </c>
    </row>
    <row r="138" spans="1:11" s="221" customFormat="1" ht="12" customHeight="1" x14ac:dyDescent="0.2">
      <c r="A138" s="226" t="s">
        <v>95</v>
      </c>
      <c r="B138" s="129" t="s">
        <v>321</v>
      </c>
      <c r="C138" s="74">
        <f>'1.1.'!C140</f>
        <v>0</v>
      </c>
      <c r="D138" s="124"/>
      <c r="E138" s="106">
        <f t="shared" si="10"/>
        <v>0</v>
      </c>
      <c r="F138" s="106">
        <f t="shared" si="10"/>
        <v>0</v>
      </c>
    </row>
    <row r="139" spans="1:11" s="11" customFormat="1" ht="12" customHeight="1" thickBot="1" x14ac:dyDescent="0.25">
      <c r="A139" s="249" t="s">
        <v>96</v>
      </c>
      <c r="B139" s="131" t="s">
        <v>322</v>
      </c>
      <c r="C139" s="116">
        <f>'1.1.'!C141</f>
        <v>0</v>
      </c>
      <c r="D139" s="124"/>
      <c r="E139" s="106">
        <f t="shared" si="10"/>
        <v>0</v>
      </c>
      <c r="F139" s="106">
        <f t="shared" si="10"/>
        <v>0</v>
      </c>
    </row>
    <row r="140" spans="1:11" s="221" customFormat="1" ht="12" customHeight="1" thickBot="1" x14ac:dyDescent="0.25">
      <c r="A140" s="94" t="s">
        <v>9</v>
      </c>
      <c r="B140" s="127" t="s">
        <v>377</v>
      </c>
      <c r="C140" s="76">
        <f>+C141+C142+C144+C145+C143</f>
        <v>905000</v>
      </c>
      <c r="D140" s="130">
        <f>+D141+D142+D144+D145+D143</f>
        <v>-549</v>
      </c>
      <c r="E140" s="77">
        <f>+E141+E142+E144+E145+E143</f>
        <v>904451</v>
      </c>
      <c r="F140" s="77">
        <f>+F141+F142+F144+F145+F143</f>
        <v>904451</v>
      </c>
      <c r="K140" s="253"/>
    </row>
    <row r="141" spans="1:11" s="221" customFormat="1" x14ac:dyDescent="0.2">
      <c r="A141" s="226" t="s">
        <v>53</v>
      </c>
      <c r="B141" s="129" t="s">
        <v>261</v>
      </c>
      <c r="C141" s="292">
        <f>'1.1.'!C143</f>
        <v>0</v>
      </c>
      <c r="D141" s="124"/>
      <c r="E141" s="106">
        <f>C141+D141</f>
        <v>0</v>
      </c>
      <c r="F141" s="106">
        <f>D141+E141</f>
        <v>0</v>
      </c>
    </row>
    <row r="142" spans="1:11" s="221" customFormat="1" ht="12" customHeight="1" x14ac:dyDescent="0.2">
      <c r="A142" s="226" t="s">
        <v>54</v>
      </c>
      <c r="B142" s="129" t="s">
        <v>262</v>
      </c>
      <c r="C142" s="69">
        <f>'1.1.'!C144</f>
        <v>905000</v>
      </c>
      <c r="D142" s="69">
        <f>'1.1.'!D144</f>
        <v>-549</v>
      </c>
      <c r="E142" s="106">
        <f>C142+D142</f>
        <v>904451</v>
      </c>
      <c r="F142" s="106">
        <f>'1.1.'!H144</f>
        <v>904451</v>
      </c>
    </row>
    <row r="143" spans="1:11" s="221" customFormat="1" ht="12" customHeight="1" x14ac:dyDescent="0.2">
      <c r="A143" s="226" t="s">
        <v>176</v>
      </c>
      <c r="B143" s="129" t="s">
        <v>376</v>
      </c>
      <c r="C143" s="69">
        <f>'1.1.'!C145</f>
        <v>0</v>
      </c>
      <c r="D143" s="69">
        <f>'1.1.'!D145</f>
        <v>0</v>
      </c>
      <c r="E143" s="106">
        <f>C143+D143</f>
        <v>0</v>
      </c>
      <c r="F143" s="106">
        <f>D143+E143</f>
        <v>0</v>
      </c>
    </row>
    <row r="144" spans="1:11" s="11" customFormat="1" ht="12" customHeight="1" x14ac:dyDescent="0.2">
      <c r="A144" s="226" t="s">
        <v>177</v>
      </c>
      <c r="B144" s="129" t="s">
        <v>331</v>
      </c>
      <c r="C144" s="291">
        <f>'1.1.'!C146</f>
        <v>0</v>
      </c>
      <c r="D144" s="124"/>
      <c r="E144" s="106">
        <f>C144+D144</f>
        <v>0</v>
      </c>
      <c r="F144" s="106">
        <f>D144+E144</f>
        <v>0</v>
      </c>
    </row>
    <row r="145" spans="1:6" s="11" customFormat="1" ht="12" customHeight="1" thickBot="1" x14ac:dyDescent="0.25">
      <c r="A145" s="249" t="s">
        <v>178</v>
      </c>
      <c r="B145" s="131" t="s">
        <v>281</v>
      </c>
      <c r="C145" s="116">
        <f>'1.1.'!C147</f>
        <v>0</v>
      </c>
      <c r="D145" s="124"/>
      <c r="E145" s="106">
        <f>C145+D145</f>
        <v>0</v>
      </c>
      <c r="F145" s="106">
        <f>D145+E145</f>
        <v>0</v>
      </c>
    </row>
    <row r="146" spans="1:6" s="11" customFormat="1" ht="12" customHeight="1" thickBot="1" x14ac:dyDescent="0.25">
      <c r="A146" s="94" t="s">
        <v>10</v>
      </c>
      <c r="B146" s="127" t="s">
        <v>332</v>
      </c>
      <c r="C146" s="132">
        <f>+C147+C148+C149+C150+C151</f>
        <v>0</v>
      </c>
      <c r="D146" s="133">
        <f>+D147+D148+D149+D150+D151</f>
        <v>0</v>
      </c>
      <c r="E146" s="134">
        <f>+E147+E148+E149+E150+E151</f>
        <v>0</v>
      </c>
      <c r="F146" s="134">
        <f>+F147+F148+F149+F150+F151</f>
        <v>0</v>
      </c>
    </row>
    <row r="147" spans="1:6" s="11" customFormat="1" ht="12" customHeight="1" x14ac:dyDescent="0.2">
      <c r="A147" s="226" t="s">
        <v>55</v>
      </c>
      <c r="B147" s="129" t="s">
        <v>327</v>
      </c>
      <c r="C147" s="69"/>
      <c r="D147" s="124"/>
      <c r="E147" s="106">
        <f t="shared" ref="E147:F153" si="11">C147+D147</f>
        <v>0</v>
      </c>
      <c r="F147" s="106">
        <f t="shared" si="11"/>
        <v>0</v>
      </c>
    </row>
    <row r="148" spans="1:6" s="11" customFormat="1" ht="12" customHeight="1" x14ac:dyDescent="0.2">
      <c r="A148" s="226" t="s">
        <v>56</v>
      </c>
      <c r="B148" s="129" t="s">
        <v>334</v>
      </c>
      <c r="C148" s="69"/>
      <c r="D148" s="124"/>
      <c r="E148" s="106">
        <f t="shared" si="11"/>
        <v>0</v>
      </c>
      <c r="F148" s="106">
        <f t="shared" si="11"/>
        <v>0</v>
      </c>
    </row>
    <row r="149" spans="1:6" s="11" customFormat="1" ht="12" customHeight="1" x14ac:dyDescent="0.2">
      <c r="A149" s="226" t="s">
        <v>188</v>
      </c>
      <c r="B149" s="129" t="s">
        <v>329</v>
      </c>
      <c r="C149" s="69"/>
      <c r="D149" s="124"/>
      <c r="E149" s="106">
        <f t="shared" si="11"/>
        <v>0</v>
      </c>
      <c r="F149" s="106">
        <f t="shared" si="11"/>
        <v>0</v>
      </c>
    </row>
    <row r="150" spans="1:6" s="11" customFormat="1" ht="12" customHeight="1" x14ac:dyDescent="0.2">
      <c r="A150" s="226" t="s">
        <v>189</v>
      </c>
      <c r="B150" s="129" t="s">
        <v>373</v>
      </c>
      <c r="C150" s="69"/>
      <c r="D150" s="124"/>
      <c r="E150" s="106">
        <f t="shared" si="11"/>
        <v>0</v>
      </c>
      <c r="F150" s="106">
        <f t="shared" si="11"/>
        <v>0</v>
      </c>
    </row>
    <row r="151" spans="1:6" s="221" customFormat="1" ht="12.75" customHeight="1" thickBot="1" x14ac:dyDescent="0.25">
      <c r="A151" s="249" t="s">
        <v>333</v>
      </c>
      <c r="B151" s="131" t="s">
        <v>336</v>
      </c>
      <c r="C151" s="74"/>
      <c r="D151" s="126"/>
      <c r="E151" s="107">
        <f t="shared" si="11"/>
        <v>0</v>
      </c>
      <c r="F151" s="107">
        <f t="shared" si="11"/>
        <v>0</v>
      </c>
    </row>
    <row r="152" spans="1:6" s="221" customFormat="1" ht="12.75" customHeight="1" thickBot="1" x14ac:dyDescent="0.25">
      <c r="A152" s="254" t="s">
        <v>11</v>
      </c>
      <c r="B152" s="127" t="s">
        <v>337</v>
      </c>
      <c r="C152" s="135"/>
      <c r="D152" s="136"/>
      <c r="E152" s="134">
        <f t="shared" si="11"/>
        <v>0</v>
      </c>
      <c r="F152" s="134">
        <f t="shared" si="11"/>
        <v>0</v>
      </c>
    </row>
    <row r="153" spans="1:6" s="221" customFormat="1" ht="12.75" customHeight="1" thickBot="1" x14ac:dyDescent="0.25">
      <c r="A153" s="254" t="s">
        <v>12</v>
      </c>
      <c r="B153" s="127" t="s">
        <v>338</v>
      </c>
      <c r="C153" s="135"/>
      <c r="D153" s="136"/>
      <c r="E153" s="134">
        <f t="shared" si="11"/>
        <v>0</v>
      </c>
      <c r="F153" s="134">
        <f t="shared" si="11"/>
        <v>0</v>
      </c>
    </row>
    <row r="154" spans="1:6" s="221" customFormat="1" ht="12" customHeight="1" thickBot="1" x14ac:dyDescent="0.25">
      <c r="A154" s="94" t="s">
        <v>13</v>
      </c>
      <c r="B154" s="127" t="s">
        <v>340</v>
      </c>
      <c r="C154" s="138">
        <f>+C129+C133+C140+C146+C152+C153</f>
        <v>905000</v>
      </c>
      <c r="D154" s="139">
        <f>+D129+D133+D140+D146+D152+D153</f>
        <v>-549</v>
      </c>
      <c r="E154" s="140">
        <f>+E129+E133+E140+E146+E152+E153</f>
        <v>904451</v>
      </c>
      <c r="F154" s="140">
        <f>+F129+F133+F140+F146+F152+F153</f>
        <v>904451</v>
      </c>
    </row>
    <row r="155" spans="1:6" s="221" customFormat="1" ht="15" customHeight="1" thickBot="1" x14ac:dyDescent="0.25">
      <c r="A155" s="255" t="s">
        <v>14</v>
      </c>
      <c r="B155" s="143" t="s">
        <v>339</v>
      </c>
      <c r="C155" s="138">
        <f>+C128+C154</f>
        <v>58963764</v>
      </c>
      <c r="D155" s="139">
        <f>+D128+D154</f>
        <v>78194896</v>
      </c>
      <c r="E155" s="140">
        <f>+E128+E154</f>
        <v>137158660</v>
      </c>
      <c r="F155" s="140">
        <f>+F128+F154</f>
        <v>45436183</v>
      </c>
    </row>
    <row r="156" spans="1:6" s="221" customFormat="1" ht="13.5" thickBot="1" x14ac:dyDescent="0.25">
      <c r="A156" s="256"/>
      <c r="B156" s="257"/>
      <c r="C156" s="258"/>
      <c r="D156" s="258"/>
      <c r="E156" s="258"/>
    </row>
    <row r="157" spans="1:6" s="221" customFormat="1" ht="15" customHeight="1" thickBot="1" x14ac:dyDescent="0.25">
      <c r="A157" s="20" t="s">
        <v>374</v>
      </c>
      <c r="B157" s="21"/>
      <c r="C157" s="50">
        <v>2</v>
      </c>
      <c r="D157" s="50"/>
      <c r="E157" s="51">
        <f>C157+D157</f>
        <v>2</v>
      </c>
      <c r="F157" s="51"/>
    </row>
    <row r="158" spans="1:6" s="221" customFormat="1" ht="14.25" customHeight="1" thickBot="1" x14ac:dyDescent="0.25">
      <c r="A158" s="20" t="s">
        <v>117</v>
      </c>
      <c r="B158" s="21"/>
      <c r="C158" s="50">
        <v>3</v>
      </c>
      <c r="D158" s="50">
        <v>4</v>
      </c>
      <c r="E158" s="51">
        <f>C158+D158</f>
        <v>7</v>
      </c>
      <c r="F158" s="51"/>
    </row>
  </sheetData>
  <sheetProtection formatCells="0"/>
  <mergeCells count="8">
    <mergeCell ref="E1:F1"/>
    <mergeCell ref="E4:F4"/>
    <mergeCell ref="A7:F7"/>
    <mergeCell ref="A92:F92"/>
    <mergeCell ref="B2:D2"/>
    <mergeCell ref="B3:D3"/>
    <mergeCell ref="E2:F2"/>
    <mergeCell ref="E3:F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BreakPreview" zoomScaleNormal="100" zoomScaleSheetLayoutView="100" workbookViewId="0">
      <selection activeCell="F19" sqref="F19"/>
    </sheetView>
  </sheetViews>
  <sheetFormatPr defaultRowHeight="12.75" x14ac:dyDescent="0.2"/>
  <cols>
    <col min="1" max="1" width="16.1640625" style="32" customWidth="1"/>
    <col min="2" max="2" width="72.6640625" style="33" customWidth="1"/>
    <col min="3" max="3" width="14.1640625" style="34" customWidth="1"/>
    <col min="4" max="4" width="14.1640625" style="2" hidden="1" customWidth="1"/>
    <col min="5" max="5" width="14.1640625" style="2" customWidth="1"/>
    <col min="6" max="6" width="13.1640625" style="2" customWidth="1"/>
    <col min="7" max="16384" width="9.33203125" style="2"/>
  </cols>
  <sheetData>
    <row r="1" spans="1:6" s="1" customFormat="1" ht="16.5" customHeight="1" thickBot="1" x14ac:dyDescent="0.25">
      <c r="A1" s="17"/>
      <c r="B1" s="18"/>
      <c r="E1" s="844" t="s">
        <v>506</v>
      </c>
      <c r="F1" s="844"/>
    </row>
    <row r="2" spans="1:6" s="10" customFormat="1" ht="21" customHeight="1" thickBot="1" x14ac:dyDescent="0.25">
      <c r="A2" s="217" t="s">
        <v>39</v>
      </c>
      <c r="B2" s="839" t="s">
        <v>444</v>
      </c>
      <c r="C2" s="839"/>
      <c r="D2" s="839"/>
      <c r="E2" s="840" t="s">
        <v>35</v>
      </c>
      <c r="F2" s="841"/>
    </row>
    <row r="3" spans="1:6" s="10" customFormat="1" ht="26.25" thickBot="1" x14ac:dyDescent="0.25">
      <c r="A3" s="217" t="s">
        <v>115</v>
      </c>
      <c r="B3" s="839" t="s">
        <v>291</v>
      </c>
      <c r="C3" s="839"/>
      <c r="D3" s="839"/>
      <c r="E3" s="842" t="s">
        <v>38</v>
      </c>
      <c r="F3" s="843"/>
    </row>
    <row r="4" spans="1:6" s="10" customFormat="1" ht="15.95" customHeight="1" thickBot="1" x14ac:dyDescent="0.3">
      <c r="A4" s="38"/>
      <c r="B4" s="38"/>
      <c r="C4" s="19"/>
      <c r="E4" s="846" t="s">
        <v>451</v>
      </c>
      <c r="F4" s="846"/>
    </row>
    <row r="5" spans="1:6" s="221" customFormat="1" ht="39" thickBot="1" x14ac:dyDescent="0.25">
      <c r="A5" s="218" t="s">
        <v>116</v>
      </c>
      <c r="B5" s="219" t="s">
        <v>436</v>
      </c>
      <c r="C5" s="259" t="s">
        <v>378</v>
      </c>
      <c r="D5" s="260" t="str">
        <f>'1.'!D4</f>
        <v>1.-5. sz. módosítás 
(±)</v>
      </c>
      <c r="E5" s="278" t="str">
        <f>'1.'!E4</f>
        <v>Módosított előirányzat</v>
      </c>
      <c r="F5" s="278" t="str">
        <f>'6.1.'!F5</f>
        <v>Teljesítés</v>
      </c>
    </row>
    <row r="6" spans="1:6" s="225" customFormat="1" ht="12.95" customHeight="1" thickBot="1" x14ac:dyDescent="0.25">
      <c r="A6" s="222" t="s">
        <v>354</v>
      </c>
      <c r="B6" s="223" t="s">
        <v>355</v>
      </c>
      <c r="C6" s="223" t="s">
        <v>356</v>
      </c>
      <c r="D6" s="315" t="s">
        <v>358</v>
      </c>
      <c r="E6" s="96" t="s">
        <v>358</v>
      </c>
      <c r="F6" s="331" t="s">
        <v>357</v>
      </c>
    </row>
    <row r="7" spans="1:6" s="225" customFormat="1" ht="15.95" customHeight="1" thickBot="1" x14ac:dyDescent="0.25">
      <c r="A7" s="835" t="s">
        <v>36</v>
      </c>
      <c r="B7" s="836"/>
      <c r="C7" s="836"/>
      <c r="D7" s="836"/>
      <c r="E7" s="836"/>
      <c r="F7" s="836"/>
    </row>
    <row r="8" spans="1:6" s="225" customFormat="1" ht="12" customHeight="1" thickBot="1" x14ac:dyDescent="0.25">
      <c r="A8" s="94" t="s">
        <v>4</v>
      </c>
      <c r="B8" s="60" t="s">
        <v>141</v>
      </c>
      <c r="C8" s="61">
        <f>+C9+C10+C11+C12+C13+C14</f>
        <v>0</v>
      </c>
      <c r="D8" s="128">
        <f>+D9+D10+D11+D12+D13+D14</f>
        <v>657860</v>
      </c>
      <c r="E8" s="62">
        <f>+E9+E10+E11+E12+E13+E14</f>
        <v>657860</v>
      </c>
      <c r="F8" s="62">
        <f>+F9+F10+F11+F12+F13+F14</f>
        <v>657860</v>
      </c>
    </row>
    <row r="9" spans="1:6" s="11" customFormat="1" ht="12" customHeight="1" x14ac:dyDescent="0.2">
      <c r="A9" s="226" t="s">
        <v>57</v>
      </c>
      <c r="B9" s="64" t="s">
        <v>142</v>
      </c>
      <c r="C9" s="65"/>
      <c r="D9" s="122"/>
      <c r="E9" s="66">
        <f t="shared" ref="E9:F14" si="0">C9+D9</f>
        <v>0</v>
      </c>
      <c r="F9" s="66">
        <f t="shared" si="0"/>
        <v>0</v>
      </c>
    </row>
    <row r="10" spans="1:6" s="228" customFormat="1" ht="12" customHeight="1" x14ac:dyDescent="0.2">
      <c r="A10" s="227" t="s">
        <v>58</v>
      </c>
      <c r="B10" s="68" t="s">
        <v>143</v>
      </c>
      <c r="C10" s="69"/>
      <c r="D10" s="124"/>
      <c r="E10" s="106">
        <f t="shared" si="0"/>
        <v>0</v>
      </c>
      <c r="F10" s="106">
        <f t="shared" si="0"/>
        <v>0</v>
      </c>
    </row>
    <row r="11" spans="1:6" s="228" customFormat="1" ht="12" customHeight="1" x14ac:dyDescent="0.2">
      <c r="A11" s="227" t="s">
        <v>59</v>
      </c>
      <c r="B11" s="68" t="s">
        <v>144</v>
      </c>
      <c r="C11" s="69"/>
      <c r="D11" s="124"/>
      <c r="E11" s="106">
        <f t="shared" si="0"/>
        <v>0</v>
      </c>
      <c r="F11" s="106">
        <f t="shared" si="0"/>
        <v>0</v>
      </c>
    </row>
    <row r="12" spans="1:6" s="228" customFormat="1" ht="12" customHeight="1" x14ac:dyDescent="0.2">
      <c r="A12" s="227" t="s">
        <v>60</v>
      </c>
      <c r="B12" s="68" t="s">
        <v>145</v>
      </c>
      <c r="C12" s="69"/>
      <c r="D12" s="124"/>
      <c r="E12" s="106">
        <f t="shared" si="0"/>
        <v>0</v>
      </c>
      <c r="F12" s="106">
        <f t="shared" si="0"/>
        <v>0</v>
      </c>
    </row>
    <row r="13" spans="1:6" s="228" customFormat="1" ht="12" customHeight="1" x14ac:dyDescent="0.2">
      <c r="A13" s="227" t="s">
        <v>77</v>
      </c>
      <c r="B13" s="68" t="s">
        <v>362</v>
      </c>
      <c r="C13" s="69"/>
      <c r="D13" s="124">
        <f>'1.2.'!D11</f>
        <v>657860</v>
      </c>
      <c r="E13" s="106">
        <f t="shared" si="0"/>
        <v>657860</v>
      </c>
      <c r="F13" s="106">
        <f>'1.2.'!F11</f>
        <v>657860</v>
      </c>
    </row>
    <row r="14" spans="1:6" s="11" customFormat="1" ht="12" customHeight="1" thickBot="1" x14ac:dyDescent="0.25">
      <c r="A14" s="229" t="s">
        <v>61</v>
      </c>
      <c r="B14" s="72" t="s">
        <v>301</v>
      </c>
      <c r="C14" s="69"/>
      <c r="D14" s="124"/>
      <c r="E14" s="106">
        <f t="shared" si="0"/>
        <v>0</v>
      </c>
      <c r="F14" s="106">
        <f t="shared" si="0"/>
        <v>0</v>
      </c>
    </row>
    <row r="15" spans="1:6" s="11" customFormat="1" ht="12" customHeight="1" thickBot="1" x14ac:dyDescent="0.25">
      <c r="A15" s="94" t="s">
        <v>5</v>
      </c>
      <c r="B15" s="73" t="s">
        <v>146</v>
      </c>
      <c r="C15" s="61">
        <f>+C16+C17+C18+C19+C20</f>
        <v>0</v>
      </c>
      <c r="D15" s="128">
        <f>+D16+D17+D18+D19+D20</f>
        <v>0</v>
      </c>
      <c r="E15" s="62">
        <f>+E16+E17+E18+E19+E20</f>
        <v>0</v>
      </c>
      <c r="F15" s="62">
        <f>+F16+F17+F18+F19+F20</f>
        <v>0</v>
      </c>
    </row>
    <row r="16" spans="1:6" s="11" customFormat="1" ht="12" customHeight="1" x14ac:dyDescent="0.2">
      <c r="A16" s="226" t="s">
        <v>63</v>
      </c>
      <c r="B16" s="64" t="s">
        <v>147</v>
      </c>
      <c r="C16" s="65"/>
      <c r="D16" s="122"/>
      <c r="E16" s="66">
        <f t="shared" ref="E16:F21" si="1">C16+D16</f>
        <v>0</v>
      </c>
      <c r="F16" s="66">
        <f t="shared" si="1"/>
        <v>0</v>
      </c>
    </row>
    <row r="17" spans="1:6" s="11" customFormat="1" ht="12" customHeight="1" x14ac:dyDescent="0.2">
      <c r="A17" s="227" t="s">
        <v>64</v>
      </c>
      <c r="B17" s="68" t="s">
        <v>148</v>
      </c>
      <c r="C17" s="69"/>
      <c r="D17" s="124"/>
      <c r="E17" s="106">
        <f t="shared" si="1"/>
        <v>0</v>
      </c>
      <c r="F17" s="106">
        <f t="shared" si="1"/>
        <v>0</v>
      </c>
    </row>
    <row r="18" spans="1:6" s="11" customFormat="1" ht="12" customHeight="1" x14ac:dyDescent="0.2">
      <c r="A18" s="227" t="s">
        <v>65</v>
      </c>
      <c r="B18" s="68" t="s">
        <v>293</v>
      </c>
      <c r="C18" s="69"/>
      <c r="D18" s="124"/>
      <c r="E18" s="106">
        <f t="shared" si="1"/>
        <v>0</v>
      </c>
      <c r="F18" s="106">
        <f t="shared" si="1"/>
        <v>0</v>
      </c>
    </row>
    <row r="19" spans="1:6" s="11" customFormat="1" ht="12" customHeight="1" x14ac:dyDescent="0.2">
      <c r="A19" s="227" t="s">
        <v>66</v>
      </c>
      <c r="B19" s="68" t="s">
        <v>294</v>
      </c>
      <c r="C19" s="69"/>
      <c r="D19" s="124"/>
      <c r="E19" s="106">
        <f t="shared" si="1"/>
        <v>0</v>
      </c>
      <c r="F19" s="106">
        <f t="shared" si="1"/>
        <v>0</v>
      </c>
    </row>
    <row r="20" spans="1:6" s="11" customFormat="1" ht="12" customHeight="1" x14ac:dyDescent="0.2">
      <c r="A20" s="227" t="s">
        <v>67</v>
      </c>
      <c r="B20" s="68" t="s">
        <v>149</v>
      </c>
      <c r="C20" s="69"/>
      <c r="D20" s="124"/>
      <c r="E20" s="106">
        <f t="shared" si="1"/>
        <v>0</v>
      </c>
      <c r="F20" s="106">
        <f t="shared" si="1"/>
        <v>0</v>
      </c>
    </row>
    <row r="21" spans="1:6" s="228" customFormat="1" ht="12" customHeight="1" thickBot="1" x14ac:dyDescent="0.25">
      <c r="A21" s="229" t="s">
        <v>73</v>
      </c>
      <c r="B21" s="72" t="s">
        <v>150</v>
      </c>
      <c r="C21" s="74"/>
      <c r="D21" s="126"/>
      <c r="E21" s="107">
        <f t="shared" si="1"/>
        <v>0</v>
      </c>
      <c r="F21" s="107">
        <f t="shared" si="1"/>
        <v>0</v>
      </c>
    </row>
    <row r="22" spans="1:6" s="228" customFormat="1" ht="12" customHeight="1" thickBot="1" x14ac:dyDescent="0.25">
      <c r="A22" s="94" t="s">
        <v>6</v>
      </c>
      <c r="B22" s="60" t="s">
        <v>151</v>
      </c>
      <c r="C22" s="61">
        <f>+C23+C24+C25+C26+C27</f>
        <v>0</v>
      </c>
      <c r="D22" s="128">
        <f>+D23+D24+D25+D26+D27</f>
        <v>0</v>
      </c>
      <c r="E22" s="62">
        <f>+E23+E24+E25+E26+E27</f>
        <v>0</v>
      </c>
      <c r="F22" s="62">
        <f>+F23+F24+F25+F26+F27</f>
        <v>0</v>
      </c>
    </row>
    <row r="23" spans="1:6" s="228" customFormat="1" ht="12" customHeight="1" x14ac:dyDescent="0.2">
      <c r="A23" s="226" t="s">
        <v>46</v>
      </c>
      <c r="B23" s="64" t="s">
        <v>152</v>
      </c>
      <c r="C23" s="65"/>
      <c r="D23" s="122"/>
      <c r="E23" s="66">
        <f t="shared" ref="E23:F64" si="2">C23+D23</f>
        <v>0</v>
      </c>
      <c r="F23" s="66">
        <f t="shared" si="2"/>
        <v>0</v>
      </c>
    </row>
    <row r="24" spans="1:6" s="11" customFormat="1" ht="12" customHeight="1" x14ac:dyDescent="0.2">
      <c r="A24" s="227" t="s">
        <v>47</v>
      </c>
      <c r="B24" s="68" t="s">
        <v>153</v>
      </c>
      <c r="C24" s="69"/>
      <c r="D24" s="124"/>
      <c r="E24" s="106">
        <f t="shared" si="2"/>
        <v>0</v>
      </c>
      <c r="F24" s="106">
        <f t="shared" si="2"/>
        <v>0</v>
      </c>
    </row>
    <row r="25" spans="1:6" s="228" customFormat="1" ht="12" customHeight="1" x14ac:dyDescent="0.2">
      <c r="A25" s="227" t="s">
        <v>48</v>
      </c>
      <c r="B25" s="68" t="s">
        <v>295</v>
      </c>
      <c r="C25" s="69"/>
      <c r="D25" s="124"/>
      <c r="E25" s="106">
        <f t="shared" si="2"/>
        <v>0</v>
      </c>
      <c r="F25" s="106">
        <f t="shared" si="2"/>
        <v>0</v>
      </c>
    </row>
    <row r="26" spans="1:6" s="228" customFormat="1" ht="12" customHeight="1" x14ac:dyDescent="0.2">
      <c r="A26" s="227" t="s">
        <v>49</v>
      </c>
      <c r="B26" s="68" t="s">
        <v>296</v>
      </c>
      <c r="C26" s="69"/>
      <c r="D26" s="124"/>
      <c r="E26" s="106">
        <f t="shared" si="2"/>
        <v>0</v>
      </c>
      <c r="F26" s="106">
        <f t="shared" si="2"/>
        <v>0</v>
      </c>
    </row>
    <row r="27" spans="1:6" s="228" customFormat="1" ht="12" customHeight="1" x14ac:dyDescent="0.2">
      <c r="A27" s="227" t="s">
        <v>90</v>
      </c>
      <c r="B27" s="68" t="s">
        <v>154</v>
      </c>
      <c r="C27" s="69"/>
      <c r="D27" s="124"/>
      <c r="E27" s="106">
        <f t="shared" si="2"/>
        <v>0</v>
      </c>
      <c r="F27" s="106">
        <f t="shared" si="2"/>
        <v>0</v>
      </c>
    </row>
    <row r="28" spans="1:6" s="228" customFormat="1" ht="12" customHeight="1" thickBot="1" x14ac:dyDescent="0.25">
      <c r="A28" s="229" t="s">
        <v>91</v>
      </c>
      <c r="B28" s="72" t="s">
        <v>155</v>
      </c>
      <c r="C28" s="74"/>
      <c r="D28" s="126"/>
      <c r="E28" s="107">
        <f t="shared" si="2"/>
        <v>0</v>
      </c>
      <c r="F28" s="107">
        <f t="shared" si="2"/>
        <v>0</v>
      </c>
    </row>
    <row r="29" spans="1:6" s="228" customFormat="1" ht="12" customHeight="1" thickBot="1" x14ac:dyDescent="0.25">
      <c r="A29" s="94" t="s">
        <v>92</v>
      </c>
      <c r="B29" s="60" t="s">
        <v>429</v>
      </c>
      <c r="C29" s="76">
        <f>+C30+C31+C32+C33+C34+C35+C36</f>
        <v>0</v>
      </c>
      <c r="D29" s="76">
        <f>+D30+D31+D32+D33+D34+D35+D36</f>
        <v>0</v>
      </c>
      <c r="E29" s="77">
        <f>+E30+E31+E32+E33+E34+E35+E36</f>
        <v>0</v>
      </c>
      <c r="F29" s="77">
        <f>+F30+F31+F32+F33+F34+F35+F36</f>
        <v>0</v>
      </c>
    </row>
    <row r="30" spans="1:6" s="228" customFormat="1" ht="12" customHeight="1" x14ac:dyDescent="0.2">
      <c r="A30" s="226" t="s">
        <v>156</v>
      </c>
      <c r="B30" s="64" t="s">
        <v>445</v>
      </c>
      <c r="C30" s="65"/>
      <c r="D30" s="65"/>
      <c r="E30" s="66">
        <f t="shared" si="2"/>
        <v>0</v>
      </c>
      <c r="F30" s="66">
        <f t="shared" si="2"/>
        <v>0</v>
      </c>
    </row>
    <row r="31" spans="1:6" s="228" customFormat="1" ht="12" customHeight="1" x14ac:dyDescent="0.2">
      <c r="A31" s="227" t="s">
        <v>157</v>
      </c>
      <c r="B31" s="68" t="s">
        <v>446</v>
      </c>
      <c r="C31" s="69"/>
      <c r="D31" s="69"/>
      <c r="E31" s="106">
        <f t="shared" si="2"/>
        <v>0</v>
      </c>
      <c r="F31" s="106">
        <f t="shared" si="2"/>
        <v>0</v>
      </c>
    </row>
    <row r="32" spans="1:6" s="228" customFormat="1" ht="12" customHeight="1" x14ac:dyDescent="0.2">
      <c r="A32" s="227" t="s">
        <v>158</v>
      </c>
      <c r="B32" s="68" t="s">
        <v>424</v>
      </c>
      <c r="C32" s="69"/>
      <c r="D32" s="69"/>
      <c r="E32" s="106">
        <f t="shared" si="2"/>
        <v>0</v>
      </c>
      <c r="F32" s="106">
        <f t="shared" si="2"/>
        <v>0</v>
      </c>
    </row>
    <row r="33" spans="1:6" s="228" customFormat="1" ht="12" customHeight="1" x14ac:dyDescent="0.2">
      <c r="A33" s="227" t="s">
        <v>159</v>
      </c>
      <c r="B33" s="68" t="s">
        <v>425</v>
      </c>
      <c r="C33" s="69"/>
      <c r="D33" s="69"/>
      <c r="E33" s="106">
        <f t="shared" si="2"/>
        <v>0</v>
      </c>
      <c r="F33" s="106">
        <f t="shared" si="2"/>
        <v>0</v>
      </c>
    </row>
    <row r="34" spans="1:6" s="228" customFormat="1" ht="12" customHeight="1" x14ac:dyDescent="0.2">
      <c r="A34" s="227" t="s">
        <v>426</v>
      </c>
      <c r="B34" s="68" t="s">
        <v>160</v>
      </c>
      <c r="C34" s="69"/>
      <c r="D34" s="69"/>
      <c r="E34" s="106">
        <f t="shared" si="2"/>
        <v>0</v>
      </c>
      <c r="F34" s="106">
        <f t="shared" si="2"/>
        <v>0</v>
      </c>
    </row>
    <row r="35" spans="1:6" s="228" customFormat="1" ht="12" customHeight="1" x14ac:dyDescent="0.2">
      <c r="A35" s="227" t="s">
        <v>427</v>
      </c>
      <c r="B35" s="68" t="s">
        <v>161</v>
      </c>
      <c r="C35" s="69"/>
      <c r="D35" s="69"/>
      <c r="E35" s="106">
        <f t="shared" si="2"/>
        <v>0</v>
      </c>
      <c r="F35" s="106">
        <f t="shared" si="2"/>
        <v>0</v>
      </c>
    </row>
    <row r="36" spans="1:6" s="228" customFormat="1" ht="12" customHeight="1" thickBot="1" x14ac:dyDescent="0.25">
      <c r="A36" s="229" t="s">
        <v>428</v>
      </c>
      <c r="B36" s="72" t="s">
        <v>162</v>
      </c>
      <c r="C36" s="74"/>
      <c r="D36" s="74"/>
      <c r="E36" s="107">
        <f t="shared" si="2"/>
        <v>0</v>
      </c>
      <c r="F36" s="107">
        <f t="shared" si="2"/>
        <v>0</v>
      </c>
    </row>
    <row r="37" spans="1:6" s="228" customFormat="1" ht="12" customHeight="1" thickBot="1" x14ac:dyDescent="0.25">
      <c r="A37" s="94" t="s">
        <v>8</v>
      </c>
      <c r="B37" s="60" t="s">
        <v>302</v>
      </c>
      <c r="C37" s="61">
        <f>SUM(C38:C48)</f>
        <v>0</v>
      </c>
      <c r="D37" s="128">
        <f>SUM(D38:D48)</f>
        <v>0</v>
      </c>
      <c r="E37" s="62">
        <f>SUM(E38:E48)</f>
        <v>0</v>
      </c>
      <c r="F37" s="62">
        <f>SUM(F38:F48)</f>
        <v>0</v>
      </c>
    </row>
    <row r="38" spans="1:6" s="228" customFormat="1" ht="12" customHeight="1" x14ac:dyDescent="0.2">
      <c r="A38" s="226" t="s">
        <v>50</v>
      </c>
      <c r="B38" s="64" t="s">
        <v>165</v>
      </c>
      <c r="C38" s="65"/>
      <c r="D38" s="122"/>
      <c r="E38" s="66">
        <f t="shared" si="2"/>
        <v>0</v>
      </c>
      <c r="F38" s="66">
        <f t="shared" si="2"/>
        <v>0</v>
      </c>
    </row>
    <row r="39" spans="1:6" s="228" customFormat="1" ht="12" customHeight="1" x14ac:dyDescent="0.2">
      <c r="A39" s="227" t="s">
        <v>51</v>
      </c>
      <c r="B39" s="68" t="s">
        <v>166</v>
      </c>
      <c r="C39" s="69"/>
      <c r="D39" s="124"/>
      <c r="E39" s="106">
        <f t="shared" si="2"/>
        <v>0</v>
      </c>
      <c r="F39" s="106">
        <f t="shared" si="2"/>
        <v>0</v>
      </c>
    </row>
    <row r="40" spans="1:6" s="228" customFormat="1" ht="12" customHeight="1" x14ac:dyDescent="0.2">
      <c r="A40" s="227" t="s">
        <v>52</v>
      </c>
      <c r="B40" s="68" t="s">
        <v>167</v>
      </c>
      <c r="C40" s="69"/>
      <c r="D40" s="124"/>
      <c r="E40" s="106">
        <f t="shared" si="2"/>
        <v>0</v>
      </c>
      <c r="F40" s="106">
        <f t="shared" si="2"/>
        <v>0</v>
      </c>
    </row>
    <row r="41" spans="1:6" s="228" customFormat="1" ht="12" customHeight="1" x14ac:dyDescent="0.2">
      <c r="A41" s="227" t="s">
        <v>94</v>
      </c>
      <c r="B41" s="68" t="s">
        <v>168</v>
      </c>
      <c r="C41" s="69"/>
      <c r="D41" s="124"/>
      <c r="E41" s="106">
        <f t="shared" si="2"/>
        <v>0</v>
      </c>
      <c r="F41" s="106">
        <f t="shared" si="2"/>
        <v>0</v>
      </c>
    </row>
    <row r="42" spans="1:6" s="228" customFormat="1" ht="12" customHeight="1" x14ac:dyDescent="0.2">
      <c r="A42" s="227" t="s">
        <v>95</v>
      </c>
      <c r="B42" s="68" t="s">
        <v>169</v>
      </c>
      <c r="C42" s="69"/>
      <c r="D42" s="124"/>
      <c r="E42" s="106">
        <f t="shared" si="2"/>
        <v>0</v>
      </c>
      <c r="F42" s="106">
        <f t="shared" si="2"/>
        <v>0</v>
      </c>
    </row>
    <row r="43" spans="1:6" s="228" customFormat="1" ht="12" customHeight="1" x14ac:dyDescent="0.2">
      <c r="A43" s="227" t="s">
        <v>96</v>
      </c>
      <c r="B43" s="68" t="s">
        <v>170</v>
      </c>
      <c r="C43" s="69"/>
      <c r="D43" s="124"/>
      <c r="E43" s="106">
        <f t="shared" si="2"/>
        <v>0</v>
      </c>
      <c r="F43" s="106">
        <f t="shared" si="2"/>
        <v>0</v>
      </c>
    </row>
    <row r="44" spans="1:6" s="228" customFormat="1" ht="12" customHeight="1" x14ac:dyDescent="0.2">
      <c r="A44" s="227" t="s">
        <v>97</v>
      </c>
      <c r="B44" s="68" t="s">
        <v>171</v>
      </c>
      <c r="C44" s="69"/>
      <c r="D44" s="124"/>
      <c r="E44" s="106">
        <f t="shared" si="2"/>
        <v>0</v>
      </c>
      <c r="F44" s="106">
        <f t="shared" si="2"/>
        <v>0</v>
      </c>
    </row>
    <row r="45" spans="1:6" s="228" customFormat="1" ht="12" customHeight="1" x14ac:dyDescent="0.2">
      <c r="A45" s="227" t="s">
        <v>98</v>
      </c>
      <c r="B45" s="68" t="s">
        <v>172</v>
      </c>
      <c r="C45" s="69"/>
      <c r="D45" s="124"/>
      <c r="E45" s="106">
        <f t="shared" si="2"/>
        <v>0</v>
      </c>
      <c r="F45" s="106">
        <f t="shared" si="2"/>
        <v>0</v>
      </c>
    </row>
    <row r="46" spans="1:6" s="228" customFormat="1" ht="12" customHeight="1" x14ac:dyDescent="0.2">
      <c r="A46" s="227" t="s">
        <v>163</v>
      </c>
      <c r="B46" s="68" t="s">
        <v>173</v>
      </c>
      <c r="C46" s="230"/>
      <c r="D46" s="231"/>
      <c r="E46" s="232">
        <f t="shared" si="2"/>
        <v>0</v>
      </c>
      <c r="F46" s="232">
        <f t="shared" si="2"/>
        <v>0</v>
      </c>
    </row>
    <row r="47" spans="1:6" s="228" customFormat="1" ht="12" customHeight="1" x14ac:dyDescent="0.2">
      <c r="A47" s="229" t="s">
        <v>164</v>
      </c>
      <c r="B47" s="75" t="s">
        <v>304</v>
      </c>
      <c r="C47" s="233"/>
      <c r="D47" s="234"/>
      <c r="E47" s="235">
        <f t="shared" si="2"/>
        <v>0</v>
      </c>
      <c r="F47" s="235">
        <f t="shared" si="2"/>
        <v>0</v>
      </c>
    </row>
    <row r="48" spans="1:6" s="228" customFormat="1" ht="12" customHeight="1" thickBot="1" x14ac:dyDescent="0.25">
      <c r="A48" s="229" t="s">
        <v>303</v>
      </c>
      <c r="B48" s="72" t="s">
        <v>174</v>
      </c>
      <c r="C48" s="233"/>
      <c r="D48" s="234"/>
      <c r="E48" s="235">
        <f t="shared" si="2"/>
        <v>0</v>
      </c>
      <c r="F48" s="235">
        <f t="shared" si="2"/>
        <v>0</v>
      </c>
    </row>
    <row r="49" spans="1:6" s="228" customFormat="1" ht="12" customHeight="1" thickBot="1" x14ac:dyDescent="0.25">
      <c r="A49" s="94" t="s">
        <v>9</v>
      </c>
      <c r="B49" s="60" t="s">
        <v>175</v>
      </c>
      <c r="C49" s="61">
        <f>SUM(C50:C54)</f>
        <v>0</v>
      </c>
      <c r="D49" s="128">
        <f>SUM(D50:D54)</f>
        <v>0</v>
      </c>
      <c r="E49" s="62">
        <f>SUM(E50:E54)</f>
        <v>0</v>
      </c>
      <c r="F49" s="62">
        <f>SUM(F50:F54)</f>
        <v>0</v>
      </c>
    </row>
    <row r="50" spans="1:6" s="228" customFormat="1" ht="12" customHeight="1" x14ac:dyDescent="0.2">
      <c r="A50" s="226" t="s">
        <v>53</v>
      </c>
      <c r="B50" s="64" t="s">
        <v>179</v>
      </c>
      <c r="C50" s="236"/>
      <c r="D50" s="237"/>
      <c r="E50" s="238">
        <f t="shared" si="2"/>
        <v>0</v>
      </c>
      <c r="F50" s="238">
        <f t="shared" si="2"/>
        <v>0</v>
      </c>
    </row>
    <row r="51" spans="1:6" s="228" customFormat="1" ht="12" customHeight="1" x14ac:dyDescent="0.2">
      <c r="A51" s="227" t="s">
        <v>54</v>
      </c>
      <c r="B51" s="68" t="s">
        <v>180</v>
      </c>
      <c r="C51" s="230"/>
      <c r="D51" s="231"/>
      <c r="E51" s="232">
        <f t="shared" si="2"/>
        <v>0</v>
      </c>
      <c r="F51" s="232">
        <f t="shared" si="2"/>
        <v>0</v>
      </c>
    </row>
    <row r="52" spans="1:6" s="228" customFormat="1" ht="12" customHeight="1" x14ac:dyDescent="0.2">
      <c r="A52" s="227" t="s">
        <v>176</v>
      </c>
      <c r="B52" s="68" t="s">
        <v>181</v>
      </c>
      <c r="C52" s="230"/>
      <c r="D52" s="231"/>
      <c r="E52" s="232">
        <f t="shared" si="2"/>
        <v>0</v>
      </c>
      <c r="F52" s="232">
        <f t="shared" si="2"/>
        <v>0</v>
      </c>
    </row>
    <row r="53" spans="1:6" s="228" customFormat="1" ht="12" customHeight="1" x14ac:dyDescent="0.2">
      <c r="A53" s="227" t="s">
        <v>177</v>
      </c>
      <c r="B53" s="68" t="s">
        <v>182</v>
      </c>
      <c r="C53" s="230"/>
      <c r="D53" s="231"/>
      <c r="E53" s="232">
        <f t="shared" si="2"/>
        <v>0</v>
      </c>
      <c r="F53" s="232">
        <f t="shared" si="2"/>
        <v>0</v>
      </c>
    </row>
    <row r="54" spans="1:6" s="228" customFormat="1" ht="12" customHeight="1" thickBot="1" x14ac:dyDescent="0.25">
      <c r="A54" s="229" t="s">
        <v>178</v>
      </c>
      <c r="B54" s="72" t="s">
        <v>183</v>
      </c>
      <c r="C54" s="233"/>
      <c r="D54" s="234"/>
      <c r="E54" s="235">
        <f t="shared" si="2"/>
        <v>0</v>
      </c>
      <c r="F54" s="235">
        <f t="shared" si="2"/>
        <v>0</v>
      </c>
    </row>
    <row r="55" spans="1:6" s="228" customFormat="1" ht="12" customHeight="1" thickBot="1" x14ac:dyDescent="0.25">
      <c r="A55" s="94" t="s">
        <v>99</v>
      </c>
      <c r="B55" s="60" t="s">
        <v>184</v>
      </c>
      <c r="C55" s="61">
        <f>SUM(C56:C58)</f>
        <v>0</v>
      </c>
      <c r="D55" s="128">
        <f>SUM(D56:D58)</f>
        <v>70000</v>
      </c>
      <c r="E55" s="62">
        <f>SUM(E56:E58)</f>
        <v>70000</v>
      </c>
      <c r="F55" s="62">
        <f>SUM(F56:F58)</f>
        <v>70000</v>
      </c>
    </row>
    <row r="56" spans="1:6" s="228" customFormat="1" ht="12" customHeight="1" x14ac:dyDescent="0.2">
      <c r="A56" s="226" t="s">
        <v>55</v>
      </c>
      <c r="B56" s="64" t="s">
        <v>185</v>
      </c>
      <c r="C56" s="65"/>
      <c r="D56" s="122"/>
      <c r="E56" s="66">
        <f t="shared" si="2"/>
        <v>0</v>
      </c>
      <c r="F56" s="66">
        <f t="shared" si="2"/>
        <v>0</v>
      </c>
    </row>
    <row r="57" spans="1:6" s="228" customFormat="1" ht="12" customHeight="1" x14ac:dyDescent="0.2">
      <c r="A57" s="227" t="s">
        <v>56</v>
      </c>
      <c r="B57" s="68" t="s">
        <v>297</v>
      </c>
      <c r="C57" s="69"/>
      <c r="D57" s="124"/>
      <c r="E57" s="106">
        <f t="shared" si="2"/>
        <v>0</v>
      </c>
      <c r="F57" s="106">
        <f t="shared" si="2"/>
        <v>0</v>
      </c>
    </row>
    <row r="58" spans="1:6" s="228" customFormat="1" ht="12" customHeight="1" x14ac:dyDescent="0.2">
      <c r="A58" s="227" t="s">
        <v>188</v>
      </c>
      <c r="B58" s="68" t="s">
        <v>186</v>
      </c>
      <c r="C58" s="69">
        <f>'1.2.'!C56</f>
        <v>0</v>
      </c>
      <c r="D58" s="69">
        <f>'1.2.'!D56</f>
        <v>70000</v>
      </c>
      <c r="E58" s="69">
        <f>'1.2.'!E56</f>
        <v>70000</v>
      </c>
      <c r="F58" s="69">
        <f>'1.2.'!F56</f>
        <v>70000</v>
      </c>
    </row>
    <row r="59" spans="1:6" s="228" customFormat="1" ht="12" customHeight="1" thickBot="1" x14ac:dyDescent="0.25">
      <c r="A59" s="229" t="s">
        <v>189</v>
      </c>
      <c r="B59" s="72" t="s">
        <v>187</v>
      </c>
      <c r="C59" s="74"/>
      <c r="D59" s="126"/>
      <c r="E59" s="107">
        <f t="shared" si="2"/>
        <v>0</v>
      </c>
      <c r="F59" s="107">
        <f t="shared" si="2"/>
        <v>0</v>
      </c>
    </row>
    <row r="60" spans="1:6" s="228" customFormat="1" ht="12" customHeight="1" thickBot="1" x14ac:dyDescent="0.25">
      <c r="A60" s="94" t="s">
        <v>11</v>
      </c>
      <c r="B60" s="73" t="s">
        <v>190</v>
      </c>
      <c r="C60" s="61">
        <f>SUM(C61:C63)</f>
        <v>0</v>
      </c>
      <c r="D60" s="128">
        <f>SUM(D61:D63)</f>
        <v>0</v>
      </c>
      <c r="E60" s="62">
        <f>SUM(E61:E63)</f>
        <v>0</v>
      </c>
      <c r="F60" s="62">
        <f>SUM(F61:F63)</f>
        <v>0</v>
      </c>
    </row>
    <row r="61" spans="1:6" s="228" customFormat="1" ht="12" customHeight="1" x14ac:dyDescent="0.2">
      <c r="A61" s="226" t="s">
        <v>100</v>
      </c>
      <c r="B61" s="64" t="s">
        <v>192</v>
      </c>
      <c r="C61" s="230"/>
      <c r="D61" s="231"/>
      <c r="E61" s="232">
        <f t="shared" si="2"/>
        <v>0</v>
      </c>
      <c r="F61" s="232">
        <f t="shared" si="2"/>
        <v>0</v>
      </c>
    </row>
    <row r="62" spans="1:6" s="228" customFormat="1" ht="12" customHeight="1" x14ac:dyDescent="0.2">
      <c r="A62" s="227" t="s">
        <v>101</v>
      </c>
      <c r="B62" s="68" t="s">
        <v>298</v>
      </c>
      <c r="C62" s="230"/>
      <c r="D62" s="231"/>
      <c r="E62" s="232">
        <f t="shared" si="2"/>
        <v>0</v>
      </c>
      <c r="F62" s="232">
        <f t="shared" si="2"/>
        <v>0</v>
      </c>
    </row>
    <row r="63" spans="1:6" s="228" customFormat="1" ht="12" customHeight="1" x14ac:dyDescent="0.2">
      <c r="A63" s="227" t="s">
        <v>121</v>
      </c>
      <c r="B63" s="68" t="s">
        <v>193</v>
      </c>
      <c r="C63" s="230"/>
      <c r="D63" s="231"/>
      <c r="E63" s="232">
        <f t="shared" si="2"/>
        <v>0</v>
      </c>
      <c r="F63" s="232">
        <f t="shared" si="2"/>
        <v>0</v>
      </c>
    </row>
    <row r="64" spans="1:6" s="228" customFormat="1" ht="12" customHeight="1" thickBot="1" x14ac:dyDescent="0.25">
      <c r="A64" s="229" t="s">
        <v>191</v>
      </c>
      <c r="B64" s="72" t="s">
        <v>194</v>
      </c>
      <c r="C64" s="230"/>
      <c r="D64" s="231"/>
      <c r="E64" s="232">
        <f t="shared" si="2"/>
        <v>0</v>
      </c>
      <c r="F64" s="232">
        <f t="shared" si="2"/>
        <v>0</v>
      </c>
    </row>
    <row r="65" spans="1:6" s="228" customFormat="1" ht="12" customHeight="1" thickBot="1" x14ac:dyDescent="0.25">
      <c r="A65" s="94" t="s">
        <v>12</v>
      </c>
      <c r="B65" s="60" t="s">
        <v>195</v>
      </c>
      <c r="C65" s="76">
        <f>+C8+C15+C22+C29+C37+C49+C55+C60</f>
        <v>0</v>
      </c>
      <c r="D65" s="130">
        <f>+D8+D15+D22+D29+D37+D49+D55+D60</f>
        <v>727860</v>
      </c>
      <c r="E65" s="77">
        <f>+E8+E15+E22+E29+E37+E49+E55+E60</f>
        <v>727860</v>
      </c>
      <c r="F65" s="77">
        <f>+F8+F15+F22+F29+F37+F49+F55+F60</f>
        <v>727860</v>
      </c>
    </row>
    <row r="66" spans="1:6" s="228" customFormat="1" ht="12" customHeight="1" thickBot="1" x14ac:dyDescent="0.25">
      <c r="A66" s="239" t="s">
        <v>285</v>
      </c>
      <c r="B66" s="73" t="s">
        <v>197</v>
      </c>
      <c r="C66" s="61">
        <f>SUM(C67:C69)</f>
        <v>0</v>
      </c>
      <c r="D66" s="128">
        <f>SUM(D67:D69)</f>
        <v>0</v>
      </c>
      <c r="E66" s="62">
        <f>SUM(E67:E69)</f>
        <v>0</v>
      </c>
      <c r="F66" s="62">
        <f>SUM(F67:F69)</f>
        <v>0</v>
      </c>
    </row>
    <row r="67" spans="1:6" s="228" customFormat="1" ht="12" customHeight="1" x14ac:dyDescent="0.2">
      <c r="A67" s="226" t="s">
        <v>228</v>
      </c>
      <c r="B67" s="64" t="s">
        <v>198</v>
      </c>
      <c r="C67" s="230"/>
      <c r="D67" s="231"/>
      <c r="E67" s="232">
        <f t="shared" ref="E67:F69" si="3">C67+D67</f>
        <v>0</v>
      </c>
      <c r="F67" s="232">
        <f t="shared" si="3"/>
        <v>0</v>
      </c>
    </row>
    <row r="68" spans="1:6" s="228" customFormat="1" ht="12" customHeight="1" x14ac:dyDescent="0.2">
      <c r="A68" s="227" t="s">
        <v>237</v>
      </c>
      <c r="B68" s="68" t="s">
        <v>199</v>
      </c>
      <c r="C68" s="230"/>
      <c r="D68" s="231"/>
      <c r="E68" s="232">
        <f t="shared" si="3"/>
        <v>0</v>
      </c>
      <c r="F68" s="232">
        <f t="shared" si="3"/>
        <v>0</v>
      </c>
    </row>
    <row r="69" spans="1:6" s="228" customFormat="1" ht="12" customHeight="1" thickBot="1" x14ac:dyDescent="0.25">
      <c r="A69" s="229" t="s">
        <v>238</v>
      </c>
      <c r="B69" s="86" t="s">
        <v>200</v>
      </c>
      <c r="C69" s="230"/>
      <c r="D69" s="240"/>
      <c r="E69" s="232">
        <f t="shared" si="3"/>
        <v>0</v>
      </c>
      <c r="F69" s="232">
        <f t="shared" si="3"/>
        <v>0</v>
      </c>
    </row>
    <row r="70" spans="1:6" s="228" customFormat="1" ht="12" customHeight="1" thickBot="1" x14ac:dyDescent="0.25">
      <c r="A70" s="239" t="s">
        <v>201</v>
      </c>
      <c r="B70" s="73" t="s">
        <v>202</v>
      </c>
      <c r="C70" s="61">
        <f>SUM(C71:C74)</f>
        <v>0</v>
      </c>
      <c r="D70" s="61">
        <f>SUM(D71:D74)</f>
        <v>0</v>
      </c>
      <c r="E70" s="62">
        <f>SUM(E71:E74)</f>
        <v>0</v>
      </c>
      <c r="F70" s="62">
        <f>SUM(F71:F74)</f>
        <v>0</v>
      </c>
    </row>
    <row r="71" spans="1:6" s="228" customFormat="1" ht="12" customHeight="1" x14ac:dyDescent="0.2">
      <c r="A71" s="226" t="s">
        <v>78</v>
      </c>
      <c r="B71" s="64" t="s">
        <v>203</v>
      </c>
      <c r="C71" s="230"/>
      <c r="D71" s="230"/>
      <c r="E71" s="232">
        <f t="shared" ref="E71:F74" si="4">C71+D71</f>
        <v>0</v>
      </c>
      <c r="F71" s="232">
        <f t="shared" si="4"/>
        <v>0</v>
      </c>
    </row>
    <row r="72" spans="1:6" s="228" customFormat="1" ht="12" customHeight="1" x14ac:dyDescent="0.2">
      <c r="A72" s="227" t="s">
        <v>79</v>
      </c>
      <c r="B72" s="68" t="s">
        <v>204</v>
      </c>
      <c r="C72" s="230"/>
      <c r="D72" s="230"/>
      <c r="E72" s="232">
        <f t="shared" si="4"/>
        <v>0</v>
      </c>
      <c r="F72" s="232">
        <f t="shared" si="4"/>
        <v>0</v>
      </c>
    </row>
    <row r="73" spans="1:6" s="228" customFormat="1" ht="12" customHeight="1" x14ac:dyDescent="0.2">
      <c r="A73" s="227" t="s">
        <v>229</v>
      </c>
      <c r="B73" s="68" t="s">
        <v>205</v>
      </c>
      <c r="C73" s="230"/>
      <c r="D73" s="230"/>
      <c r="E73" s="232">
        <f t="shared" si="4"/>
        <v>0</v>
      </c>
      <c r="F73" s="232">
        <f t="shared" si="4"/>
        <v>0</v>
      </c>
    </row>
    <row r="74" spans="1:6" s="228" customFormat="1" ht="12" customHeight="1" thickBot="1" x14ac:dyDescent="0.25">
      <c r="A74" s="229" t="s">
        <v>230</v>
      </c>
      <c r="B74" s="72" t="s">
        <v>206</v>
      </c>
      <c r="C74" s="230"/>
      <c r="D74" s="230"/>
      <c r="E74" s="232">
        <f t="shared" si="4"/>
        <v>0</v>
      </c>
      <c r="F74" s="232">
        <f t="shared" si="4"/>
        <v>0</v>
      </c>
    </row>
    <row r="75" spans="1:6" s="228" customFormat="1" ht="12" customHeight="1" thickBot="1" x14ac:dyDescent="0.25">
      <c r="A75" s="239" t="s">
        <v>207</v>
      </c>
      <c r="B75" s="73" t="s">
        <v>208</v>
      </c>
      <c r="C75" s="61">
        <f>SUM(C76:C77)</f>
        <v>0</v>
      </c>
      <c r="D75" s="61">
        <f>SUM(D76:D77)</f>
        <v>0</v>
      </c>
      <c r="E75" s="62">
        <f>SUM(E76:E77)</f>
        <v>0</v>
      </c>
      <c r="F75" s="62">
        <f>SUM(F76:F77)</f>
        <v>0</v>
      </c>
    </row>
    <row r="76" spans="1:6" s="228" customFormat="1" ht="12" customHeight="1" x14ac:dyDescent="0.2">
      <c r="A76" s="226" t="s">
        <v>231</v>
      </c>
      <c r="B76" s="64" t="s">
        <v>209</v>
      </c>
      <c r="C76" s="230"/>
      <c r="D76" s="230"/>
      <c r="E76" s="232">
        <f>C76+D76</f>
        <v>0</v>
      </c>
      <c r="F76" s="232">
        <f>D76+E76</f>
        <v>0</v>
      </c>
    </row>
    <row r="77" spans="1:6" s="228" customFormat="1" ht="12" customHeight="1" thickBot="1" x14ac:dyDescent="0.25">
      <c r="A77" s="229" t="s">
        <v>232</v>
      </c>
      <c r="B77" s="72" t="s">
        <v>210</v>
      </c>
      <c r="C77" s="230"/>
      <c r="D77" s="230"/>
      <c r="E77" s="232">
        <f>C77+D77</f>
        <v>0</v>
      </c>
      <c r="F77" s="232">
        <f>D77+E77</f>
        <v>0</v>
      </c>
    </row>
    <row r="78" spans="1:6" s="11" customFormat="1" ht="12" customHeight="1" thickBot="1" x14ac:dyDescent="0.25">
      <c r="A78" s="239" t="s">
        <v>211</v>
      </c>
      <c r="B78" s="73" t="s">
        <v>212</v>
      </c>
      <c r="C78" s="61">
        <f>SUM(C79:C81)</f>
        <v>0</v>
      </c>
      <c r="D78" s="61">
        <f>SUM(D79:D81)</f>
        <v>0</v>
      </c>
      <c r="E78" s="62">
        <f>SUM(E79:E81)</f>
        <v>0</v>
      </c>
      <c r="F78" s="62">
        <f>SUM(F79:F81)</f>
        <v>0</v>
      </c>
    </row>
    <row r="79" spans="1:6" s="228" customFormat="1" ht="12" customHeight="1" x14ac:dyDescent="0.2">
      <c r="A79" s="226" t="s">
        <v>233</v>
      </c>
      <c r="B79" s="64" t="s">
        <v>213</v>
      </c>
      <c r="C79" s="230"/>
      <c r="D79" s="230"/>
      <c r="E79" s="232">
        <f t="shared" ref="E79:F81" si="5">C79+D79</f>
        <v>0</v>
      </c>
      <c r="F79" s="232">
        <f t="shared" si="5"/>
        <v>0</v>
      </c>
    </row>
    <row r="80" spans="1:6" s="228" customFormat="1" ht="12" customHeight="1" x14ac:dyDescent="0.2">
      <c r="A80" s="227" t="s">
        <v>234</v>
      </c>
      <c r="B80" s="68" t="s">
        <v>214</v>
      </c>
      <c r="C80" s="230"/>
      <c r="D80" s="230"/>
      <c r="E80" s="232">
        <f t="shared" si="5"/>
        <v>0</v>
      </c>
      <c r="F80" s="232">
        <f t="shared" si="5"/>
        <v>0</v>
      </c>
    </row>
    <row r="81" spans="1:6" s="228" customFormat="1" ht="12" customHeight="1" thickBot="1" x14ac:dyDescent="0.25">
      <c r="A81" s="229" t="s">
        <v>235</v>
      </c>
      <c r="B81" s="72" t="s">
        <v>215</v>
      </c>
      <c r="C81" s="230"/>
      <c r="D81" s="230"/>
      <c r="E81" s="232">
        <f t="shared" si="5"/>
        <v>0</v>
      </c>
      <c r="F81" s="232">
        <f t="shared" si="5"/>
        <v>0</v>
      </c>
    </row>
    <row r="82" spans="1:6" s="228" customFormat="1" ht="12" customHeight="1" thickBot="1" x14ac:dyDescent="0.25">
      <c r="A82" s="239" t="s">
        <v>216</v>
      </c>
      <c r="B82" s="73" t="s">
        <v>236</v>
      </c>
      <c r="C82" s="61">
        <f>SUM(C83:C86)</f>
        <v>0</v>
      </c>
      <c r="D82" s="61">
        <f>SUM(D83:D86)</f>
        <v>0</v>
      </c>
      <c r="E82" s="62">
        <f>SUM(E83:E86)</f>
        <v>0</v>
      </c>
      <c r="F82" s="62">
        <f>SUM(F83:F86)</f>
        <v>0</v>
      </c>
    </row>
    <row r="83" spans="1:6" s="228" customFormat="1" ht="12" customHeight="1" x14ac:dyDescent="0.2">
      <c r="A83" s="241" t="s">
        <v>217</v>
      </c>
      <c r="B83" s="64" t="s">
        <v>218</v>
      </c>
      <c r="C83" s="230"/>
      <c r="D83" s="230"/>
      <c r="E83" s="232">
        <f t="shared" ref="E83:F88" si="6">C83+D83</f>
        <v>0</v>
      </c>
      <c r="F83" s="232">
        <f t="shared" si="6"/>
        <v>0</v>
      </c>
    </row>
    <row r="84" spans="1:6" s="228" customFormat="1" ht="12" customHeight="1" x14ac:dyDescent="0.2">
      <c r="A84" s="242" t="s">
        <v>219</v>
      </c>
      <c r="B84" s="68" t="s">
        <v>220</v>
      </c>
      <c r="C84" s="230"/>
      <c r="D84" s="230"/>
      <c r="E84" s="232">
        <f t="shared" si="6"/>
        <v>0</v>
      </c>
      <c r="F84" s="232">
        <f t="shared" si="6"/>
        <v>0</v>
      </c>
    </row>
    <row r="85" spans="1:6" s="228" customFormat="1" ht="12" customHeight="1" x14ac:dyDescent="0.2">
      <c r="A85" s="242" t="s">
        <v>221</v>
      </c>
      <c r="B85" s="68" t="s">
        <v>222</v>
      </c>
      <c r="C85" s="230"/>
      <c r="D85" s="230"/>
      <c r="E85" s="232">
        <f t="shared" si="6"/>
        <v>0</v>
      </c>
      <c r="F85" s="232">
        <f t="shared" si="6"/>
        <v>0</v>
      </c>
    </row>
    <row r="86" spans="1:6" s="11" customFormat="1" ht="12" customHeight="1" thickBot="1" x14ac:dyDescent="0.25">
      <c r="A86" s="243" t="s">
        <v>223</v>
      </c>
      <c r="B86" s="72" t="s">
        <v>224</v>
      </c>
      <c r="C86" s="230"/>
      <c r="D86" s="230"/>
      <c r="E86" s="232">
        <f t="shared" si="6"/>
        <v>0</v>
      </c>
      <c r="F86" s="232">
        <f t="shared" si="6"/>
        <v>0</v>
      </c>
    </row>
    <row r="87" spans="1:6" s="11" customFormat="1" ht="12" customHeight="1" thickBot="1" x14ac:dyDescent="0.25">
      <c r="A87" s="239" t="s">
        <v>225</v>
      </c>
      <c r="B87" s="73" t="s">
        <v>342</v>
      </c>
      <c r="C87" s="90"/>
      <c r="D87" s="90"/>
      <c r="E87" s="62">
        <f t="shared" si="6"/>
        <v>0</v>
      </c>
      <c r="F87" s="62">
        <f t="shared" si="6"/>
        <v>0</v>
      </c>
    </row>
    <row r="88" spans="1:6" s="11" customFormat="1" ht="12" customHeight="1" thickBot="1" x14ac:dyDescent="0.25">
      <c r="A88" s="239" t="s">
        <v>363</v>
      </c>
      <c r="B88" s="73" t="s">
        <v>226</v>
      </c>
      <c r="C88" s="90"/>
      <c r="D88" s="90"/>
      <c r="E88" s="62">
        <f t="shared" si="6"/>
        <v>0</v>
      </c>
      <c r="F88" s="62">
        <f t="shared" si="6"/>
        <v>0</v>
      </c>
    </row>
    <row r="89" spans="1:6" s="11" customFormat="1" ht="13.5" thickBot="1" x14ac:dyDescent="0.25">
      <c r="A89" s="239" t="s">
        <v>364</v>
      </c>
      <c r="B89" s="91" t="s">
        <v>345</v>
      </c>
      <c r="C89" s="76">
        <f>+C66+C70+C75+C78+C82+C88+C87</f>
        <v>0</v>
      </c>
      <c r="D89" s="76">
        <f>+D66+D70+D75+D78+D82+D88+D87</f>
        <v>0</v>
      </c>
      <c r="E89" s="77">
        <f>+E66+E70+E75+E78+E82+E88+E87</f>
        <v>0</v>
      </c>
      <c r="F89" s="77">
        <f>+F66+F70+F75+F78+F82+F88+F87</f>
        <v>0</v>
      </c>
    </row>
    <row r="90" spans="1:6" s="11" customFormat="1" ht="13.5" thickBot="1" x14ac:dyDescent="0.25">
      <c r="A90" s="244" t="s">
        <v>365</v>
      </c>
      <c r="B90" s="93" t="s">
        <v>366</v>
      </c>
      <c r="C90" s="76">
        <f>+C65+C89</f>
        <v>0</v>
      </c>
      <c r="D90" s="76">
        <f>+D65+D89</f>
        <v>727860</v>
      </c>
      <c r="E90" s="77">
        <f>+E65+E89</f>
        <v>727860</v>
      </c>
      <c r="F90" s="77">
        <f>+F65+F89</f>
        <v>727860</v>
      </c>
    </row>
    <row r="91" spans="1:6" s="228" customFormat="1" ht="15" customHeight="1" x14ac:dyDescent="0.2">
      <c r="A91" s="245"/>
      <c r="B91" s="246"/>
      <c r="C91" s="247"/>
    </row>
    <row r="92" spans="1:6" s="225" customFormat="1" ht="16.5" customHeight="1" thickBot="1" x14ac:dyDescent="0.25">
      <c r="A92" s="837" t="s">
        <v>37</v>
      </c>
      <c r="B92" s="838"/>
      <c r="C92" s="838"/>
      <c r="D92" s="838"/>
      <c r="E92" s="838"/>
      <c r="F92" s="838"/>
    </row>
    <row r="93" spans="1:6" s="11" customFormat="1" ht="12" customHeight="1" thickBot="1" x14ac:dyDescent="0.25">
      <c r="A93" s="146" t="s">
        <v>4</v>
      </c>
      <c r="B93" s="98" t="s">
        <v>439</v>
      </c>
      <c r="C93" s="99">
        <f>+C94+C95+C96+C97+C98+C111</f>
        <v>3058000</v>
      </c>
      <c r="D93" s="99">
        <f>+D94+D95+D96+D97+D98+D111</f>
        <v>1022000</v>
      </c>
      <c r="E93" s="100">
        <f>+E94+E95+E96+E97+E98+E111</f>
        <v>4080000</v>
      </c>
      <c r="F93" s="100">
        <f>+F94+F95+F96+F97+F98+F111</f>
        <v>3975636</v>
      </c>
    </row>
    <row r="94" spans="1:6" s="221" customFormat="1" ht="12" customHeight="1" x14ac:dyDescent="0.2">
      <c r="A94" s="248" t="s">
        <v>57</v>
      </c>
      <c r="B94" s="102" t="s">
        <v>33</v>
      </c>
      <c r="C94" s="292">
        <f>'1.2.'!C96</f>
        <v>0</v>
      </c>
      <c r="D94" s="103"/>
      <c r="E94" s="104">
        <f t="shared" ref="E94:F113" si="7">C94+D94</f>
        <v>0</v>
      </c>
      <c r="F94" s="104">
        <f t="shared" si="7"/>
        <v>0</v>
      </c>
    </row>
    <row r="95" spans="1:6" s="221" customFormat="1" ht="12" customHeight="1" x14ac:dyDescent="0.2">
      <c r="A95" s="227" t="s">
        <v>58</v>
      </c>
      <c r="B95" s="105" t="s">
        <v>102</v>
      </c>
      <c r="C95" s="74">
        <f>'1.2.'!C97</f>
        <v>0</v>
      </c>
      <c r="D95" s="69"/>
      <c r="E95" s="106">
        <f t="shared" si="7"/>
        <v>0</v>
      </c>
      <c r="F95" s="106">
        <f t="shared" si="7"/>
        <v>0</v>
      </c>
    </row>
    <row r="96" spans="1:6" s="221" customFormat="1" ht="12" customHeight="1" x14ac:dyDescent="0.2">
      <c r="A96" s="227" t="s">
        <v>59</v>
      </c>
      <c r="B96" s="105" t="s">
        <v>76</v>
      </c>
      <c r="C96" s="69">
        <f>'1.2.'!C98</f>
        <v>940000</v>
      </c>
      <c r="D96" s="69">
        <f>'1.2.'!D98</f>
        <v>465000</v>
      </c>
      <c r="E96" s="107">
        <f t="shared" si="7"/>
        <v>1405000</v>
      </c>
      <c r="F96" s="107">
        <f>'1.2.'!F98</f>
        <v>1391150</v>
      </c>
    </row>
    <row r="97" spans="1:6" s="221" customFormat="1" ht="12" customHeight="1" x14ac:dyDescent="0.2">
      <c r="A97" s="227" t="s">
        <v>60</v>
      </c>
      <c r="B97" s="108" t="s">
        <v>103</v>
      </c>
      <c r="C97" s="291">
        <f>'1.2.'!C99</f>
        <v>0</v>
      </c>
      <c r="D97" s="69">
        <f>'1.2.'!D99</f>
        <v>555000</v>
      </c>
      <c r="E97" s="107">
        <f t="shared" si="7"/>
        <v>555000</v>
      </c>
      <c r="F97" s="107">
        <f>'1.2.'!F99</f>
        <v>555000</v>
      </c>
    </row>
    <row r="98" spans="1:6" s="221" customFormat="1" ht="12" customHeight="1" x14ac:dyDescent="0.2">
      <c r="A98" s="227" t="s">
        <v>68</v>
      </c>
      <c r="B98" s="109" t="s">
        <v>104</v>
      </c>
      <c r="C98" s="74">
        <f>'1.2.'!C100</f>
        <v>2118000</v>
      </c>
      <c r="D98" s="74">
        <f>'1.2.'!D100</f>
        <v>2000</v>
      </c>
      <c r="E98" s="107">
        <f t="shared" si="7"/>
        <v>2120000</v>
      </c>
      <c r="F98" s="107">
        <f>'1.2.'!F100</f>
        <v>2029486</v>
      </c>
    </row>
    <row r="99" spans="1:6" s="221" customFormat="1" ht="12" customHeight="1" x14ac:dyDescent="0.2">
      <c r="A99" s="227" t="s">
        <v>61</v>
      </c>
      <c r="B99" s="105" t="s">
        <v>367</v>
      </c>
      <c r="C99" s="74">
        <f>'1.2.'!C101</f>
        <v>0</v>
      </c>
      <c r="D99" s="74">
        <f>'1.2.'!D101</f>
        <v>2000</v>
      </c>
      <c r="E99" s="107">
        <f t="shared" si="7"/>
        <v>2000</v>
      </c>
      <c r="F99" s="107">
        <f>'1.2.'!F101</f>
        <v>1486</v>
      </c>
    </row>
    <row r="100" spans="1:6" s="221" customFormat="1" ht="12" customHeight="1" x14ac:dyDescent="0.2">
      <c r="A100" s="227" t="s">
        <v>62</v>
      </c>
      <c r="B100" s="111" t="s">
        <v>308</v>
      </c>
      <c r="C100" s="69">
        <f>'1.2.'!C102</f>
        <v>0</v>
      </c>
      <c r="D100" s="126"/>
      <c r="E100" s="107">
        <f t="shared" si="7"/>
        <v>0</v>
      </c>
      <c r="F100" s="107">
        <f>'1.2.'!F102</f>
        <v>0</v>
      </c>
    </row>
    <row r="101" spans="1:6" s="221" customFormat="1" ht="12" customHeight="1" x14ac:dyDescent="0.2">
      <c r="A101" s="227" t="s">
        <v>69</v>
      </c>
      <c r="B101" s="111" t="s">
        <v>307</v>
      </c>
      <c r="C101" s="69">
        <f>'1.2.'!C103</f>
        <v>0</v>
      </c>
      <c r="D101" s="126"/>
      <c r="E101" s="107">
        <f t="shared" si="7"/>
        <v>0</v>
      </c>
      <c r="F101" s="107">
        <f t="shared" si="7"/>
        <v>0</v>
      </c>
    </row>
    <row r="102" spans="1:6" s="221" customFormat="1" ht="12" customHeight="1" x14ac:dyDescent="0.2">
      <c r="A102" s="227" t="s">
        <v>70</v>
      </c>
      <c r="B102" s="111" t="s">
        <v>242</v>
      </c>
      <c r="C102" s="291">
        <f>'1.2.'!C104</f>
        <v>0</v>
      </c>
      <c r="D102" s="126"/>
      <c r="E102" s="107">
        <f t="shared" si="7"/>
        <v>0</v>
      </c>
      <c r="F102" s="107">
        <f t="shared" si="7"/>
        <v>0</v>
      </c>
    </row>
    <row r="103" spans="1:6" s="221" customFormat="1" ht="12" customHeight="1" x14ac:dyDescent="0.2">
      <c r="A103" s="227" t="s">
        <v>71</v>
      </c>
      <c r="B103" s="112" t="s">
        <v>243</v>
      </c>
      <c r="C103" s="74">
        <f>'1.2.'!C105</f>
        <v>0</v>
      </c>
      <c r="D103" s="126"/>
      <c r="E103" s="107">
        <f t="shared" si="7"/>
        <v>0</v>
      </c>
      <c r="F103" s="107">
        <f t="shared" si="7"/>
        <v>0</v>
      </c>
    </row>
    <row r="104" spans="1:6" s="221" customFormat="1" ht="12" customHeight="1" x14ac:dyDescent="0.2">
      <c r="A104" s="227" t="s">
        <v>72</v>
      </c>
      <c r="B104" s="112" t="s">
        <v>244</v>
      </c>
      <c r="C104" s="74">
        <f>'1.2.'!C106</f>
        <v>0</v>
      </c>
      <c r="D104" s="126"/>
      <c r="E104" s="107">
        <f t="shared" si="7"/>
        <v>0</v>
      </c>
      <c r="F104" s="107">
        <f t="shared" si="7"/>
        <v>0</v>
      </c>
    </row>
    <row r="105" spans="1:6" s="221" customFormat="1" ht="12" customHeight="1" x14ac:dyDescent="0.2">
      <c r="A105" s="227" t="s">
        <v>74</v>
      </c>
      <c r="B105" s="111" t="s">
        <v>245</v>
      </c>
      <c r="C105" s="69">
        <f>'1.2.'!C107</f>
        <v>1068000</v>
      </c>
      <c r="D105" s="126"/>
      <c r="E105" s="107">
        <f t="shared" si="7"/>
        <v>1068000</v>
      </c>
      <c r="F105" s="107">
        <f>'1.2.'!F107</f>
        <v>1018000</v>
      </c>
    </row>
    <row r="106" spans="1:6" s="221" customFormat="1" ht="12" customHeight="1" x14ac:dyDescent="0.2">
      <c r="A106" s="227" t="s">
        <v>105</v>
      </c>
      <c r="B106" s="111" t="s">
        <v>246</v>
      </c>
      <c r="C106" s="69">
        <f>'1.2.'!C108</f>
        <v>0</v>
      </c>
      <c r="D106" s="126"/>
      <c r="E106" s="107">
        <f t="shared" si="7"/>
        <v>0</v>
      </c>
      <c r="F106" s="107">
        <f>'1.2.'!F108</f>
        <v>0</v>
      </c>
    </row>
    <row r="107" spans="1:6" s="221" customFormat="1" ht="12" customHeight="1" x14ac:dyDescent="0.2">
      <c r="A107" s="227" t="s">
        <v>240</v>
      </c>
      <c r="B107" s="112" t="s">
        <v>247</v>
      </c>
      <c r="C107" s="291">
        <f>'1.2.'!C109</f>
        <v>0</v>
      </c>
      <c r="D107" s="126"/>
      <c r="E107" s="107">
        <f t="shared" si="7"/>
        <v>0</v>
      </c>
      <c r="F107" s="107">
        <f>'1.2.'!F109</f>
        <v>0</v>
      </c>
    </row>
    <row r="108" spans="1:6" s="221" customFormat="1" ht="12" customHeight="1" x14ac:dyDescent="0.2">
      <c r="A108" s="249" t="s">
        <v>241</v>
      </c>
      <c r="B108" s="110" t="s">
        <v>248</v>
      </c>
      <c r="C108" s="74">
        <f>'1.2.'!C110</f>
        <v>0</v>
      </c>
      <c r="D108" s="126"/>
      <c r="E108" s="107">
        <f t="shared" si="7"/>
        <v>0</v>
      </c>
      <c r="F108" s="107">
        <f>'1.2.'!F110</f>
        <v>0</v>
      </c>
    </row>
    <row r="109" spans="1:6" s="221" customFormat="1" ht="12" customHeight="1" x14ac:dyDescent="0.2">
      <c r="A109" s="227" t="s">
        <v>305</v>
      </c>
      <c r="B109" s="110" t="s">
        <v>249</v>
      </c>
      <c r="C109" s="69">
        <f>'1.2.'!C111</f>
        <v>0</v>
      </c>
      <c r="D109" s="126"/>
      <c r="E109" s="107">
        <f t="shared" si="7"/>
        <v>0</v>
      </c>
      <c r="F109" s="107">
        <f>'1.2.'!F111</f>
        <v>0</v>
      </c>
    </row>
    <row r="110" spans="1:6" s="221" customFormat="1" ht="12" customHeight="1" x14ac:dyDescent="0.2">
      <c r="A110" s="227" t="s">
        <v>306</v>
      </c>
      <c r="B110" s="112" t="s">
        <v>250</v>
      </c>
      <c r="C110" s="291">
        <f>'1.2.'!C112</f>
        <v>1050000</v>
      </c>
      <c r="D110" s="124"/>
      <c r="E110" s="106">
        <f t="shared" si="7"/>
        <v>1050000</v>
      </c>
      <c r="F110" s="107">
        <f>'1.2.'!F112</f>
        <v>1010000</v>
      </c>
    </row>
    <row r="111" spans="1:6" s="221" customFormat="1" ht="12" customHeight="1" x14ac:dyDescent="0.2">
      <c r="A111" s="227" t="s">
        <v>310</v>
      </c>
      <c r="B111" s="108" t="s">
        <v>34</v>
      </c>
      <c r="C111" s="74">
        <f>'1.2.'!C113</f>
        <v>0</v>
      </c>
      <c r="D111" s="124"/>
      <c r="E111" s="106">
        <f t="shared" si="7"/>
        <v>0</v>
      </c>
      <c r="F111" s="107">
        <f>'1.2.'!F113</f>
        <v>0</v>
      </c>
    </row>
    <row r="112" spans="1:6" s="221" customFormat="1" ht="12" customHeight="1" x14ac:dyDescent="0.2">
      <c r="A112" s="229" t="s">
        <v>311</v>
      </c>
      <c r="B112" s="105" t="s">
        <v>368</v>
      </c>
      <c r="C112" s="69">
        <f>'1.2.'!C114</f>
        <v>0</v>
      </c>
      <c r="D112" s="126"/>
      <c r="E112" s="107">
        <f t="shared" si="7"/>
        <v>0</v>
      </c>
      <c r="F112" s="107">
        <f t="shared" si="7"/>
        <v>0</v>
      </c>
    </row>
    <row r="113" spans="1:6" s="221" customFormat="1" ht="12" customHeight="1" thickBot="1" x14ac:dyDescent="0.25">
      <c r="A113" s="250" t="s">
        <v>312</v>
      </c>
      <c r="B113" s="251" t="s">
        <v>369</v>
      </c>
      <c r="C113" s="65">
        <f>'1.2.'!C115</f>
        <v>0</v>
      </c>
      <c r="D113" s="252"/>
      <c r="E113" s="117">
        <f t="shared" si="7"/>
        <v>0</v>
      </c>
      <c r="F113" s="117">
        <f t="shared" si="7"/>
        <v>0</v>
      </c>
    </row>
    <row r="114" spans="1:6" s="221" customFormat="1" ht="12" customHeight="1" thickBot="1" x14ac:dyDescent="0.25">
      <c r="A114" s="94" t="s">
        <v>5</v>
      </c>
      <c r="B114" s="144" t="s">
        <v>440</v>
      </c>
      <c r="C114" s="61">
        <f>+C115+C117+C119</f>
        <v>0</v>
      </c>
      <c r="D114" s="128">
        <f>+D115+D117+D119</f>
        <v>0</v>
      </c>
      <c r="E114" s="62">
        <f>+E115+E117+E119</f>
        <v>0</v>
      </c>
      <c r="F114" s="62">
        <f>+F115+F117+F119</f>
        <v>0</v>
      </c>
    </row>
    <row r="115" spans="1:6" s="221" customFormat="1" ht="12" customHeight="1" x14ac:dyDescent="0.2">
      <c r="A115" s="226" t="s">
        <v>63</v>
      </c>
      <c r="B115" s="105" t="s">
        <v>120</v>
      </c>
      <c r="C115" s="65"/>
      <c r="D115" s="122"/>
      <c r="E115" s="66">
        <f t="shared" ref="E115:F127" si="8">C115+D115</f>
        <v>0</v>
      </c>
      <c r="F115" s="66">
        <f t="shared" si="8"/>
        <v>0</v>
      </c>
    </row>
    <row r="116" spans="1:6" s="221" customFormat="1" ht="12" customHeight="1" x14ac:dyDescent="0.2">
      <c r="A116" s="226" t="s">
        <v>64</v>
      </c>
      <c r="B116" s="123" t="s">
        <v>254</v>
      </c>
      <c r="C116" s="65"/>
      <c r="D116" s="122"/>
      <c r="E116" s="66">
        <f t="shared" si="8"/>
        <v>0</v>
      </c>
      <c r="F116" s="66">
        <f t="shared" si="8"/>
        <v>0</v>
      </c>
    </row>
    <row r="117" spans="1:6" s="221" customFormat="1" ht="12" customHeight="1" x14ac:dyDescent="0.2">
      <c r="A117" s="226" t="s">
        <v>65</v>
      </c>
      <c r="B117" s="123" t="s">
        <v>106</v>
      </c>
      <c r="C117" s="69"/>
      <c r="D117" s="124"/>
      <c r="E117" s="106">
        <f t="shared" si="8"/>
        <v>0</v>
      </c>
      <c r="F117" s="106">
        <f t="shared" si="8"/>
        <v>0</v>
      </c>
    </row>
    <row r="118" spans="1:6" s="221" customFormat="1" ht="12" customHeight="1" x14ac:dyDescent="0.2">
      <c r="A118" s="226" t="s">
        <v>66</v>
      </c>
      <c r="B118" s="123" t="s">
        <v>255</v>
      </c>
      <c r="C118" s="69"/>
      <c r="D118" s="124"/>
      <c r="E118" s="106">
        <f t="shared" si="8"/>
        <v>0</v>
      </c>
      <c r="F118" s="106">
        <f t="shared" si="8"/>
        <v>0</v>
      </c>
    </row>
    <row r="119" spans="1:6" s="221" customFormat="1" ht="12" customHeight="1" x14ac:dyDescent="0.2">
      <c r="A119" s="226" t="s">
        <v>67</v>
      </c>
      <c r="B119" s="72" t="s">
        <v>122</v>
      </c>
      <c r="C119" s="69"/>
      <c r="D119" s="124"/>
      <c r="E119" s="106">
        <f t="shared" si="8"/>
        <v>0</v>
      </c>
      <c r="F119" s="106">
        <f t="shared" si="8"/>
        <v>0</v>
      </c>
    </row>
    <row r="120" spans="1:6" s="221" customFormat="1" ht="12" customHeight="1" x14ac:dyDescent="0.2">
      <c r="A120" s="226" t="s">
        <v>73</v>
      </c>
      <c r="B120" s="70" t="s">
        <v>299</v>
      </c>
      <c r="C120" s="69"/>
      <c r="D120" s="124"/>
      <c r="E120" s="106">
        <f t="shared" si="8"/>
        <v>0</v>
      </c>
      <c r="F120" s="106">
        <f t="shared" si="8"/>
        <v>0</v>
      </c>
    </row>
    <row r="121" spans="1:6" s="221" customFormat="1" ht="12" customHeight="1" x14ac:dyDescent="0.2">
      <c r="A121" s="226" t="s">
        <v>75</v>
      </c>
      <c r="B121" s="125" t="s">
        <v>260</v>
      </c>
      <c r="C121" s="69"/>
      <c r="D121" s="124"/>
      <c r="E121" s="106">
        <f t="shared" si="8"/>
        <v>0</v>
      </c>
      <c r="F121" s="106">
        <f t="shared" si="8"/>
        <v>0</v>
      </c>
    </row>
    <row r="122" spans="1:6" s="221" customFormat="1" ht="12" customHeight="1" x14ac:dyDescent="0.2">
      <c r="A122" s="226" t="s">
        <v>107</v>
      </c>
      <c r="B122" s="112" t="s">
        <v>244</v>
      </c>
      <c r="C122" s="69"/>
      <c r="D122" s="124"/>
      <c r="E122" s="106">
        <f t="shared" si="8"/>
        <v>0</v>
      </c>
      <c r="F122" s="106">
        <f t="shared" si="8"/>
        <v>0</v>
      </c>
    </row>
    <row r="123" spans="1:6" s="221" customFormat="1" ht="12" customHeight="1" x14ac:dyDescent="0.2">
      <c r="A123" s="226" t="s">
        <v>108</v>
      </c>
      <c r="B123" s="112" t="s">
        <v>259</v>
      </c>
      <c r="C123" s="69"/>
      <c r="D123" s="124"/>
      <c r="E123" s="106">
        <f t="shared" si="8"/>
        <v>0</v>
      </c>
      <c r="F123" s="106">
        <f t="shared" si="8"/>
        <v>0</v>
      </c>
    </row>
    <row r="124" spans="1:6" s="221" customFormat="1" ht="12" customHeight="1" x14ac:dyDescent="0.2">
      <c r="A124" s="226" t="s">
        <v>109</v>
      </c>
      <c r="B124" s="112" t="s">
        <v>258</v>
      </c>
      <c r="C124" s="69"/>
      <c r="D124" s="124"/>
      <c r="E124" s="106">
        <f t="shared" si="8"/>
        <v>0</v>
      </c>
      <c r="F124" s="106">
        <f t="shared" si="8"/>
        <v>0</v>
      </c>
    </row>
    <row r="125" spans="1:6" s="221" customFormat="1" ht="12" customHeight="1" x14ac:dyDescent="0.2">
      <c r="A125" s="226" t="s">
        <v>251</v>
      </c>
      <c r="B125" s="112" t="s">
        <v>247</v>
      </c>
      <c r="C125" s="69"/>
      <c r="D125" s="124"/>
      <c r="E125" s="106">
        <f t="shared" si="8"/>
        <v>0</v>
      </c>
      <c r="F125" s="106">
        <f t="shared" si="8"/>
        <v>0</v>
      </c>
    </row>
    <row r="126" spans="1:6" s="221" customFormat="1" ht="12" customHeight="1" x14ac:dyDescent="0.2">
      <c r="A126" s="226" t="s">
        <v>252</v>
      </c>
      <c r="B126" s="112" t="s">
        <v>257</v>
      </c>
      <c r="C126" s="69"/>
      <c r="D126" s="124"/>
      <c r="E126" s="106">
        <f t="shared" si="8"/>
        <v>0</v>
      </c>
      <c r="F126" s="106">
        <f t="shared" si="8"/>
        <v>0</v>
      </c>
    </row>
    <row r="127" spans="1:6" s="221" customFormat="1" ht="12" customHeight="1" thickBot="1" x14ac:dyDescent="0.25">
      <c r="A127" s="249" t="s">
        <v>253</v>
      </c>
      <c r="B127" s="112" t="s">
        <v>256</v>
      </c>
      <c r="C127" s="74"/>
      <c r="D127" s="126"/>
      <c r="E127" s="107">
        <f t="shared" si="8"/>
        <v>0</v>
      </c>
      <c r="F127" s="107">
        <f t="shared" si="8"/>
        <v>0</v>
      </c>
    </row>
    <row r="128" spans="1:6" s="221" customFormat="1" ht="12" customHeight="1" thickBot="1" x14ac:dyDescent="0.25">
      <c r="A128" s="94" t="s">
        <v>6</v>
      </c>
      <c r="B128" s="127" t="s">
        <v>315</v>
      </c>
      <c r="C128" s="61">
        <f>+C93+C114</f>
        <v>3058000</v>
      </c>
      <c r="D128" s="128">
        <f>+D93+D114</f>
        <v>1022000</v>
      </c>
      <c r="E128" s="62">
        <f>+E93+E114</f>
        <v>4080000</v>
      </c>
      <c r="F128" s="62">
        <f>+F93+F114</f>
        <v>3975636</v>
      </c>
    </row>
    <row r="129" spans="1:11" s="221" customFormat="1" ht="12" customHeight="1" thickBot="1" x14ac:dyDescent="0.25">
      <c r="A129" s="94" t="s">
        <v>7</v>
      </c>
      <c r="B129" s="127" t="s">
        <v>316</v>
      </c>
      <c r="C129" s="61">
        <f>+C130+C131+C132</f>
        <v>0</v>
      </c>
      <c r="D129" s="128">
        <f>+D130+D131+D132</f>
        <v>0</v>
      </c>
      <c r="E129" s="62">
        <f>+E130+E131+E132</f>
        <v>0</v>
      </c>
      <c r="F129" s="62">
        <f>+F130+F131+F132</f>
        <v>0</v>
      </c>
    </row>
    <row r="130" spans="1:11" s="11" customFormat="1" ht="12" customHeight="1" x14ac:dyDescent="0.2">
      <c r="A130" s="226" t="s">
        <v>156</v>
      </c>
      <c r="B130" s="129" t="s">
        <v>372</v>
      </c>
      <c r="C130" s="69"/>
      <c r="D130" s="124"/>
      <c r="E130" s="106">
        <f t="shared" ref="E130:F132" si="9">C130+D130</f>
        <v>0</v>
      </c>
      <c r="F130" s="106">
        <f t="shared" si="9"/>
        <v>0</v>
      </c>
    </row>
    <row r="131" spans="1:11" s="221" customFormat="1" ht="12" customHeight="1" x14ac:dyDescent="0.2">
      <c r="A131" s="226" t="s">
        <v>157</v>
      </c>
      <c r="B131" s="129" t="s">
        <v>324</v>
      </c>
      <c r="C131" s="69"/>
      <c r="D131" s="124"/>
      <c r="E131" s="106">
        <f t="shared" si="9"/>
        <v>0</v>
      </c>
      <c r="F131" s="106">
        <f t="shared" si="9"/>
        <v>0</v>
      </c>
    </row>
    <row r="132" spans="1:11" s="221" customFormat="1" ht="12" customHeight="1" thickBot="1" x14ac:dyDescent="0.25">
      <c r="A132" s="249" t="s">
        <v>158</v>
      </c>
      <c r="B132" s="131" t="s">
        <v>371</v>
      </c>
      <c r="C132" s="69"/>
      <c r="D132" s="124"/>
      <c r="E132" s="106">
        <f t="shared" si="9"/>
        <v>0</v>
      </c>
      <c r="F132" s="106">
        <f t="shared" si="9"/>
        <v>0</v>
      </c>
    </row>
    <row r="133" spans="1:11" s="221" customFormat="1" ht="12" customHeight="1" thickBot="1" x14ac:dyDescent="0.25">
      <c r="A133" s="94" t="s">
        <v>8</v>
      </c>
      <c r="B133" s="127" t="s">
        <v>317</v>
      </c>
      <c r="C133" s="61">
        <f>+C134+C135+C136+C137+C138+C139</f>
        <v>0</v>
      </c>
      <c r="D133" s="128">
        <f>+D134+D135+D136+D137+D138+D139</f>
        <v>0</v>
      </c>
      <c r="E133" s="62">
        <f>+E134+E135+E136+E137+E138+E139</f>
        <v>0</v>
      </c>
      <c r="F133" s="62">
        <f>+F134+F135+F136+F137+F138+F139</f>
        <v>0</v>
      </c>
    </row>
    <row r="134" spans="1:11" s="221" customFormat="1" ht="12" customHeight="1" x14ac:dyDescent="0.2">
      <c r="A134" s="226" t="s">
        <v>50</v>
      </c>
      <c r="B134" s="129" t="s">
        <v>326</v>
      </c>
      <c r="C134" s="69"/>
      <c r="D134" s="124"/>
      <c r="E134" s="106">
        <f t="shared" ref="E134:F139" si="10">C134+D134</f>
        <v>0</v>
      </c>
      <c r="F134" s="106">
        <f t="shared" si="10"/>
        <v>0</v>
      </c>
    </row>
    <row r="135" spans="1:11" s="221" customFormat="1" ht="12" customHeight="1" x14ac:dyDescent="0.2">
      <c r="A135" s="226" t="s">
        <v>51</v>
      </c>
      <c r="B135" s="129" t="s">
        <v>318</v>
      </c>
      <c r="C135" s="69"/>
      <c r="D135" s="124"/>
      <c r="E135" s="106">
        <f t="shared" si="10"/>
        <v>0</v>
      </c>
      <c r="F135" s="106">
        <f t="shared" si="10"/>
        <v>0</v>
      </c>
    </row>
    <row r="136" spans="1:11" s="221" customFormat="1" ht="12" customHeight="1" x14ac:dyDescent="0.2">
      <c r="A136" s="226" t="s">
        <v>52</v>
      </c>
      <c r="B136" s="129" t="s">
        <v>319</v>
      </c>
      <c r="C136" s="69"/>
      <c r="D136" s="124"/>
      <c r="E136" s="106">
        <f t="shared" si="10"/>
        <v>0</v>
      </c>
      <c r="F136" s="106">
        <f t="shared" si="10"/>
        <v>0</v>
      </c>
    </row>
    <row r="137" spans="1:11" s="221" customFormat="1" ht="12" customHeight="1" x14ac:dyDescent="0.2">
      <c r="A137" s="226" t="s">
        <v>94</v>
      </c>
      <c r="B137" s="129" t="s">
        <v>370</v>
      </c>
      <c r="C137" s="69"/>
      <c r="D137" s="124"/>
      <c r="E137" s="106">
        <f t="shared" si="10"/>
        <v>0</v>
      </c>
      <c r="F137" s="106">
        <f t="shared" si="10"/>
        <v>0</v>
      </c>
    </row>
    <row r="138" spans="1:11" s="221" customFormat="1" ht="12" customHeight="1" x14ac:dyDescent="0.2">
      <c r="A138" s="226" t="s">
        <v>95</v>
      </c>
      <c r="B138" s="129" t="s">
        <v>321</v>
      </c>
      <c r="C138" s="69"/>
      <c r="D138" s="124"/>
      <c r="E138" s="106">
        <f t="shared" si="10"/>
        <v>0</v>
      </c>
      <c r="F138" s="106">
        <f t="shared" si="10"/>
        <v>0</v>
      </c>
    </row>
    <row r="139" spans="1:11" s="11" customFormat="1" ht="12" customHeight="1" thickBot="1" x14ac:dyDescent="0.25">
      <c r="A139" s="249" t="s">
        <v>96</v>
      </c>
      <c r="B139" s="131" t="s">
        <v>322</v>
      </c>
      <c r="C139" s="69"/>
      <c r="D139" s="124"/>
      <c r="E139" s="106">
        <f t="shared" si="10"/>
        <v>0</v>
      </c>
      <c r="F139" s="106">
        <f t="shared" si="10"/>
        <v>0</v>
      </c>
    </row>
    <row r="140" spans="1:11" s="221" customFormat="1" ht="12" customHeight="1" thickBot="1" x14ac:dyDescent="0.25">
      <c r="A140" s="94" t="s">
        <v>9</v>
      </c>
      <c r="B140" s="127" t="s">
        <v>377</v>
      </c>
      <c r="C140" s="76">
        <f>+C141+C142+C144+C145+C143</f>
        <v>0</v>
      </c>
      <c r="D140" s="130">
        <f>+D141+D142+D144+D145+D143</f>
        <v>0</v>
      </c>
      <c r="E140" s="77">
        <f>+E141+E142+E144+E145+E143</f>
        <v>0</v>
      </c>
      <c r="F140" s="77">
        <f>+F141+F142+F144+F145+F143</f>
        <v>0</v>
      </c>
      <c r="K140" s="253"/>
    </row>
    <row r="141" spans="1:11" s="221" customFormat="1" x14ac:dyDescent="0.2">
      <c r="A141" s="226" t="s">
        <v>53</v>
      </c>
      <c r="B141" s="129" t="s">
        <v>261</v>
      </c>
      <c r="C141" s="69"/>
      <c r="D141" s="124"/>
      <c r="E141" s="106">
        <f t="shared" ref="E141:F145" si="11">C141+D141</f>
        <v>0</v>
      </c>
      <c r="F141" s="106">
        <f t="shared" si="11"/>
        <v>0</v>
      </c>
    </row>
    <row r="142" spans="1:11" s="221" customFormat="1" ht="12" customHeight="1" x14ac:dyDescent="0.2">
      <c r="A142" s="226" t="s">
        <v>54</v>
      </c>
      <c r="B142" s="129" t="s">
        <v>262</v>
      </c>
      <c r="C142" s="69"/>
      <c r="D142" s="124"/>
      <c r="E142" s="106">
        <f t="shared" si="11"/>
        <v>0</v>
      </c>
      <c r="F142" s="106">
        <f t="shared" si="11"/>
        <v>0</v>
      </c>
    </row>
    <row r="143" spans="1:11" s="221" customFormat="1" ht="12" customHeight="1" x14ac:dyDescent="0.2">
      <c r="A143" s="226" t="s">
        <v>176</v>
      </c>
      <c r="B143" s="129" t="s">
        <v>376</v>
      </c>
      <c r="C143" s="69"/>
      <c r="D143" s="124"/>
      <c r="E143" s="106">
        <f t="shared" si="11"/>
        <v>0</v>
      </c>
      <c r="F143" s="106">
        <f t="shared" si="11"/>
        <v>0</v>
      </c>
    </row>
    <row r="144" spans="1:11" s="11" customFormat="1" ht="12" customHeight="1" x14ac:dyDescent="0.2">
      <c r="A144" s="226" t="s">
        <v>177</v>
      </c>
      <c r="B144" s="129" t="s">
        <v>331</v>
      </c>
      <c r="C144" s="69"/>
      <c r="D144" s="124"/>
      <c r="E144" s="106">
        <f t="shared" si="11"/>
        <v>0</v>
      </c>
      <c r="F144" s="106">
        <f t="shared" si="11"/>
        <v>0</v>
      </c>
    </row>
    <row r="145" spans="1:6" s="11" customFormat="1" ht="12" customHeight="1" thickBot="1" x14ac:dyDescent="0.25">
      <c r="A145" s="249" t="s">
        <v>178</v>
      </c>
      <c r="B145" s="131" t="s">
        <v>281</v>
      </c>
      <c r="C145" s="69"/>
      <c r="D145" s="124"/>
      <c r="E145" s="106">
        <f t="shared" si="11"/>
        <v>0</v>
      </c>
      <c r="F145" s="106">
        <f t="shared" si="11"/>
        <v>0</v>
      </c>
    </row>
    <row r="146" spans="1:6" s="11" customFormat="1" ht="12" customHeight="1" thickBot="1" x14ac:dyDescent="0.25">
      <c r="A146" s="94" t="s">
        <v>10</v>
      </c>
      <c r="B146" s="127" t="s">
        <v>332</v>
      </c>
      <c r="C146" s="132">
        <f>+C147+C148+C149+C150+C151</f>
        <v>0</v>
      </c>
      <c r="D146" s="133">
        <f>+D147+D148+D149+D150+D151</f>
        <v>0</v>
      </c>
      <c r="E146" s="134">
        <f>+E147+E148+E149+E150+E151</f>
        <v>0</v>
      </c>
      <c r="F146" s="134">
        <f>+F147+F148+F149+F150+F151</f>
        <v>0</v>
      </c>
    </row>
    <row r="147" spans="1:6" s="11" customFormat="1" ht="12" customHeight="1" x14ac:dyDescent="0.2">
      <c r="A147" s="226" t="s">
        <v>55</v>
      </c>
      <c r="B147" s="129" t="s">
        <v>327</v>
      </c>
      <c r="C147" s="69"/>
      <c r="D147" s="124"/>
      <c r="E147" s="106">
        <f t="shared" ref="E147:F153" si="12">C147+D147</f>
        <v>0</v>
      </c>
      <c r="F147" s="106">
        <f t="shared" si="12"/>
        <v>0</v>
      </c>
    </row>
    <row r="148" spans="1:6" s="11" customFormat="1" ht="12" customHeight="1" x14ac:dyDescent="0.2">
      <c r="A148" s="226" t="s">
        <v>56</v>
      </c>
      <c r="B148" s="129" t="s">
        <v>334</v>
      </c>
      <c r="C148" s="69"/>
      <c r="D148" s="124"/>
      <c r="E148" s="106">
        <f t="shared" si="12"/>
        <v>0</v>
      </c>
      <c r="F148" s="106">
        <f t="shared" si="12"/>
        <v>0</v>
      </c>
    </row>
    <row r="149" spans="1:6" s="11" customFormat="1" ht="12" customHeight="1" x14ac:dyDescent="0.2">
      <c r="A149" s="226" t="s">
        <v>188</v>
      </c>
      <c r="B149" s="129" t="s">
        <v>329</v>
      </c>
      <c r="C149" s="69"/>
      <c r="D149" s="124"/>
      <c r="E149" s="106">
        <f t="shared" si="12"/>
        <v>0</v>
      </c>
      <c r="F149" s="106">
        <f t="shared" si="12"/>
        <v>0</v>
      </c>
    </row>
    <row r="150" spans="1:6" s="11" customFormat="1" ht="12" customHeight="1" x14ac:dyDescent="0.2">
      <c r="A150" s="226" t="s">
        <v>189</v>
      </c>
      <c r="B150" s="129" t="s">
        <v>373</v>
      </c>
      <c r="C150" s="69"/>
      <c r="D150" s="124"/>
      <c r="E150" s="106">
        <f t="shared" si="12"/>
        <v>0</v>
      </c>
      <c r="F150" s="106">
        <f t="shared" si="12"/>
        <v>0</v>
      </c>
    </row>
    <row r="151" spans="1:6" s="221" customFormat="1" ht="12.75" customHeight="1" thickBot="1" x14ac:dyDescent="0.25">
      <c r="A151" s="249" t="s">
        <v>333</v>
      </c>
      <c r="B151" s="131" t="s">
        <v>336</v>
      </c>
      <c r="C151" s="74"/>
      <c r="D151" s="126"/>
      <c r="E151" s="107">
        <f t="shared" si="12"/>
        <v>0</v>
      </c>
      <c r="F151" s="107">
        <f t="shared" si="12"/>
        <v>0</v>
      </c>
    </row>
    <row r="152" spans="1:6" s="221" customFormat="1" ht="12.75" customHeight="1" thickBot="1" x14ac:dyDescent="0.25">
      <c r="A152" s="254" t="s">
        <v>11</v>
      </c>
      <c r="B152" s="127" t="s">
        <v>337</v>
      </c>
      <c r="C152" s="135"/>
      <c r="D152" s="136"/>
      <c r="E152" s="134">
        <f t="shared" si="12"/>
        <v>0</v>
      </c>
      <c r="F152" s="134">
        <f t="shared" si="12"/>
        <v>0</v>
      </c>
    </row>
    <row r="153" spans="1:6" s="221" customFormat="1" ht="12.75" customHeight="1" thickBot="1" x14ac:dyDescent="0.25">
      <c r="A153" s="254" t="s">
        <v>12</v>
      </c>
      <c r="B153" s="127" t="s">
        <v>338</v>
      </c>
      <c r="C153" s="135"/>
      <c r="D153" s="136"/>
      <c r="E153" s="134">
        <f t="shared" si="12"/>
        <v>0</v>
      </c>
      <c r="F153" s="134">
        <f t="shared" si="12"/>
        <v>0</v>
      </c>
    </row>
    <row r="154" spans="1:6" s="221" customFormat="1" ht="12" customHeight="1" thickBot="1" x14ac:dyDescent="0.25">
      <c r="A154" s="94" t="s">
        <v>13</v>
      </c>
      <c r="B154" s="127" t="s">
        <v>340</v>
      </c>
      <c r="C154" s="138">
        <f>+C129+C133+C140+C146+C152+C153</f>
        <v>0</v>
      </c>
      <c r="D154" s="139">
        <f>+D129+D133+D140+D146+D152+D153</f>
        <v>0</v>
      </c>
      <c r="E154" s="140">
        <f>+E129+E133+E140+E146+E152+E153</f>
        <v>0</v>
      </c>
      <c r="F154" s="140">
        <f>+F129+F133+F140+F146+F152+F153</f>
        <v>0</v>
      </c>
    </row>
    <row r="155" spans="1:6" s="221" customFormat="1" ht="15" customHeight="1" thickBot="1" x14ac:dyDescent="0.25">
      <c r="A155" s="255" t="s">
        <v>14</v>
      </c>
      <c r="B155" s="143" t="s">
        <v>339</v>
      </c>
      <c r="C155" s="138">
        <f>+C128+C154</f>
        <v>3058000</v>
      </c>
      <c r="D155" s="139">
        <f>+D128+D154</f>
        <v>1022000</v>
      </c>
      <c r="E155" s="140">
        <f>+E128+E154</f>
        <v>4080000</v>
      </c>
      <c r="F155" s="140">
        <f>+F128+F154</f>
        <v>3975636</v>
      </c>
    </row>
    <row r="156" spans="1:6" s="221" customFormat="1" ht="13.5" thickBot="1" x14ac:dyDescent="0.25">
      <c r="A156" s="256"/>
      <c r="B156" s="257"/>
      <c r="C156" s="258"/>
      <c r="D156" s="258"/>
      <c r="E156" s="258"/>
    </row>
    <row r="157" spans="1:6" s="221" customFormat="1" ht="15" customHeight="1" thickBot="1" x14ac:dyDescent="0.25">
      <c r="A157" s="20" t="s">
        <v>374</v>
      </c>
      <c r="B157" s="21"/>
      <c r="C157" s="50"/>
      <c r="D157" s="50"/>
      <c r="E157" s="51"/>
      <c r="F157" s="51"/>
    </row>
    <row r="158" spans="1:6" s="221" customFormat="1" ht="14.25" customHeight="1" thickBot="1" x14ac:dyDescent="0.25">
      <c r="A158" s="20" t="s">
        <v>117</v>
      </c>
      <c r="B158" s="21"/>
      <c r="C158" s="50"/>
      <c r="D158" s="50"/>
      <c r="E158" s="51"/>
      <c r="F158" s="51"/>
    </row>
  </sheetData>
  <sheetProtection formatCells="0"/>
  <mergeCells count="8">
    <mergeCell ref="E1:F1"/>
    <mergeCell ref="A7:F7"/>
    <mergeCell ref="A92:F92"/>
    <mergeCell ref="B2:D2"/>
    <mergeCell ref="B3:D3"/>
    <mergeCell ref="E2:F2"/>
    <mergeCell ref="E3:F3"/>
    <mergeCell ref="E4:F4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2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K158"/>
  <sheetViews>
    <sheetView view="pageBreakPreview" topLeftCell="A40" zoomScaleNormal="100" zoomScaleSheetLayoutView="100" workbookViewId="0">
      <selection activeCell="G10" sqref="G10"/>
    </sheetView>
  </sheetViews>
  <sheetFormatPr defaultRowHeight="12.75" x14ac:dyDescent="0.2"/>
  <cols>
    <col min="1" max="1" width="16.1640625" style="32" customWidth="1"/>
    <col min="2" max="2" width="62" style="33" customWidth="1"/>
    <col min="3" max="3" width="14.1640625" style="34" customWidth="1"/>
    <col min="4" max="4" width="14.1640625" style="2" hidden="1" customWidth="1"/>
    <col min="5" max="5" width="14.1640625" style="2" customWidth="1"/>
    <col min="6" max="16384" width="9.33203125" style="2"/>
  </cols>
  <sheetData>
    <row r="1" spans="1:6" s="1" customFormat="1" ht="16.5" customHeight="1" thickBot="1" x14ac:dyDescent="0.25">
      <c r="A1" s="17"/>
      <c r="B1" s="18"/>
      <c r="E1" s="844" t="s">
        <v>507</v>
      </c>
      <c r="F1" s="844"/>
    </row>
    <row r="2" spans="1:6" s="10" customFormat="1" ht="21" customHeight="1" thickBot="1" x14ac:dyDescent="0.25">
      <c r="A2" s="217" t="s">
        <v>39</v>
      </c>
      <c r="B2" s="839" t="s">
        <v>444</v>
      </c>
      <c r="C2" s="839"/>
      <c r="D2" s="839"/>
      <c r="E2" s="840" t="s">
        <v>35</v>
      </c>
      <c r="F2" s="841"/>
    </row>
    <row r="3" spans="1:6" s="10" customFormat="1" ht="26.25" thickBot="1" x14ac:dyDescent="0.25">
      <c r="A3" s="217" t="s">
        <v>115</v>
      </c>
      <c r="B3" s="839" t="s">
        <v>375</v>
      </c>
      <c r="C3" s="839"/>
      <c r="D3" s="839"/>
      <c r="E3" s="847" t="s">
        <v>38</v>
      </c>
      <c r="F3" s="848"/>
    </row>
    <row r="4" spans="1:6" s="10" customFormat="1" ht="15.95" customHeight="1" thickBot="1" x14ac:dyDescent="0.3">
      <c r="A4" s="38"/>
      <c r="B4" s="38"/>
      <c r="C4" s="19"/>
      <c r="E4" s="846" t="s">
        <v>451</v>
      </c>
      <c r="F4" s="846"/>
    </row>
    <row r="5" spans="1:6" s="221" customFormat="1" ht="39" thickBot="1" x14ac:dyDescent="0.25">
      <c r="A5" s="218" t="s">
        <v>116</v>
      </c>
      <c r="B5" s="219" t="s">
        <v>436</v>
      </c>
      <c r="C5" s="95" t="s">
        <v>378</v>
      </c>
      <c r="D5" s="95" t="str">
        <f>'1.'!D4</f>
        <v>1.-5. sz. módosítás 
(±)</v>
      </c>
      <c r="E5" s="277" t="str">
        <f>'1.'!E4</f>
        <v>Módosított előirányzat</v>
      </c>
      <c r="F5" s="277" t="str">
        <f>'6.2.'!F5</f>
        <v>Teljesítés</v>
      </c>
    </row>
    <row r="6" spans="1:6" s="225" customFormat="1" ht="12.95" customHeight="1" thickBot="1" x14ac:dyDescent="0.25">
      <c r="A6" s="222" t="s">
        <v>354</v>
      </c>
      <c r="B6" s="223" t="s">
        <v>355</v>
      </c>
      <c r="C6" s="223" t="s">
        <v>356</v>
      </c>
      <c r="D6" s="224" t="s">
        <v>358</v>
      </c>
      <c r="E6" s="96" t="s">
        <v>358</v>
      </c>
      <c r="F6" s="331" t="s">
        <v>357</v>
      </c>
    </row>
    <row r="7" spans="1:6" s="225" customFormat="1" ht="15.95" customHeight="1" thickBot="1" x14ac:dyDescent="0.25">
      <c r="A7" s="837" t="s">
        <v>36</v>
      </c>
      <c r="B7" s="838"/>
      <c r="C7" s="838"/>
      <c r="D7" s="838"/>
      <c r="E7" s="838"/>
      <c r="F7" s="838"/>
    </row>
    <row r="8" spans="1:6" s="225" customFormat="1" ht="12" customHeight="1" thickBot="1" x14ac:dyDescent="0.25">
      <c r="A8" s="94" t="s">
        <v>4</v>
      </c>
      <c r="B8" s="60" t="s">
        <v>141</v>
      </c>
      <c r="C8" s="61">
        <f>+C9+C10+C11+C12+C13+C14</f>
        <v>0</v>
      </c>
      <c r="D8" s="128">
        <f>+D9+D10+D11+D12+D13+D14</f>
        <v>0</v>
      </c>
      <c r="E8" s="62">
        <f>+E9+E10+E11+E12+E13+E14</f>
        <v>0</v>
      </c>
      <c r="F8" s="62">
        <f>+F9+F10+F11+F12+F13+F14</f>
        <v>0</v>
      </c>
    </row>
    <row r="9" spans="1:6" s="11" customFormat="1" ht="12" customHeight="1" x14ac:dyDescent="0.2">
      <c r="A9" s="226" t="s">
        <v>57</v>
      </c>
      <c r="B9" s="64" t="s">
        <v>142</v>
      </c>
      <c r="C9" s="65"/>
      <c r="D9" s="122"/>
      <c r="E9" s="66">
        <f t="shared" ref="E9:F14" si="0">C9+D9</f>
        <v>0</v>
      </c>
      <c r="F9" s="66">
        <f t="shared" si="0"/>
        <v>0</v>
      </c>
    </row>
    <row r="10" spans="1:6" s="228" customFormat="1" ht="12" customHeight="1" x14ac:dyDescent="0.2">
      <c r="A10" s="227" t="s">
        <v>58</v>
      </c>
      <c r="B10" s="68" t="s">
        <v>143</v>
      </c>
      <c r="C10" s="69"/>
      <c r="D10" s="124"/>
      <c r="E10" s="106">
        <f t="shared" si="0"/>
        <v>0</v>
      </c>
      <c r="F10" s="106">
        <f t="shared" si="0"/>
        <v>0</v>
      </c>
    </row>
    <row r="11" spans="1:6" s="228" customFormat="1" ht="12" customHeight="1" x14ac:dyDescent="0.2">
      <c r="A11" s="227" t="s">
        <v>59</v>
      </c>
      <c r="B11" s="68" t="s">
        <v>144</v>
      </c>
      <c r="C11" s="69"/>
      <c r="D11" s="124"/>
      <c r="E11" s="106">
        <f t="shared" si="0"/>
        <v>0</v>
      </c>
      <c r="F11" s="106">
        <f t="shared" si="0"/>
        <v>0</v>
      </c>
    </row>
    <row r="12" spans="1:6" s="228" customFormat="1" ht="12" customHeight="1" x14ac:dyDescent="0.2">
      <c r="A12" s="227" t="s">
        <v>60</v>
      </c>
      <c r="B12" s="68" t="s">
        <v>145</v>
      </c>
      <c r="C12" s="69"/>
      <c r="D12" s="124"/>
      <c r="E12" s="106">
        <f t="shared" si="0"/>
        <v>0</v>
      </c>
      <c r="F12" s="106">
        <f t="shared" si="0"/>
        <v>0</v>
      </c>
    </row>
    <row r="13" spans="1:6" s="228" customFormat="1" ht="12" customHeight="1" x14ac:dyDescent="0.2">
      <c r="A13" s="227" t="s">
        <v>77</v>
      </c>
      <c r="B13" s="68" t="s">
        <v>362</v>
      </c>
      <c r="C13" s="69"/>
      <c r="D13" s="124"/>
      <c r="E13" s="106">
        <f t="shared" si="0"/>
        <v>0</v>
      </c>
      <c r="F13" s="106">
        <f t="shared" si="0"/>
        <v>0</v>
      </c>
    </row>
    <row r="14" spans="1:6" s="11" customFormat="1" ht="12" customHeight="1" thickBot="1" x14ac:dyDescent="0.25">
      <c r="A14" s="229" t="s">
        <v>61</v>
      </c>
      <c r="B14" s="72" t="s">
        <v>301</v>
      </c>
      <c r="C14" s="69"/>
      <c r="D14" s="124"/>
      <c r="E14" s="106">
        <f t="shared" si="0"/>
        <v>0</v>
      </c>
      <c r="F14" s="106">
        <f t="shared" si="0"/>
        <v>0</v>
      </c>
    </row>
    <row r="15" spans="1:6" s="11" customFormat="1" ht="12" customHeight="1" thickBot="1" x14ac:dyDescent="0.25">
      <c r="A15" s="94" t="s">
        <v>5</v>
      </c>
      <c r="B15" s="73" t="s">
        <v>146</v>
      </c>
      <c r="C15" s="61">
        <f>+C16+C17+C18+C19+C20</f>
        <v>0</v>
      </c>
      <c r="D15" s="128">
        <f>+D16+D17+D18+D19+D20</f>
        <v>0</v>
      </c>
      <c r="E15" s="62">
        <f>+E16+E17+E18+E19+E20</f>
        <v>0</v>
      </c>
      <c r="F15" s="62">
        <f>+F16+F17+F18+F19+F20</f>
        <v>0</v>
      </c>
    </row>
    <row r="16" spans="1:6" s="11" customFormat="1" ht="12" customHeight="1" x14ac:dyDescent="0.2">
      <c r="A16" s="226" t="s">
        <v>63</v>
      </c>
      <c r="B16" s="64" t="s">
        <v>147</v>
      </c>
      <c r="C16" s="65"/>
      <c r="D16" s="122"/>
      <c r="E16" s="66">
        <f t="shared" ref="E16:F21" si="1">C16+D16</f>
        <v>0</v>
      </c>
      <c r="F16" s="66">
        <f t="shared" si="1"/>
        <v>0</v>
      </c>
    </row>
    <row r="17" spans="1:6" s="11" customFormat="1" ht="12" customHeight="1" x14ac:dyDescent="0.2">
      <c r="A17" s="227" t="s">
        <v>64</v>
      </c>
      <c r="B17" s="68" t="s">
        <v>148</v>
      </c>
      <c r="C17" s="69"/>
      <c r="D17" s="124"/>
      <c r="E17" s="106">
        <f t="shared" si="1"/>
        <v>0</v>
      </c>
      <c r="F17" s="106">
        <f t="shared" si="1"/>
        <v>0</v>
      </c>
    </row>
    <row r="18" spans="1:6" s="11" customFormat="1" ht="12" customHeight="1" x14ac:dyDescent="0.2">
      <c r="A18" s="227" t="s">
        <v>65</v>
      </c>
      <c r="B18" s="68" t="s">
        <v>293</v>
      </c>
      <c r="C18" s="69"/>
      <c r="D18" s="124"/>
      <c r="E18" s="106">
        <f t="shared" si="1"/>
        <v>0</v>
      </c>
      <c r="F18" s="106">
        <f t="shared" si="1"/>
        <v>0</v>
      </c>
    </row>
    <row r="19" spans="1:6" s="11" customFormat="1" ht="12" customHeight="1" x14ac:dyDescent="0.2">
      <c r="A19" s="227" t="s">
        <v>66</v>
      </c>
      <c r="B19" s="68" t="s">
        <v>294</v>
      </c>
      <c r="C19" s="69"/>
      <c r="D19" s="124"/>
      <c r="E19" s="106">
        <f t="shared" si="1"/>
        <v>0</v>
      </c>
      <c r="F19" s="106">
        <f t="shared" si="1"/>
        <v>0</v>
      </c>
    </row>
    <row r="20" spans="1:6" s="11" customFormat="1" ht="12" customHeight="1" x14ac:dyDescent="0.2">
      <c r="A20" s="227" t="s">
        <v>67</v>
      </c>
      <c r="B20" s="68" t="s">
        <v>149</v>
      </c>
      <c r="C20" s="69"/>
      <c r="D20" s="124"/>
      <c r="E20" s="106">
        <f t="shared" si="1"/>
        <v>0</v>
      </c>
      <c r="F20" s="106">
        <f t="shared" si="1"/>
        <v>0</v>
      </c>
    </row>
    <row r="21" spans="1:6" s="228" customFormat="1" ht="12" customHeight="1" thickBot="1" x14ac:dyDescent="0.25">
      <c r="A21" s="229" t="s">
        <v>73</v>
      </c>
      <c r="B21" s="72" t="s">
        <v>150</v>
      </c>
      <c r="C21" s="74"/>
      <c r="D21" s="126"/>
      <c r="E21" s="107">
        <f t="shared" si="1"/>
        <v>0</v>
      </c>
      <c r="F21" s="107">
        <f t="shared" si="1"/>
        <v>0</v>
      </c>
    </row>
    <row r="22" spans="1:6" s="228" customFormat="1" ht="12" customHeight="1" thickBot="1" x14ac:dyDescent="0.25">
      <c r="A22" s="94" t="s">
        <v>6</v>
      </c>
      <c r="B22" s="60" t="s">
        <v>151</v>
      </c>
      <c r="C22" s="61">
        <f>+C23+C24+C25+C26+C27</f>
        <v>0</v>
      </c>
      <c r="D22" s="128">
        <f>+D23+D24+D25+D26+D27</f>
        <v>0</v>
      </c>
      <c r="E22" s="62">
        <f>+E23+E24+E25+E26+E27</f>
        <v>0</v>
      </c>
      <c r="F22" s="62">
        <f>+F23+F24+F25+F26+F27</f>
        <v>0</v>
      </c>
    </row>
    <row r="23" spans="1:6" s="228" customFormat="1" ht="12" customHeight="1" x14ac:dyDescent="0.2">
      <c r="A23" s="226" t="s">
        <v>46</v>
      </c>
      <c r="B23" s="64" t="s">
        <v>152</v>
      </c>
      <c r="C23" s="65"/>
      <c r="D23" s="122"/>
      <c r="E23" s="66">
        <f t="shared" ref="E23:F64" si="2">C23+D23</f>
        <v>0</v>
      </c>
      <c r="F23" s="66">
        <f t="shared" si="2"/>
        <v>0</v>
      </c>
    </row>
    <row r="24" spans="1:6" s="11" customFormat="1" ht="12" customHeight="1" x14ac:dyDescent="0.2">
      <c r="A24" s="227" t="s">
        <v>47</v>
      </c>
      <c r="B24" s="68" t="s">
        <v>153</v>
      </c>
      <c r="C24" s="69"/>
      <c r="D24" s="124"/>
      <c r="E24" s="106">
        <f t="shared" si="2"/>
        <v>0</v>
      </c>
      <c r="F24" s="106">
        <f t="shared" si="2"/>
        <v>0</v>
      </c>
    </row>
    <row r="25" spans="1:6" s="228" customFormat="1" ht="12" customHeight="1" x14ac:dyDescent="0.2">
      <c r="A25" s="227" t="s">
        <v>48</v>
      </c>
      <c r="B25" s="68" t="s">
        <v>295</v>
      </c>
      <c r="C25" s="69"/>
      <c r="D25" s="124"/>
      <c r="E25" s="106">
        <f t="shared" si="2"/>
        <v>0</v>
      </c>
      <c r="F25" s="106">
        <f t="shared" si="2"/>
        <v>0</v>
      </c>
    </row>
    <row r="26" spans="1:6" s="228" customFormat="1" ht="12" customHeight="1" x14ac:dyDescent="0.2">
      <c r="A26" s="227" t="s">
        <v>49</v>
      </c>
      <c r="B26" s="68" t="s">
        <v>296</v>
      </c>
      <c r="C26" s="69"/>
      <c r="D26" s="124"/>
      <c r="E26" s="106">
        <f t="shared" si="2"/>
        <v>0</v>
      </c>
      <c r="F26" s="106">
        <f t="shared" si="2"/>
        <v>0</v>
      </c>
    </row>
    <row r="27" spans="1:6" s="228" customFormat="1" ht="12" customHeight="1" x14ac:dyDescent="0.2">
      <c r="A27" s="227" t="s">
        <v>90</v>
      </c>
      <c r="B27" s="68" t="s">
        <v>154</v>
      </c>
      <c r="C27" s="69"/>
      <c r="D27" s="124"/>
      <c r="E27" s="106">
        <f t="shared" si="2"/>
        <v>0</v>
      </c>
      <c r="F27" s="106">
        <f t="shared" si="2"/>
        <v>0</v>
      </c>
    </row>
    <row r="28" spans="1:6" s="228" customFormat="1" ht="12" customHeight="1" thickBot="1" x14ac:dyDescent="0.25">
      <c r="A28" s="229" t="s">
        <v>91</v>
      </c>
      <c r="B28" s="72" t="s">
        <v>155</v>
      </c>
      <c r="C28" s="74"/>
      <c r="D28" s="126"/>
      <c r="E28" s="107">
        <f t="shared" si="2"/>
        <v>0</v>
      </c>
      <c r="F28" s="107">
        <f t="shared" si="2"/>
        <v>0</v>
      </c>
    </row>
    <row r="29" spans="1:6" s="228" customFormat="1" ht="12" customHeight="1" thickBot="1" x14ac:dyDescent="0.25">
      <c r="A29" s="94" t="s">
        <v>92</v>
      </c>
      <c r="B29" s="60" t="s">
        <v>429</v>
      </c>
      <c r="C29" s="76">
        <f>+C30+C31+C32+C33+C34+C35+C36</f>
        <v>0</v>
      </c>
      <c r="D29" s="76">
        <f>+D30+D31+D32+D33+D34+D35+D36</f>
        <v>0</v>
      </c>
      <c r="E29" s="77">
        <f>+E30+E31+E32+E33+E34+E35+E36</f>
        <v>0</v>
      </c>
      <c r="F29" s="77">
        <f>+F30+F31+F32+F33+F34+F35+F36</f>
        <v>0</v>
      </c>
    </row>
    <row r="30" spans="1:6" s="228" customFormat="1" ht="12" customHeight="1" x14ac:dyDescent="0.2">
      <c r="A30" s="226" t="s">
        <v>156</v>
      </c>
      <c r="B30" s="64" t="s">
        <v>445</v>
      </c>
      <c r="C30" s="65"/>
      <c r="D30" s="65"/>
      <c r="E30" s="66">
        <f t="shared" si="2"/>
        <v>0</v>
      </c>
      <c r="F30" s="66">
        <f t="shared" si="2"/>
        <v>0</v>
      </c>
    </row>
    <row r="31" spans="1:6" s="228" customFormat="1" ht="12" customHeight="1" x14ac:dyDescent="0.2">
      <c r="A31" s="227" t="s">
        <v>157</v>
      </c>
      <c r="B31" s="68" t="s">
        <v>446</v>
      </c>
      <c r="C31" s="69"/>
      <c r="D31" s="69"/>
      <c r="E31" s="106">
        <f t="shared" si="2"/>
        <v>0</v>
      </c>
      <c r="F31" s="106">
        <f t="shared" si="2"/>
        <v>0</v>
      </c>
    </row>
    <row r="32" spans="1:6" s="228" customFormat="1" ht="12" customHeight="1" x14ac:dyDescent="0.2">
      <c r="A32" s="227" t="s">
        <v>158</v>
      </c>
      <c r="B32" s="68" t="s">
        <v>424</v>
      </c>
      <c r="C32" s="69"/>
      <c r="D32" s="69"/>
      <c r="E32" s="106">
        <f t="shared" si="2"/>
        <v>0</v>
      </c>
      <c r="F32" s="106">
        <f t="shared" si="2"/>
        <v>0</v>
      </c>
    </row>
    <row r="33" spans="1:6" s="228" customFormat="1" ht="12" customHeight="1" x14ac:dyDescent="0.2">
      <c r="A33" s="227" t="s">
        <v>159</v>
      </c>
      <c r="B33" s="68" t="s">
        <v>425</v>
      </c>
      <c r="C33" s="69"/>
      <c r="D33" s="69"/>
      <c r="E33" s="106">
        <f t="shared" si="2"/>
        <v>0</v>
      </c>
      <c r="F33" s="106">
        <f t="shared" si="2"/>
        <v>0</v>
      </c>
    </row>
    <row r="34" spans="1:6" s="228" customFormat="1" ht="12" customHeight="1" x14ac:dyDescent="0.2">
      <c r="A34" s="227" t="s">
        <v>426</v>
      </c>
      <c r="B34" s="68" t="s">
        <v>160</v>
      </c>
      <c r="C34" s="69"/>
      <c r="D34" s="69"/>
      <c r="E34" s="106">
        <f t="shared" si="2"/>
        <v>0</v>
      </c>
      <c r="F34" s="106">
        <f t="shared" si="2"/>
        <v>0</v>
      </c>
    </row>
    <row r="35" spans="1:6" s="228" customFormat="1" ht="12" customHeight="1" x14ac:dyDescent="0.2">
      <c r="A35" s="227" t="s">
        <v>427</v>
      </c>
      <c r="B35" s="68" t="s">
        <v>161</v>
      </c>
      <c r="C35" s="69"/>
      <c r="D35" s="69"/>
      <c r="E35" s="106">
        <f t="shared" si="2"/>
        <v>0</v>
      </c>
      <c r="F35" s="106">
        <f t="shared" si="2"/>
        <v>0</v>
      </c>
    </row>
    <row r="36" spans="1:6" s="228" customFormat="1" ht="12" customHeight="1" thickBot="1" x14ac:dyDescent="0.25">
      <c r="A36" s="229" t="s">
        <v>428</v>
      </c>
      <c r="B36" s="72" t="s">
        <v>162</v>
      </c>
      <c r="C36" s="74"/>
      <c r="D36" s="74"/>
      <c r="E36" s="107">
        <f t="shared" si="2"/>
        <v>0</v>
      </c>
      <c r="F36" s="107">
        <f t="shared" si="2"/>
        <v>0</v>
      </c>
    </row>
    <row r="37" spans="1:6" s="228" customFormat="1" ht="12" customHeight="1" thickBot="1" x14ac:dyDescent="0.25">
      <c r="A37" s="94" t="s">
        <v>8</v>
      </c>
      <c r="B37" s="60" t="s">
        <v>302</v>
      </c>
      <c r="C37" s="61">
        <f>SUM(C38:C48)</f>
        <v>10000</v>
      </c>
      <c r="D37" s="128">
        <f>SUM(D38:D48)</f>
        <v>0</v>
      </c>
      <c r="E37" s="62">
        <f>SUM(E38:E48)</f>
        <v>10000</v>
      </c>
      <c r="F37" s="62">
        <f>SUM(F38:F48)</f>
        <v>40000</v>
      </c>
    </row>
    <row r="38" spans="1:6" s="228" customFormat="1" ht="12" customHeight="1" x14ac:dyDescent="0.2">
      <c r="A38" s="226" t="s">
        <v>50</v>
      </c>
      <c r="B38" s="64" t="s">
        <v>165</v>
      </c>
      <c r="C38" s="65"/>
      <c r="D38" s="122"/>
      <c r="E38" s="66">
        <f t="shared" si="2"/>
        <v>0</v>
      </c>
      <c r="F38" s="66">
        <f t="shared" si="2"/>
        <v>0</v>
      </c>
    </row>
    <row r="39" spans="1:6" s="228" customFormat="1" ht="12" customHeight="1" x14ac:dyDescent="0.2">
      <c r="A39" s="227" t="s">
        <v>51</v>
      </c>
      <c r="B39" s="68" t="s">
        <v>166</v>
      </c>
      <c r="C39" s="69">
        <f>'1.3.'!C37</f>
        <v>10000</v>
      </c>
      <c r="D39" s="124"/>
      <c r="E39" s="106">
        <v>10000</v>
      </c>
      <c r="F39" s="106">
        <v>40000</v>
      </c>
    </row>
    <row r="40" spans="1:6" s="228" customFormat="1" ht="12" customHeight="1" x14ac:dyDescent="0.2">
      <c r="A40" s="227" t="s">
        <v>52</v>
      </c>
      <c r="B40" s="68" t="s">
        <v>167</v>
      </c>
      <c r="C40" s="69"/>
      <c r="D40" s="124"/>
      <c r="E40" s="106">
        <f t="shared" si="2"/>
        <v>0</v>
      </c>
      <c r="F40" s="106">
        <f t="shared" si="2"/>
        <v>0</v>
      </c>
    </row>
    <row r="41" spans="1:6" s="228" customFormat="1" ht="12" customHeight="1" x14ac:dyDescent="0.2">
      <c r="A41" s="227" t="s">
        <v>94</v>
      </c>
      <c r="B41" s="68" t="s">
        <v>168</v>
      </c>
      <c r="C41" s="69"/>
      <c r="D41" s="124"/>
      <c r="E41" s="106">
        <f t="shared" si="2"/>
        <v>0</v>
      </c>
      <c r="F41" s="106">
        <f t="shared" si="2"/>
        <v>0</v>
      </c>
    </row>
    <row r="42" spans="1:6" s="228" customFormat="1" ht="12" customHeight="1" x14ac:dyDescent="0.2">
      <c r="A42" s="227" t="s">
        <v>95</v>
      </c>
      <c r="B42" s="68" t="s">
        <v>169</v>
      </c>
      <c r="C42" s="69"/>
      <c r="D42" s="124"/>
      <c r="E42" s="106">
        <f t="shared" si="2"/>
        <v>0</v>
      </c>
      <c r="F42" s="106">
        <f t="shared" si="2"/>
        <v>0</v>
      </c>
    </row>
    <row r="43" spans="1:6" s="228" customFormat="1" ht="12" customHeight="1" x14ac:dyDescent="0.2">
      <c r="A43" s="227" t="s">
        <v>96</v>
      </c>
      <c r="B43" s="68" t="s">
        <v>170</v>
      </c>
      <c r="C43" s="69"/>
      <c r="D43" s="124"/>
      <c r="E43" s="106">
        <f t="shared" si="2"/>
        <v>0</v>
      </c>
      <c r="F43" s="106">
        <f t="shared" si="2"/>
        <v>0</v>
      </c>
    </row>
    <row r="44" spans="1:6" s="228" customFormat="1" ht="12" customHeight="1" x14ac:dyDescent="0.2">
      <c r="A44" s="227" t="s">
        <v>97</v>
      </c>
      <c r="B44" s="68" t="s">
        <v>171</v>
      </c>
      <c r="C44" s="69"/>
      <c r="D44" s="124"/>
      <c r="E44" s="106">
        <f t="shared" si="2"/>
        <v>0</v>
      </c>
      <c r="F44" s="106">
        <f t="shared" si="2"/>
        <v>0</v>
      </c>
    </row>
    <row r="45" spans="1:6" s="228" customFormat="1" ht="12" customHeight="1" x14ac:dyDescent="0.2">
      <c r="A45" s="227" t="s">
        <v>98</v>
      </c>
      <c r="B45" s="68" t="s">
        <v>172</v>
      </c>
      <c r="C45" s="69"/>
      <c r="D45" s="124"/>
      <c r="E45" s="106">
        <f t="shared" si="2"/>
        <v>0</v>
      </c>
      <c r="F45" s="106">
        <f t="shared" si="2"/>
        <v>0</v>
      </c>
    </row>
    <row r="46" spans="1:6" s="228" customFormat="1" ht="12" customHeight="1" x14ac:dyDescent="0.2">
      <c r="A46" s="227" t="s">
        <v>163</v>
      </c>
      <c r="B46" s="68" t="s">
        <v>173</v>
      </c>
      <c r="C46" s="230"/>
      <c r="D46" s="231"/>
      <c r="E46" s="232">
        <f t="shared" si="2"/>
        <v>0</v>
      </c>
      <c r="F46" s="232">
        <f t="shared" si="2"/>
        <v>0</v>
      </c>
    </row>
    <row r="47" spans="1:6" s="228" customFormat="1" ht="12" customHeight="1" x14ac:dyDescent="0.2">
      <c r="A47" s="229" t="s">
        <v>164</v>
      </c>
      <c r="B47" s="75" t="s">
        <v>304</v>
      </c>
      <c r="C47" s="233"/>
      <c r="D47" s="234"/>
      <c r="E47" s="235">
        <f t="shared" si="2"/>
        <v>0</v>
      </c>
      <c r="F47" s="235">
        <f t="shared" si="2"/>
        <v>0</v>
      </c>
    </row>
    <row r="48" spans="1:6" s="228" customFormat="1" ht="12" customHeight="1" thickBot="1" x14ac:dyDescent="0.25">
      <c r="A48" s="229" t="s">
        <v>303</v>
      </c>
      <c r="B48" s="72" t="s">
        <v>174</v>
      </c>
      <c r="C48" s="233"/>
      <c r="D48" s="234"/>
      <c r="E48" s="235">
        <f t="shared" si="2"/>
        <v>0</v>
      </c>
      <c r="F48" s="235">
        <f t="shared" si="2"/>
        <v>0</v>
      </c>
    </row>
    <row r="49" spans="1:6" s="228" customFormat="1" ht="12" customHeight="1" thickBot="1" x14ac:dyDescent="0.25">
      <c r="A49" s="94" t="s">
        <v>9</v>
      </c>
      <c r="B49" s="60" t="s">
        <v>175</v>
      </c>
      <c r="C49" s="61">
        <f>SUM(C50:C54)</f>
        <v>0</v>
      </c>
      <c r="D49" s="128">
        <f>SUM(D50:D54)</f>
        <v>0</v>
      </c>
      <c r="E49" s="62">
        <f>SUM(E50:E54)</f>
        <v>0</v>
      </c>
      <c r="F49" s="62">
        <f>SUM(F50:F54)</f>
        <v>0</v>
      </c>
    </row>
    <row r="50" spans="1:6" s="228" customFormat="1" ht="12" customHeight="1" x14ac:dyDescent="0.2">
      <c r="A50" s="226" t="s">
        <v>53</v>
      </c>
      <c r="B50" s="64" t="s">
        <v>179</v>
      </c>
      <c r="C50" s="236"/>
      <c r="D50" s="237"/>
      <c r="E50" s="238">
        <f t="shared" si="2"/>
        <v>0</v>
      </c>
      <c r="F50" s="238">
        <f t="shared" si="2"/>
        <v>0</v>
      </c>
    </row>
    <row r="51" spans="1:6" s="228" customFormat="1" ht="12" customHeight="1" x14ac:dyDescent="0.2">
      <c r="A51" s="227" t="s">
        <v>54</v>
      </c>
      <c r="B51" s="68" t="s">
        <v>180</v>
      </c>
      <c r="C51" s="230"/>
      <c r="D51" s="231"/>
      <c r="E51" s="232">
        <f t="shared" si="2"/>
        <v>0</v>
      </c>
      <c r="F51" s="232">
        <f t="shared" si="2"/>
        <v>0</v>
      </c>
    </row>
    <row r="52" spans="1:6" s="228" customFormat="1" ht="12" customHeight="1" x14ac:dyDescent="0.2">
      <c r="A52" s="227" t="s">
        <v>176</v>
      </c>
      <c r="B52" s="68" t="s">
        <v>181</v>
      </c>
      <c r="C52" s="230"/>
      <c r="D52" s="231"/>
      <c r="E52" s="232">
        <f t="shared" si="2"/>
        <v>0</v>
      </c>
      <c r="F52" s="232">
        <f t="shared" si="2"/>
        <v>0</v>
      </c>
    </row>
    <row r="53" spans="1:6" s="228" customFormat="1" ht="12" customHeight="1" x14ac:dyDescent="0.2">
      <c r="A53" s="227" t="s">
        <v>177</v>
      </c>
      <c r="B53" s="68" t="s">
        <v>182</v>
      </c>
      <c r="C53" s="230"/>
      <c r="D53" s="231"/>
      <c r="E53" s="232">
        <f t="shared" si="2"/>
        <v>0</v>
      </c>
      <c r="F53" s="232">
        <f t="shared" si="2"/>
        <v>0</v>
      </c>
    </row>
    <row r="54" spans="1:6" s="228" customFormat="1" ht="12" customHeight="1" thickBot="1" x14ac:dyDescent="0.25">
      <c r="A54" s="229" t="s">
        <v>178</v>
      </c>
      <c r="B54" s="72" t="s">
        <v>183</v>
      </c>
      <c r="C54" s="233"/>
      <c r="D54" s="234"/>
      <c r="E54" s="235">
        <f t="shared" si="2"/>
        <v>0</v>
      </c>
      <c r="F54" s="235">
        <f t="shared" si="2"/>
        <v>0</v>
      </c>
    </row>
    <row r="55" spans="1:6" s="228" customFormat="1" ht="12" customHeight="1" thickBot="1" x14ac:dyDescent="0.25">
      <c r="A55" s="94" t="s">
        <v>99</v>
      </c>
      <c r="B55" s="60" t="s">
        <v>184</v>
      </c>
      <c r="C55" s="61">
        <f>SUM(C56:C58)</f>
        <v>0</v>
      </c>
      <c r="D55" s="128">
        <f>SUM(D56:D58)</f>
        <v>0</v>
      </c>
      <c r="E55" s="62">
        <f>SUM(E56:E58)</f>
        <v>0</v>
      </c>
      <c r="F55" s="62">
        <f>SUM(F56:F58)</f>
        <v>0</v>
      </c>
    </row>
    <row r="56" spans="1:6" s="228" customFormat="1" ht="12" customHeight="1" x14ac:dyDescent="0.2">
      <c r="A56" s="226" t="s">
        <v>55</v>
      </c>
      <c r="B56" s="64" t="s">
        <v>185</v>
      </c>
      <c r="C56" s="65"/>
      <c r="D56" s="122"/>
      <c r="E56" s="66">
        <f t="shared" si="2"/>
        <v>0</v>
      </c>
      <c r="F56" s="66">
        <f t="shared" si="2"/>
        <v>0</v>
      </c>
    </row>
    <row r="57" spans="1:6" s="228" customFormat="1" ht="12" customHeight="1" x14ac:dyDescent="0.2">
      <c r="A57" s="227" t="s">
        <v>56</v>
      </c>
      <c r="B57" s="68" t="s">
        <v>297</v>
      </c>
      <c r="C57" s="69"/>
      <c r="D57" s="124"/>
      <c r="E57" s="106">
        <f t="shared" si="2"/>
        <v>0</v>
      </c>
      <c r="F57" s="106">
        <f t="shared" si="2"/>
        <v>0</v>
      </c>
    </row>
    <row r="58" spans="1:6" s="228" customFormat="1" ht="12" customHeight="1" x14ac:dyDescent="0.2">
      <c r="A58" s="227" t="s">
        <v>188</v>
      </c>
      <c r="B58" s="68" t="s">
        <v>186</v>
      </c>
      <c r="C58" s="69"/>
      <c r="D58" s="124"/>
      <c r="E58" s="106">
        <f t="shared" si="2"/>
        <v>0</v>
      </c>
      <c r="F58" s="106">
        <f t="shared" si="2"/>
        <v>0</v>
      </c>
    </row>
    <row r="59" spans="1:6" s="228" customFormat="1" ht="12" customHeight="1" thickBot="1" x14ac:dyDescent="0.25">
      <c r="A59" s="229" t="s">
        <v>189</v>
      </c>
      <c r="B59" s="72" t="s">
        <v>187</v>
      </c>
      <c r="C59" s="74"/>
      <c r="D59" s="126"/>
      <c r="E59" s="107">
        <f t="shared" si="2"/>
        <v>0</v>
      </c>
      <c r="F59" s="107">
        <f t="shared" si="2"/>
        <v>0</v>
      </c>
    </row>
    <row r="60" spans="1:6" s="228" customFormat="1" ht="12" customHeight="1" thickBot="1" x14ac:dyDescent="0.25">
      <c r="A60" s="94" t="s">
        <v>11</v>
      </c>
      <c r="B60" s="73" t="s">
        <v>190</v>
      </c>
      <c r="C60" s="61">
        <f>SUM(C61:C63)</f>
        <v>0</v>
      </c>
      <c r="D60" s="128">
        <f>SUM(D61:D63)</f>
        <v>0</v>
      </c>
      <c r="E60" s="62">
        <f>SUM(E61:E63)</f>
        <v>0</v>
      </c>
      <c r="F60" s="62">
        <f>SUM(F61:F63)</f>
        <v>0</v>
      </c>
    </row>
    <row r="61" spans="1:6" s="228" customFormat="1" ht="12" customHeight="1" x14ac:dyDescent="0.2">
      <c r="A61" s="226" t="s">
        <v>100</v>
      </c>
      <c r="B61" s="64" t="s">
        <v>192</v>
      </c>
      <c r="C61" s="230"/>
      <c r="D61" s="231"/>
      <c r="E61" s="232">
        <f t="shared" si="2"/>
        <v>0</v>
      </c>
      <c r="F61" s="232">
        <f t="shared" si="2"/>
        <v>0</v>
      </c>
    </row>
    <row r="62" spans="1:6" s="228" customFormat="1" ht="12" customHeight="1" x14ac:dyDescent="0.2">
      <c r="A62" s="227" t="s">
        <v>101</v>
      </c>
      <c r="B62" s="68" t="s">
        <v>298</v>
      </c>
      <c r="C62" s="230"/>
      <c r="D62" s="231"/>
      <c r="E62" s="232">
        <f t="shared" si="2"/>
        <v>0</v>
      </c>
      <c r="F62" s="232">
        <f t="shared" si="2"/>
        <v>0</v>
      </c>
    </row>
    <row r="63" spans="1:6" s="228" customFormat="1" ht="12" customHeight="1" x14ac:dyDescent="0.2">
      <c r="A63" s="227" t="s">
        <v>121</v>
      </c>
      <c r="B63" s="68" t="s">
        <v>193</v>
      </c>
      <c r="C63" s="230"/>
      <c r="D63" s="231"/>
      <c r="E63" s="232">
        <f t="shared" si="2"/>
        <v>0</v>
      </c>
      <c r="F63" s="232">
        <f t="shared" si="2"/>
        <v>0</v>
      </c>
    </row>
    <row r="64" spans="1:6" s="228" customFormat="1" ht="12" customHeight="1" thickBot="1" x14ac:dyDescent="0.25">
      <c r="A64" s="229" t="s">
        <v>191</v>
      </c>
      <c r="B64" s="72" t="s">
        <v>194</v>
      </c>
      <c r="C64" s="230"/>
      <c r="D64" s="231"/>
      <c r="E64" s="232">
        <f t="shared" si="2"/>
        <v>0</v>
      </c>
      <c r="F64" s="232">
        <f t="shared" si="2"/>
        <v>0</v>
      </c>
    </row>
    <row r="65" spans="1:6" s="228" customFormat="1" ht="12" customHeight="1" thickBot="1" x14ac:dyDescent="0.25">
      <c r="A65" s="94" t="s">
        <v>12</v>
      </c>
      <c r="B65" s="60" t="s">
        <v>195</v>
      </c>
      <c r="C65" s="76">
        <f>+C8+C15+C22+C29+C37+C49+C55+C60</f>
        <v>10000</v>
      </c>
      <c r="D65" s="130">
        <f>+D8+D15+D22+D29+D37+D49+D55+D60</f>
        <v>0</v>
      </c>
      <c r="E65" s="77">
        <f>+E8+E15+E22+E29+E37+E49+E55+E60</f>
        <v>10000</v>
      </c>
      <c r="F65" s="77">
        <f>+F8+F15+F22+F29+F37+F49+F55+F60</f>
        <v>40000</v>
      </c>
    </row>
    <row r="66" spans="1:6" s="228" customFormat="1" ht="12" customHeight="1" thickBot="1" x14ac:dyDescent="0.25">
      <c r="A66" s="239" t="s">
        <v>285</v>
      </c>
      <c r="B66" s="73" t="s">
        <v>197</v>
      </c>
      <c r="C66" s="61">
        <f>SUM(C67:C69)</f>
        <v>0</v>
      </c>
      <c r="D66" s="128">
        <f>SUM(D67:D69)</f>
        <v>0</v>
      </c>
      <c r="E66" s="62">
        <f>SUM(E67:E69)</f>
        <v>0</v>
      </c>
      <c r="F66" s="62">
        <f>SUM(F67:F69)</f>
        <v>0</v>
      </c>
    </row>
    <row r="67" spans="1:6" s="228" customFormat="1" ht="12" customHeight="1" x14ac:dyDescent="0.2">
      <c r="A67" s="226" t="s">
        <v>228</v>
      </c>
      <c r="B67" s="64" t="s">
        <v>198</v>
      </c>
      <c r="C67" s="230"/>
      <c r="D67" s="231"/>
      <c r="E67" s="232">
        <f t="shared" ref="E67:F69" si="3">C67+D67</f>
        <v>0</v>
      </c>
      <c r="F67" s="232">
        <f t="shared" si="3"/>
        <v>0</v>
      </c>
    </row>
    <row r="68" spans="1:6" s="228" customFormat="1" ht="12" customHeight="1" x14ac:dyDescent="0.2">
      <c r="A68" s="227" t="s">
        <v>237</v>
      </c>
      <c r="B68" s="68" t="s">
        <v>199</v>
      </c>
      <c r="C68" s="230"/>
      <c r="D68" s="231"/>
      <c r="E68" s="232">
        <f t="shared" si="3"/>
        <v>0</v>
      </c>
      <c r="F68" s="232">
        <f t="shared" si="3"/>
        <v>0</v>
      </c>
    </row>
    <row r="69" spans="1:6" s="228" customFormat="1" ht="12" customHeight="1" thickBot="1" x14ac:dyDescent="0.25">
      <c r="A69" s="229" t="s">
        <v>238</v>
      </c>
      <c r="B69" s="86" t="s">
        <v>200</v>
      </c>
      <c r="C69" s="230"/>
      <c r="D69" s="240"/>
      <c r="E69" s="232">
        <f t="shared" si="3"/>
        <v>0</v>
      </c>
      <c r="F69" s="232">
        <f t="shared" si="3"/>
        <v>0</v>
      </c>
    </row>
    <row r="70" spans="1:6" s="228" customFormat="1" ht="12" customHeight="1" thickBot="1" x14ac:dyDescent="0.25">
      <c r="A70" s="239" t="s">
        <v>201</v>
      </c>
      <c r="B70" s="73" t="s">
        <v>202</v>
      </c>
      <c r="C70" s="61">
        <f>SUM(C71:C74)</f>
        <v>0</v>
      </c>
      <c r="D70" s="61">
        <f>SUM(D71:D74)</f>
        <v>0</v>
      </c>
      <c r="E70" s="62">
        <f>SUM(E71:E74)</f>
        <v>0</v>
      </c>
      <c r="F70" s="62">
        <f>SUM(F71:F74)</f>
        <v>0</v>
      </c>
    </row>
    <row r="71" spans="1:6" s="228" customFormat="1" ht="12" customHeight="1" x14ac:dyDescent="0.2">
      <c r="A71" s="226" t="s">
        <v>78</v>
      </c>
      <c r="B71" s="64" t="s">
        <v>203</v>
      </c>
      <c r="C71" s="230"/>
      <c r="D71" s="230"/>
      <c r="E71" s="232">
        <f t="shared" ref="E71:F74" si="4">C71+D71</f>
        <v>0</v>
      </c>
      <c r="F71" s="232">
        <f t="shared" si="4"/>
        <v>0</v>
      </c>
    </row>
    <row r="72" spans="1:6" s="228" customFormat="1" ht="12" customHeight="1" x14ac:dyDescent="0.2">
      <c r="A72" s="227" t="s">
        <v>79</v>
      </c>
      <c r="B72" s="68" t="s">
        <v>204</v>
      </c>
      <c r="C72" s="230"/>
      <c r="D72" s="230"/>
      <c r="E72" s="232">
        <f t="shared" si="4"/>
        <v>0</v>
      </c>
      <c r="F72" s="232">
        <f t="shared" si="4"/>
        <v>0</v>
      </c>
    </row>
    <row r="73" spans="1:6" s="228" customFormat="1" ht="12" customHeight="1" x14ac:dyDescent="0.2">
      <c r="A73" s="227" t="s">
        <v>229</v>
      </c>
      <c r="B73" s="68" t="s">
        <v>205</v>
      </c>
      <c r="C73" s="230"/>
      <c r="D73" s="230"/>
      <c r="E73" s="232">
        <f t="shared" si="4"/>
        <v>0</v>
      </c>
      <c r="F73" s="232">
        <f t="shared" si="4"/>
        <v>0</v>
      </c>
    </row>
    <row r="74" spans="1:6" s="228" customFormat="1" ht="12" customHeight="1" thickBot="1" x14ac:dyDescent="0.25">
      <c r="A74" s="229" t="s">
        <v>230</v>
      </c>
      <c r="B74" s="72" t="s">
        <v>206</v>
      </c>
      <c r="C74" s="230"/>
      <c r="D74" s="230"/>
      <c r="E74" s="232">
        <f t="shared" si="4"/>
        <v>0</v>
      </c>
      <c r="F74" s="232">
        <f t="shared" si="4"/>
        <v>0</v>
      </c>
    </row>
    <row r="75" spans="1:6" s="228" customFormat="1" ht="12" customHeight="1" thickBot="1" x14ac:dyDescent="0.25">
      <c r="A75" s="239" t="s">
        <v>207</v>
      </c>
      <c r="B75" s="73" t="s">
        <v>208</v>
      </c>
      <c r="C75" s="61">
        <f>SUM(C76:C77)</f>
        <v>0</v>
      </c>
      <c r="D75" s="61">
        <f>SUM(D76:D77)</f>
        <v>0</v>
      </c>
      <c r="E75" s="62">
        <f>SUM(E76:E77)</f>
        <v>0</v>
      </c>
      <c r="F75" s="62">
        <f>SUM(F76:F77)</f>
        <v>0</v>
      </c>
    </row>
    <row r="76" spans="1:6" s="228" customFormat="1" ht="12" customHeight="1" x14ac:dyDescent="0.2">
      <c r="A76" s="226" t="s">
        <v>231</v>
      </c>
      <c r="B76" s="64" t="s">
        <v>209</v>
      </c>
      <c r="C76" s="230"/>
      <c r="D76" s="230"/>
      <c r="E76" s="232">
        <f>C76+D76</f>
        <v>0</v>
      </c>
      <c r="F76" s="232">
        <f>D76+E76</f>
        <v>0</v>
      </c>
    </row>
    <row r="77" spans="1:6" s="228" customFormat="1" ht="12" customHeight="1" thickBot="1" x14ac:dyDescent="0.25">
      <c r="A77" s="229" t="s">
        <v>232</v>
      </c>
      <c r="B77" s="72" t="s">
        <v>210</v>
      </c>
      <c r="C77" s="230"/>
      <c r="D77" s="230"/>
      <c r="E77" s="232">
        <f>C77+D77</f>
        <v>0</v>
      </c>
      <c r="F77" s="232">
        <f>D77+E77</f>
        <v>0</v>
      </c>
    </row>
    <row r="78" spans="1:6" s="11" customFormat="1" ht="12" customHeight="1" thickBot="1" x14ac:dyDescent="0.25">
      <c r="A78" s="239" t="s">
        <v>211</v>
      </c>
      <c r="B78" s="73" t="s">
        <v>212</v>
      </c>
      <c r="C78" s="61">
        <f>SUM(C79:C81)</f>
        <v>0</v>
      </c>
      <c r="D78" s="61">
        <f>SUM(D79:D81)</f>
        <v>0</v>
      </c>
      <c r="E78" s="62">
        <f>SUM(E79:E81)</f>
        <v>0</v>
      </c>
      <c r="F78" s="62">
        <f>SUM(F79:F81)</f>
        <v>0</v>
      </c>
    </row>
    <row r="79" spans="1:6" s="228" customFormat="1" ht="12" customHeight="1" x14ac:dyDescent="0.2">
      <c r="A79" s="226" t="s">
        <v>233</v>
      </c>
      <c r="B79" s="64" t="s">
        <v>213</v>
      </c>
      <c r="C79" s="230"/>
      <c r="D79" s="230"/>
      <c r="E79" s="232">
        <f t="shared" ref="E79:F81" si="5">C79+D79</f>
        <v>0</v>
      </c>
      <c r="F79" s="232">
        <f t="shared" si="5"/>
        <v>0</v>
      </c>
    </row>
    <row r="80" spans="1:6" s="228" customFormat="1" ht="12" customHeight="1" x14ac:dyDescent="0.2">
      <c r="A80" s="227" t="s">
        <v>234</v>
      </c>
      <c r="B80" s="68" t="s">
        <v>214</v>
      </c>
      <c r="C80" s="230"/>
      <c r="D80" s="230"/>
      <c r="E80" s="232">
        <f t="shared" si="5"/>
        <v>0</v>
      </c>
      <c r="F80" s="232">
        <f t="shared" si="5"/>
        <v>0</v>
      </c>
    </row>
    <row r="81" spans="1:6" s="228" customFormat="1" ht="12" customHeight="1" thickBot="1" x14ac:dyDescent="0.25">
      <c r="A81" s="229" t="s">
        <v>235</v>
      </c>
      <c r="B81" s="72" t="s">
        <v>215</v>
      </c>
      <c r="C81" s="230"/>
      <c r="D81" s="230"/>
      <c r="E81" s="232">
        <f t="shared" si="5"/>
        <v>0</v>
      </c>
      <c r="F81" s="232">
        <f t="shared" si="5"/>
        <v>0</v>
      </c>
    </row>
    <row r="82" spans="1:6" s="228" customFormat="1" ht="12" customHeight="1" thickBot="1" x14ac:dyDescent="0.25">
      <c r="A82" s="239" t="s">
        <v>216</v>
      </c>
      <c r="B82" s="73" t="s">
        <v>236</v>
      </c>
      <c r="C82" s="61">
        <f>SUM(C83:C86)</f>
        <v>0</v>
      </c>
      <c r="D82" s="61">
        <f>SUM(D83:D86)</f>
        <v>0</v>
      </c>
      <c r="E82" s="62">
        <f>SUM(E83:E86)</f>
        <v>0</v>
      </c>
      <c r="F82" s="62">
        <f>SUM(F83:F86)</f>
        <v>0</v>
      </c>
    </row>
    <row r="83" spans="1:6" s="228" customFormat="1" ht="12" customHeight="1" x14ac:dyDescent="0.2">
      <c r="A83" s="241" t="s">
        <v>217</v>
      </c>
      <c r="B83" s="64" t="s">
        <v>218</v>
      </c>
      <c r="C83" s="230"/>
      <c r="D83" s="230"/>
      <c r="E83" s="232">
        <f t="shared" ref="E83:F88" si="6">C83+D83</f>
        <v>0</v>
      </c>
      <c r="F83" s="232">
        <f t="shared" si="6"/>
        <v>0</v>
      </c>
    </row>
    <row r="84" spans="1:6" s="228" customFormat="1" ht="12" customHeight="1" x14ac:dyDescent="0.2">
      <c r="A84" s="242" t="s">
        <v>219</v>
      </c>
      <c r="B84" s="68" t="s">
        <v>220</v>
      </c>
      <c r="C84" s="230"/>
      <c r="D84" s="230"/>
      <c r="E84" s="232">
        <f t="shared" si="6"/>
        <v>0</v>
      </c>
      <c r="F84" s="232">
        <f t="shared" si="6"/>
        <v>0</v>
      </c>
    </row>
    <row r="85" spans="1:6" s="228" customFormat="1" ht="12" customHeight="1" x14ac:dyDescent="0.2">
      <c r="A85" s="242" t="s">
        <v>221</v>
      </c>
      <c r="B85" s="68" t="s">
        <v>222</v>
      </c>
      <c r="C85" s="230"/>
      <c r="D85" s="230"/>
      <c r="E85" s="232">
        <f t="shared" si="6"/>
        <v>0</v>
      </c>
      <c r="F85" s="232">
        <f t="shared" si="6"/>
        <v>0</v>
      </c>
    </row>
    <row r="86" spans="1:6" s="11" customFormat="1" ht="12" customHeight="1" thickBot="1" x14ac:dyDescent="0.25">
      <c r="A86" s="243" t="s">
        <v>223</v>
      </c>
      <c r="B86" s="72" t="s">
        <v>224</v>
      </c>
      <c r="C86" s="230"/>
      <c r="D86" s="230"/>
      <c r="E86" s="232">
        <f t="shared" si="6"/>
        <v>0</v>
      </c>
      <c r="F86" s="232">
        <f t="shared" si="6"/>
        <v>0</v>
      </c>
    </row>
    <row r="87" spans="1:6" s="11" customFormat="1" ht="12" customHeight="1" thickBot="1" x14ac:dyDescent="0.25">
      <c r="A87" s="239" t="s">
        <v>225</v>
      </c>
      <c r="B87" s="73" t="s">
        <v>342</v>
      </c>
      <c r="C87" s="90"/>
      <c r="D87" s="90"/>
      <c r="E87" s="62">
        <f t="shared" si="6"/>
        <v>0</v>
      </c>
      <c r="F87" s="62">
        <f t="shared" si="6"/>
        <v>0</v>
      </c>
    </row>
    <row r="88" spans="1:6" s="11" customFormat="1" ht="12" customHeight="1" thickBot="1" x14ac:dyDescent="0.25">
      <c r="A88" s="239" t="s">
        <v>363</v>
      </c>
      <c r="B88" s="73" t="s">
        <v>226</v>
      </c>
      <c r="C88" s="90"/>
      <c r="D88" s="90"/>
      <c r="E88" s="62">
        <f t="shared" si="6"/>
        <v>0</v>
      </c>
      <c r="F88" s="62">
        <f t="shared" si="6"/>
        <v>0</v>
      </c>
    </row>
    <row r="89" spans="1:6" s="11" customFormat="1" ht="13.5" thickBot="1" x14ac:dyDescent="0.25">
      <c r="A89" s="239" t="s">
        <v>364</v>
      </c>
      <c r="B89" s="91" t="s">
        <v>345</v>
      </c>
      <c r="C89" s="76">
        <f>+C66+C70+C75+C78+C82+C88+C87</f>
        <v>0</v>
      </c>
      <c r="D89" s="76">
        <f>+D66+D70+D75+D78+D82+D88+D87</f>
        <v>0</v>
      </c>
      <c r="E89" s="77">
        <f>+E66+E70+E75+E78+E82+E88+E87</f>
        <v>0</v>
      </c>
      <c r="F89" s="77">
        <f>+F66+F70+F75+F78+F82+F88+F87</f>
        <v>0</v>
      </c>
    </row>
    <row r="90" spans="1:6" s="11" customFormat="1" ht="13.5" thickBot="1" x14ac:dyDescent="0.25">
      <c r="A90" s="244" t="s">
        <v>365</v>
      </c>
      <c r="B90" s="93" t="s">
        <v>366</v>
      </c>
      <c r="C90" s="76">
        <f>+C65+C89</f>
        <v>10000</v>
      </c>
      <c r="D90" s="76">
        <f>+D65+D89</f>
        <v>0</v>
      </c>
      <c r="E90" s="77">
        <f>+E65+E89</f>
        <v>10000</v>
      </c>
      <c r="F90" s="77">
        <f>+F65+F89</f>
        <v>40000</v>
      </c>
    </row>
    <row r="91" spans="1:6" s="228" customFormat="1" ht="15" customHeight="1" x14ac:dyDescent="0.2">
      <c r="A91" s="245"/>
      <c r="B91" s="246"/>
      <c r="C91" s="247"/>
    </row>
    <row r="92" spans="1:6" s="225" customFormat="1" ht="16.5" customHeight="1" thickBot="1" x14ac:dyDescent="0.25">
      <c r="A92" s="837" t="s">
        <v>37</v>
      </c>
      <c r="B92" s="838"/>
      <c r="C92" s="838"/>
      <c r="D92" s="838"/>
      <c r="E92" s="838"/>
      <c r="F92" s="838"/>
    </row>
    <row r="93" spans="1:6" s="11" customFormat="1" ht="12" customHeight="1" thickBot="1" x14ac:dyDescent="0.25">
      <c r="A93" s="146" t="s">
        <v>4</v>
      </c>
      <c r="B93" s="98" t="s">
        <v>439</v>
      </c>
      <c r="C93" s="99">
        <f>+C94+C95+C96+C97+C98+C111</f>
        <v>0</v>
      </c>
      <c r="D93" s="99">
        <f>+D94+D95+D96+D97+D98+D111</f>
        <v>0</v>
      </c>
      <c r="E93" s="100">
        <f>+E94+E95+E96+E97+E98+E111</f>
        <v>0</v>
      </c>
      <c r="F93" s="100">
        <f>+F94+F95+F96+F97+F98+F111</f>
        <v>0</v>
      </c>
    </row>
    <row r="94" spans="1:6" s="221" customFormat="1" ht="12" customHeight="1" x14ac:dyDescent="0.2">
      <c r="A94" s="248" t="s">
        <v>57</v>
      </c>
      <c r="B94" s="102" t="s">
        <v>33</v>
      </c>
      <c r="C94" s="103"/>
      <c r="D94" s="103"/>
      <c r="E94" s="104">
        <f t="shared" ref="E94:F113" si="7">C94+D94</f>
        <v>0</v>
      </c>
      <c r="F94" s="104">
        <f t="shared" si="7"/>
        <v>0</v>
      </c>
    </row>
    <row r="95" spans="1:6" s="221" customFormat="1" ht="12" customHeight="1" x14ac:dyDescent="0.2">
      <c r="A95" s="227" t="s">
        <v>58</v>
      </c>
      <c r="B95" s="105" t="s">
        <v>102</v>
      </c>
      <c r="C95" s="69"/>
      <c r="D95" s="69"/>
      <c r="E95" s="106">
        <f t="shared" si="7"/>
        <v>0</v>
      </c>
      <c r="F95" s="106">
        <f t="shared" si="7"/>
        <v>0</v>
      </c>
    </row>
    <row r="96" spans="1:6" s="221" customFormat="1" ht="12" customHeight="1" x14ac:dyDescent="0.2">
      <c r="A96" s="227" t="s">
        <v>59</v>
      </c>
      <c r="B96" s="105" t="s">
        <v>76</v>
      </c>
      <c r="C96" s="74"/>
      <c r="D96" s="69"/>
      <c r="E96" s="107">
        <f t="shared" si="7"/>
        <v>0</v>
      </c>
      <c r="F96" s="107">
        <f t="shared" si="7"/>
        <v>0</v>
      </c>
    </row>
    <row r="97" spans="1:6" s="221" customFormat="1" ht="12" customHeight="1" x14ac:dyDescent="0.2">
      <c r="A97" s="227" t="s">
        <v>60</v>
      </c>
      <c r="B97" s="108" t="s">
        <v>103</v>
      </c>
      <c r="C97" s="74"/>
      <c r="D97" s="126"/>
      <c r="E97" s="107">
        <f t="shared" si="7"/>
        <v>0</v>
      </c>
      <c r="F97" s="107">
        <f t="shared" si="7"/>
        <v>0</v>
      </c>
    </row>
    <row r="98" spans="1:6" s="221" customFormat="1" ht="12" customHeight="1" x14ac:dyDescent="0.2">
      <c r="A98" s="227" t="s">
        <v>68</v>
      </c>
      <c r="B98" s="109" t="s">
        <v>104</v>
      </c>
      <c r="C98" s="74"/>
      <c r="D98" s="126"/>
      <c r="E98" s="107">
        <f t="shared" si="7"/>
        <v>0</v>
      </c>
      <c r="F98" s="107">
        <f t="shared" si="7"/>
        <v>0</v>
      </c>
    </row>
    <row r="99" spans="1:6" s="221" customFormat="1" ht="12" customHeight="1" x14ac:dyDescent="0.2">
      <c r="A99" s="227" t="s">
        <v>61</v>
      </c>
      <c r="B99" s="105" t="s">
        <v>367</v>
      </c>
      <c r="C99" s="74"/>
      <c r="D99" s="126"/>
      <c r="E99" s="107">
        <f t="shared" si="7"/>
        <v>0</v>
      </c>
      <c r="F99" s="107">
        <f t="shared" si="7"/>
        <v>0</v>
      </c>
    </row>
    <row r="100" spans="1:6" s="221" customFormat="1" ht="12" customHeight="1" x14ac:dyDescent="0.2">
      <c r="A100" s="227" t="s">
        <v>62</v>
      </c>
      <c r="B100" s="111" t="s">
        <v>308</v>
      </c>
      <c r="C100" s="74"/>
      <c r="D100" s="126"/>
      <c r="E100" s="107">
        <f t="shared" si="7"/>
        <v>0</v>
      </c>
      <c r="F100" s="107">
        <f t="shared" si="7"/>
        <v>0</v>
      </c>
    </row>
    <row r="101" spans="1:6" s="221" customFormat="1" ht="12" customHeight="1" x14ac:dyDescent="0.2">
      <c r="A101" s="227" t="s">
        <v>69</v>
      </c>
      <c r="B101" s="111" t="s">
        <v>307</v>
      </c>
      <c r="C101" s="74"/>
      <c r="D101" s="126"/>
      <c r="E101" s="107">
        <f t="shared" si="7"/>
        <v>0</v>
      </c>
      <c r="F101" s="107">
        <f t="shared" si="7"/>
        <v>0</v>
      </c>
    </row>
    <row r="102" spans="1:6" s="221" customFormat="1" ht="12" customHeight="1" x14ac:dyDescent="0.2">
      <c r="A102" s="227" t="s">
        <v>70</v>
      </c>
      <c r="B102" s="111" t="s">
        <v>242</v>
      </c>
      <c r="C102" s="74"/>
      <c r="D102" s="126"/>
      <c r="E102" s="107">
        <f t="shared" si="7"/>
        <v>0</v>
      </c>
      <c r="F102" s="107">
        <f t="shared" si="7"/>
        <v>0</v>
      </c>
    </row>
    <row r="103" spans="1:6" s="221" customFormat="1" ht="12" customHeight="1" x14ac:dyDescent="0.2">
      <c r="A103" s="227" t="s">
        <v>71</v>
      </c>
      <c r="B103" s="112" t="s">
        <v>243</v>
      </c>
      <c r="C103" s="74"/>
      <c r="D103" s="126"/>
      <c r="E103" s="107">
        <f t="shared" si="7"/>
        <v>0</v>
      </c>
      <c r="F103" s="107">
        <f t="shared" si="7"/>
        <v>0</v>
      </c>
    </row>
    <row r="104" spans="1:6" s="221" customFormat="1" ht="12" customHeight="1" x14ac:dyDescent="0.2">
      <c r="A104" s="227" t="s">
        <v>72</v>
      </c>
      <c r="B104" s="112" t="s">
        <v>244</v>
      </c>
      <c r="C104" s="74"/>
      <c r="D104" s="126"/>
      <c r="E104" s="107">
        <f t="shared" si="7"/>
        <v>0</v>
      </c>
      <c r="F104" s="107">
        <f t="shared" si="7"/>
        <v>0</v>
      </c>
    </row>
    <row r="105" spans="1:6" s="221" customFormat="1" ht="12" customHeight="1" x14ac:dyDescent="0.2">
      <c r="A105" s="227" t="s">
        <v>74</v>
      </c>
      <c r="B105" s="111" t="s">
        <v>245</v>
      </c>
      <c r="C105" s="74"/>
      <c r="D105" s="126"/>
      <c r="E105" s="107">
        <f t="shared" si="7"/>
        <v>0</v>
      </c>
      <c r="F105" s="107">
        <f t="shared" si="7"/>
        <v>0</v>
      </c>
    </row>
    <row r="106" spans="1:6" s="221" customFormat="1" ht="12" customHeight="1" x14ac:dyDescent="0.2">
      <c r="A106" s="227" t="s">
        <v>105</v>
      </c>
      <c r="B106" s="111" t="s">
        <v>246</v>
      </c>
      <c r="C106" s="74"/>
      <c r="D106" s="126"/>
      <c r="E106" s="107">
        <f t="shared" si="7"/>
        <v>0</v>
      </c>
      <c r="F106" s="107">
        <f t="shared" si="7"/>
        <v>0</v>
      </c>
    </row>
    <row r="107" spans="1:6" s="221" customFormat="1" ht="12" customHeight="1" x14ac:dyDescent="0.2">
      <c r="A107" s="227" t="s">
        <v>240</v>
      </c>
      <c r="B107" s="112" t="s">
        <v>247</v>
      </c>
      <c r="C107" s="69"/>
      <c r="D107" s="126"/>
      <c r="E107" s="107">
        <f t="shared" si="7"/>
        <v>0</v>
      </c>
      <c r="F107" s="107">
        <f t="shared" si="7"/>
        <v>0</v>
      </c>
    </row>
    <row r="108" spans="1:6" s="221" customFormat="1" ht="12" customHeight="1" x14ac:dyDescent="0.2">
      <c r="A108" s="249" t="s">
        <v>241</v>
      </c>
      <c r="B108" s="110" t="s">
        <v>248</v>
      </c>
      <c r="C108" s="74"/>
      <c r="D108" s="126"/>
      <c r="E108" s="107">
        <f t="shared" si="7"/>
        <v>0</v>
      </c>
      <c r="F108" s="107">
        <f t="shared" si="7"/>
        <v>0</v>
      </c>
    </row>
    <row r="109" spans="1:6" s="221" customFormat="1" ht="12" customHeight="1" x14ac:dyDescent="0.2">
      <c r="A109" s="227" t="s">
        <v>305</v>
      </c>
      <c r="B109" s="110" t="s">
        <v>249</v>
      </c>
      <c r="C109" s="74"/>
      <c r="D109" s="126"/>
      <c r="E109" s="107">
        <f t="shared" si="7"/>
        <v>0</v>
      </c>
      <c r="F109" s="107">
        <f t="shared" si="7"/>
        <v>0</v>
      </c>
    </row>
    <row r="110" spans="1:6" s="221" customFormat="1" ht="12" customHeight="1" x14ac:dyDescent="0.2">
      <c r="A110" s="227" t="s">
        <v>306</v>
      </c>
      <c r="B110" s="112" t="s">
        <v>250</v>
      </c>
      <c r="C110" s="69"/>
      <c r="D110" s="124"/>
      <c r="E110" s="106">
        <f t="shared" si="7"/>
        <v>0</v>
      </c>
      <c r="F110" s="106">
        <f t="shared" si="7"/>
        <v>0</v>
      </c>
    </row>
    <row r="111" spans="1:6" s="221" customFormat="1" ht="12" customHeight="1" x14ac:dyDescent="0.2">
      <c r="A111" s="227" t="s">
        <v>310</v>
      </c>
      <c r="B111" s="108" t="s">
        <v>34</v>
      </c>
      <c r="C111" s="69"/>
      <c r="D111" s="124"/>
      <c r="E111" s="106">
        <f t="shared" si="7"/>
        <v>0</v>
      </c>
      <c r="F111" s="106">
        <f t="shared" si="7"/>
        <v>0</v>
      </c>
    </row>
    <row r="112" spans="1:6" s="221" customFormat="1" ht="12" customHeight="1" x14ac:dyDescent="0.2">
      <c r="A112" s="229" t="s">
        <v>311</v>
      </c>
      <c r="B112" s="105" t="s">
        <v>368</v>
      </c>
      <c r="C112" s="74"/>
      <c r="D112" s="126"/>
      <c r="E112" s="107">
        <f t="shared" si="7"/>
        <v>0</v>
      </c>
      <c r="F112" s="107">
        <f t="shared" si="7"/>
        <v>0</v>
      </c>
    </row>
    <row r="113" spans="1:6" s="221" customFormat="1" ht="12" customHeight="1" thickBot="1" x14ac:dyDescent="0.25">
      <c r="A113" s="250" t="s">
        <v>312</v>
      </c>
      <c r="B113" s="251" t="s">
        <v>369</v>
      </c>
      <c r="C113" s="116"/>
      <c r="D113" s="252"/>
      <c r="E113" s="117">
        <f t="shared" si="7"/>
        <v>0</v>
      </c>
      <c r="F113" s="117">
        <f t="shared" si="7"/>
        <v>0</v>
      </c>
    </row>
    <row r="114" spans="1:6" s="221" customFormat="1" ht="12" customHeight="1" thickBot="1" x14ac:dyDescent="0.25">
      <c r="A114" s="94" t="s">
        <v>5</v>
      </c>
      <c r="B114" s="144" t="s">
        <v>440</v>
      </c>
      <c r="C114" s="61">
        <f>+C115+C117+C119</f>
        <v>0</v>
      </c>
      <c r="D114" s="128">
        <f>+D115+D117+D119</f>
        <v>0</v>
      </c>
      <c r="E114" s="62">
        <f>+E115+E117+E119</f>
        <v>0</v>
      </c>
      <c r="F114" s="62">
        <f>+F115+F117+F119</f>
        <v>0</v>
      </c>
    </row>
    <row r="115" spans="1:6" s="221" customFormat="1" ht="12" customHeight="1" x14ac:dyDescent="0.2">
      <c r="A115" s="226" t="s">
        <v>63</v>
      </c>
      <c r="B115" s="105" t="s">
        <v>120</v>
      </c>
      <c r="C115" s="65"/>
      <c r="D115" s="122"/>
      <c r="E115" s="66">
        <f t="shared" ref="E115:F127" si="8">C115+D115</f>
        <v>0</v>
      </c>
      <c r="F115" s="66">
        <f t="shared" si="8"/>
        <v>0</v>
      </c>
    </row>
    <row r="116" spans="1:6" s="221" customFormat="1" ht="12" customHeight="1" x14ac:dyDescent="0.2">
      <c r="A116" s="226" t="s">
        <v>64</v>
      </c>
      <c r="B116" s="123" t="s">
        <v>254</v>
      </c>
      <c r="C116" s="65"/>
      <c r="D116" s="122"/>
      <c r="E116" s="66">
        <f t="shared" si="8"/>
        <v>0</v>
      </c>
      <c r="F116" s="66">
        <f t="shared" si="8"/>
        <v>0</v>
      </c>
    </row>
    <row r="117" spans="1:6" s="221" customFormat="1" ht="12" customHeight="1" x14ac:dyDescent="0.2">
      <c r="A117" s="226" t="s">
        <v>65</v>
      </c>
      <c r="B117" s="123" t="s">
        <v>106</v>
      </c>
      <c r="C117" s="69"/>
      <c r="D117" s="124"/>
      <c r="E117" s="106">
        <f t="shared" si="8"/>
        <v>0</v>
      </c>
      <c r="F117" s="106">
        <f t="shared" si="8"/>
        <v>0</v>
      </c>
    </row>
    <row r="118" spans="1:6" s="221" customFormat="1" ht="12" customHeight="1" x14ac:dyDescent="0.2">
      <c r="A118" s="226" t="s">
        <v>66</v>
      </c>
      <c r="B118" s="123" t="s">
        <v>255</v>
      </c>
      <c r="C118" s="69"/>
      <c r="D118" s="124"/>
      <c r="E118" s="106">
        <f t="shared" si="8"/>
        <v>0</v>
      </c>
      <c r="F118" s="106">
        <f t="shared" si="8"/>
        <v>0</v>
      </c>
    </row>
    <row r="119" spans="1:6" s="221" customFormat="1" ht="12" customHeight="1" x14ac:dyDescent="0.2">
      <c r="A119" s="226" t="s">
        <v>67</v>
      </c>
      <c r="B119" s="72" t="s">
        <v>122</v>
      </c>
      <c r="C119" s="69"/>
      <c r="D119" s="124"/>
      <c r="E119" s="106">
        <f t="shared" si="8"/>
        <v>0</v>
      </c>
      <c r="F119" s="106">
        <f t="shared" si="8"/>
        <v>0</v>
      </c>
    </row>
    <row r="120" spans="1:6" s="221" customFormat="1" ht="12" customHeight="1" x14ac:dyDescent="0.2">
      <c r="A120" s="226" t="s">
        <v>73</v>
      </c>
      <c r="B120" s="70" t="s">
        <v>299</v>
      </c>
      <c r="C120" s="69"/>
      <c r="D120" s="124"/>
      <c r="E120" s="106">
        <f t="shared" si="8"/>
        <v>0</v>
      </c>
      <c r="F120" s="106">
        <f t="shared" si="8"/>
        <v>0</v>
      </c>
    </row>
    <row r="121" spans="1:6" s="221" customFormat="1" ht="12" customHeight="1" x14ac:dyDescent="0.2">
      <c r="A121" s="226" t="s">
        <v>75</v>
      </c>
      <c r="B121" s="125" t="s">
        <v>260</v>
      </c>
      <c r="C121" s="69"/>
      <c r="D121" s="124"/>
      <c r="E121" s="106">
        <f t="shared" si="8"/>
        <v>0</v>
      </c>
      <c r="F121" s="106">
        <f t="shared" si="8"/>
        <v>0</v>
      </c>
    </row>
    <row r="122" spans="1:6" s="221" customFormat="1" ht="12" customHeight="1" x14ac:dyDescent="0.2">
      <c r="A122" s="226" t="s">
        <v>107</v>
      </c>
      <c r="B122" s="112" t="s">
        <v>244</v>
      </c>
      <c r="C122" s="69"/>
      <c r="D122" s="124"/>
      <c r="E122" s="106">
        <f t="shared" si="8"/>
        <v>0</v>
      </c>
      <c r="F122" s="106">
        <f t="shared" si="8"/>
        <v>0</v>
      </c>
    </row>
    <row r="123" spans="1:6" s="221" customFormat="1" ht="12" customHeight="1" x14ac:dyDescent="0.2">
      <c r="A123" s="226" t="s">
        <v>108</v>
      </c>
      <c r="B123" s="112" t="s">
        <v>259</v>
      </c>
      <c r="C123" s="69"/>
      <c r="D123" s="124"/>
      <c r="E123" s="106">
        <f t="shared" si="8"/>
        <v>0</v>
      </c>
      <c r="F123" s="106">
        <f t="shared" si="8"/>
        <v>0</v>
      </c>
    </row>
    <row r="124" spans="1:6" s="221" customFormat="1" ht="12" customHeight="1" x14ac:dyDescent="0.2">
      <c r="A124" s="226" t="s">
        <v>109</v>
      </c>
      <c r="B124" s="112" t="s">
        <v>258</v>
      </c>
      <c r="C124" s="69"/>
      <c r="D124" s="124"/>
      <c r="E124" s="106">
        <f t="shared" si="8"/>
        <v>0</v>
      </c>
      <c r="F124" s="106">
        <f t="shared" si="8"/>
        <v>0</v>
      </c>
    </row>
    <row r="125" spans="1:6" s="221" customFormat="1" ht="12" customHeight="1" x14ac:dyDescent="0.2">
      <c r="A125" s="226" t="s">
        <v>251</v>
      </c>
      <c r="B125" s="112" t="s">
        <v>247</v>
      </c>
      <c r="C125" s="69"/>
      <c r="D125" s="124"/>
      <c r="E125" s="106">
        <f t="shared" si="8"/>
        <v>0</v>
      </c>
      <c r="F125" s="106">
        <f t="shared" si="8"/>
        <v>0</v>
      </c>
    </row>
    <row r="126" spans="1:6" s="221" customFormat="1" ht="12" customHeight="1" x14ac:dyDescent="0.2">
      <c r="A126" s="226" t="s">
        <v>252</v>
      </c>
      <c r="B126" s="112" t="s">
        <v>257</v>
      </c>
      <c r="C126" s="69"/>
      <c r="D126" s="124"/>
      <c r="E126" s="106">
        <f t="shared" si="8"/>
        <v>0</v>
      </c>
      <c r="F126" s="106">
        <f t="shared" si="8"/>
        <v>0</v>
      </c>
    </row>
    <row r="127" spans="1:6" s="221" customFormat="1" ht="12" customHeight="1" thickBot="1" x14ac:dyDescent="0.25">
      <c r="A127" s="249" t="s">
        <v>253</v>
      </c>
      <c r="B127" s="112" t="s">
        <v>256</v>
      </c>
      <c r="C127" s="74"/>
      <c r="D127" s="126"/>
      <c r="E127" s="107">
        <f t="shared" si="8"/>
        <v>0</v>
      </c>
      <c r="F127" s="107">
        <f t="shared" si="8"/>
        <v>0</v>
      </c>
    </row>
    <row r="128" spans="1:6" s="221" customFormat="1" ht="12" customHeight="1" thickBot="1" x14ac:dyDescent="0.25">
      <c r="A128" s="94" t="s">
        <v>6</v>
      </c>
      <c r="B128" s="127" t="s">
        <v>315</v>
      </c>
      <c r="C128" s="61">
        <f>+C93+C114</f>
        <v>0</v>
      </c>
      <c r="D128" s="128">
        <f>+D93+D114</f>
        <v>0</v>
      </c>
      <c r="E128" s="62">
        <f>+E93+E114</f>
        <v>0</v>
      </c>
      <c r="F128" s="62">
        <f>+F93+F114</f>
        <v>0</v>
      </c>
    </row>
    <row r="129" spans="1:11" s="221" customFormat="1" ht="12" customHeight="1" thickBot="1" x14ac:dyDescent="0.25">
      <c r="A129" s="94" t="s">
        <v>7</v>
      </c>
      <c r="B129" s="127" t="s">
        <v>316</v>
      </c>
      <c r="C129" s="61">
        <f>+C130+C131+C132</f>
        <v>0</v>
      </c>
      <c r="D129" s="128">
        <f>+D130+D131+D132</f>
        <v>0</v>
      </c>
      <c r="E129" s="62">
        <f>+E130+E131+E132</f>
        <v>0</v>
      </c>
      <c r="F129" s="62">
        <f>+F130+F131+F132</f>
        <v>0</v>
      </c>
    </row>
    <row r="130" spans="1:11" s="11" customFormat="1" ht="12" customHeight="1" x14ac:dyDescent="0.2">
      <c r="A130" s="226" t="s">
        <v>156</v>
      </c>
      <c r="B130" s="129" t="s">
        <v>372</v>
      </c>
      <c r="C130" s="69"/>
      <c r="D130" s="124"/>
      <c r="E130" s="106">
        <f t="shared" ref="E130:F132" si="9">C130+D130</f>
        <v>0</v>
      </c>
      <c r="F130" s="106">
        <f t="shared" si="9"/>
        <v>0</v>
      </c>
    </row>
    <row r="131" spans="1:11" s="221" customFormat="1" ht="12" customHeight="1" x14ac:dyDescent="0.2">
      <c r="A131" s="226" t="s">
        <v>157</v>
      </c>
      <c r="B131" s="129" t="s">
        <v>324</v>
      </c>
      <c r="C131" s="69"/>
      <c r="D131" s="124"/>
      <c r="E131" s="106">
        <f t="shared" si="9"/>
        <v>0</v>
      </c>
      <c r="F131" s="106">
        <f t="shared" si="9"/>
        <v>0</v>
      </c>
    </row>
    <row r="132" spans="1:11" s="221" customFormat="1" ht="12" customHeight="1" thickBot="1" x14ac:dyDescent="0.25">
      <c r="A132" s="249" t="s">
        <v>158</v>
      </c>
      <c r="B132" s="131" t="s">
        <v>371</v>
      </c>
      <c r="C132" s="69"/>
      <c r="D132" s="124"/>
      <c r="E132" s="106">
        <f t="shared" si="9"/>
        <v>0</v>
      </c>
      <c r="F132" s="106">
        <f t="shared" si="9"/>
        <v>0</v>
      </c>
    </row>
    <row r="133" spans="1:11" s="221" customFormat="1" ht="12" customHeight="1" thickBot="1" x14ac:dyDescent="0.25">
      <c r="A133" s="94" t="s">
        <v>8</v>
      </c>
      <c r="B133" s="127" t="s">
        <v>317</v>
      </c>
      <c r="C133" s="61">
        <f>+C134+C135+C136+C137+C138+C139</f>
        <v>0</v>
      </c>
      <c r="D133" s="128">
        <f>+D134+D135+D136+D137+D138+D139</f>
        <v>0</v>
      </c>
      <c r="E133" s="62">
        <f>+E134+E135+E136+E137+E138+E139</f>
        <v>0</v>
      </c>
      <c r="F133" s="62">
        <f>+F134+F135+F136+F137+F138+F139</f>
        <v>0</v>
      </c>
    </row>
    <row r="134" spans="1:11" s="221" customFormat="1" ht="12" customHeight="1" x14ac:dyDescent="0.2">
      <c r="A134" s="226" t="s">
        <v>50</v>
      </c>
      <c r="B134" s="129" t="s">
        <v>326</v>
      </c>
      <c r="C134" s="69"/>
      <c r="D134" s="124"/>
      <c r="E134" s="106">
        <f t="shared" ref="E134:F139" si="10">C134+D134</f>
        <v>0</v>
      </c>
      <c r="F134" s="106">
        <f t="shared" si="10"/>
        <v>0</v>
      </c>
    </row>
    <row r="135" spans="1:11" s="221" customFormat="1" ht="12" customHeight="1" x14ac:dyDescent="0.2">
      <c r="A135" s="226" t="s">
        <v>51</v>
      </c>
      <c r="B135" s="129" t="s">
        <v>318</v>
      </c>
      <c r="C135" s="69"/>
      <c r="D135" s="124"/>
      <c r="E135" s="106">
        <f t="shared" si="10"/>
        <v>0</v>
      </c>
      <c r="F135" s="106">
        <f t="shared" si="10"/>
        <v>0</v>
      </c>
    </row>
    <row r="136" spans="1:11" s="221" customFormat="1" ht="12" customHeight="1" x14ac:dyDescent="0.2">
      <c r="A136" s="226" t="s">
        <v>52</v>
      </c>
      <c r="B136" s="129" t="s">
        <v>319</v>
      </c>
      <c r="C136" s="69"/>
      <c r="D136" s="124"/>
      <c r="E136" s="106">
        <f t="shared" si="10"/>
        <v>0</v>
      </c>
      <c r="F136" s="106">
        <f t="shared" si="10"/>
        <v>0</v>
      </c>
    </row>
    <row r="137" spans="1:11" s="221" customFormat="1" ht="12" customHeight="1" x14ac:dyDescent="0.2">
      <c r="A137" s="226" t="s">
        <v>94</v>
      </c>
      <c r="B137" s="129" t="s">
        <v>370</v>
      </c>
      <c r="C137" s="69"/>
      <c r="D137" s="124"/>
      <c r="E137" s="106">
        <f t="shared" si="10"/>
        <v>0</v>
      </c>
      <c r="F137" s="106">
        <f t="shared" si="10"/>
        <v>0</v>
      </c>
    </row>
    <row r="138" spans="1:11" s="221" customFormat="1" ht="12" customHeight="1" x14ac:dyDescent="0.2">
      <c r="A138" s="226" t="s">
        <v>95</v>
      </c>
      <c r="B138" s="129" t="s">
        <v>321</v>
      </c>
      <c r="C138" s="69"/>
      <c r="D138" s="124"/>
      <c r="E138" s="106">
        <f t="shared" si="10"/>
        <v>0</v>
      </c>
      <c r="F138" s="106">
        <f t="shared" si="10"/>
        <v>0</v>
      </c>
    </row>
    <row r="139" spans="1:11" s="11" customFormat="1" ht="12" customHeight="1" thickBot="1" x14ac:dyDescent="0.25">
      <c r="A139" s="249" t="s">
        <v>96</v>
      </c>
      <c r="B139" s="131" t="s">
        <v>322</v>
      </c>
      <c r="C139" s="69"/>
      <c r="D139" s="124"/>
      <c r="E139" s="106">
        <f t="shared" si="10"/>
        <v>0</v>
      </c>
      <c r="F139" s="106">
        <f t="shared" si="10"/>
        <v>0</v>
      </c>
    </row>
    <row r="140" spans="1:11" s="221" customFormat="1" ht="12" customHeight="1" thickBot="1" x14ac:dyDescent="0.25">
      <c r="A140" s="94" t="s">
        <v>9</v>
      </c>
      <c r="B140" s="127" t="s">
        <v>377</v>
      </c>
      <c r="C140" s="76">
        <f>+C141+C142+C144+C145+C143</f>
        <v>0</v>
      </c>
      <c r="D140" s="130">
        <f>+D141+D142+D144+D145+D143</f>
        <v>0</v>
      </c>
      <c r="E140" s="77">
        <f>+E141+E142+E144+E145+E143</f>
        <v>0</v>
      </c>
      <c r="F140" s="77">
        <f>+F141+F142+F144+F145+F143</f>
        <v>0</v>
      </c>
      <c r="K140" s="253"/>
    </row>
    <row r="141" spans="1:11" s="221" customFormat="1" x14ac:dyDescent="0.2">
      <c r="A141" s="226" t="s">
        <v>53</v>
      </c>
      <c r="B141" s="129" t="s">
        <v>261</v>
      </c>
      <c r="C141" s="69"/>
      <c r="D141" s="124"/>
      <c r="E141" s="106">
        <f t="shared" ref="E141:F145" si="11">C141+D141</f>
        <v>0</v>
      </c>
      <c r="F141" s="106">
        <f t="shared" si="11"/>
        <v>0</v>
      </c>
    </row>
    <row r="142" spans="1:11" s="221" customFormat="1" ht="12" customHeight="1" x14ac:dyDescent="0.2">
      <c r="A142" s="226" t="s">
        <v>54</v>
      </c>
      <c r="B142" s="129" t="s">
        <v>262</v>
      </c>
      <c r="C142" s="69"/>
      <c r="D142" s="124"/>
      <c r="E142" s="106">
        <f t="shared" si="11"/>
        <v>0</v>
      </c>
      <c r="F142" s="106">
        <f t="shared" si="11"/>
        <v>0</v>
      </c>
    </row>
    <row r="143" spans="1:11" s="221" customFormat="1" ht="12" customHeight="1" x14ac:dyDescent="0.2">
      <c r="A143" s="226" t="s">
        <v>176</v>
      </c>
      <c r="B143" s="129" t="s">
        <v>376</v>
      </c>
      <c r="C143" s="69"/>
      <c r="D143" s="124"/>
      <c r="E143" s="106">
        <f t="shared" si="11"/>
        <v>0</v>
      </c>
      <c r="F143" s="106">
        <f t="shared" si="11"/>
        <v>0</v>
      </c>
    </row>
    <row r="144" spans="1:11" s="11" customFormat="1" ht="12" customHeight="1" x14ac:dyDescent="0.2">
      <c r="A144" s="226" t="s">
        <v>177</v>
      </c>
      <c r="B144" s="129" t="s">
        <v>331</v>
      </c>
      <c r="C144" s="69"/>
      <c r="D144" s="124"/>
      <c r="E144" s="106">
        <f t="shared" si="11"/>
        <v>0</v>
      </c>
      <c r="F144" s="106">
        <f t="shared" si="11"/>
        <v>0</v>
      </c>
    </row>
    <row r="145" spans="1:6" s="11" customFormat="1" ht="12" customHeight="1" thickBot="1" x14ac:dyDescent="0.25">
      <c r="A145" s="249" t="s">
        <v>178</v>
      </c>
      <c r="B145" s="131" t="s">
        <v>281</v>
      </c>
      <c r="C145" s="69"/>
      <c r="D145" s="124"/>
      <c r="E145" s="106">
        <f t="shared" si="11"/>
        <v>0</v>
      </c>
      <c r="F145" s="106">
        <f t="shared" si="11"/>
        <v>0</v>
      </c>
    </row>
    <row r="146" spans="1:6" s="11" customFormat="1" ht="12" customHeight="1" thickBot="1" x14ac:dyDescent="0.25">
      <c r="A146" s="94" t="s">
        <v>10</v>
      </c>
      <c r="B146" s="127" t="s">
        <v>332</v>
      </c>
      <c r="C146" s="132">
        <f>+C147+C148+C149+C150+C151</f>
        <v>0</v>
      </c>
      <c r="D146" s="133">
        <f>+D147+D148+D149+D150+D151</f>
        <v>0</v>
      </c>
      <c r="E146" s="134">
        <f>+E147+E148+E149+E150+E151</f>
        <v>0</v>
      </c>
      <c r="F146" s="134">
        <f>+F147+F148+F149+F150+F151</f>
        <v>0</v>
      </c>
    </row>
    <row r="147" spans="1:6" s="11" customFormat="1" ht="12" customHeight="1" x14ac:dyDescent="0.2">
      <c r="A147" s="226" t="s">
        <v>55</v>
      </c>
      <c r="B147" s="129" t="s">
        <v>327</v>
      </c>
      <c r="C147" s="69"/>
      <c r="D147" s="124"/>
      <c r="E147" s="106">
        <f t="shared" ref="E147:F153" si="12">C147+D147</f>
        <v>0</v>
      </c>
      <c r="F147" s="106">
        <f t="shared" si="12"/>
        <v>0</v>
      </c>
    </row>
    <row r="148" spans="1:6" s="11" customFormat="1" ht="12" customHeight="1" x14ac:dyDescent="0.2">
      <c r="A148" s="226" t="s">
        <v>56</v>
      </c>
      <c r="B148" s="129" t="s">
        <v>334</v>
      </c>
      <c r="C148" s="69"/>
      <c r="D148" s="124"/>
      <c r="E148" s="106">
        <f t="shared" si="12"/>
        <v>0</v>
      </c>
      <c r="F148" s="106">
        <f t="shared" si="12"/>
        <v>0</v>
      </c>
    </row>
    <row r="149" spans="1:6" s="11" customFormat="1" ht="12" customHeight="1" x14ac:dyDescent="0.2">
      <c r="A149" s="226" t="s">
        <v>188</v>
      </c>
      <c r="B149" s="129" t="s">
        <v>329</v>
      </c>
      <c r="C149" s="69"/>
      <c r="D149" s="124"/>
      <c r="E149" s="106">
        <f t="shared" si="12"/>
        <v>0</v>
      </c>
      <c r="F149" s="106">
        <f t="shared" si="12"/>
        <v>0</v>
      </c>
    </row>
    <row r="150" spans="1:6" s="11" customFormat="1" ht="12" customHeight="1" x14ac:dyDescent="0.2">
      <c r="A150" s="226" t="s">
        <v>189</v>
      </c>
      <c r="B150" s="129" t="s">
        <v>373</v>
      </c>
      <c r="C150" s="69"/>
      <c r="D150" s="124"/>
      <c r="E150" s="106">
        <f t="shared" si="12"/>
        <v>0</v>
      </c>
      <c r="F150" s="106">
        <f t="shared" si="12"/>
        <v>0</v>
      </c>
    </row>
    <row r="151" spans="1:6" s="221" customFormat="1" ht="12.75" customHeight="1" thickBot="1" x14ac:dyDescent="0.25">
      <c r="A151" s="249" t="s">
        <v>333</v>
      </c>
      <c r="B151" s="131" t="s">
        <v>336</v>
      </c>
      <c r="C151" s="74"/>
      <c r="D151" s="126"/>
      <c r="E151" s="107">
        <f t="shared" si="12"/>
        <v>0</v>
      </c>
      <c r="F151" s="107">
        <f t="shared" si="12"/>
        <v>0</v>
      </c>
    </row>
    <row r="152" spans="1:6" s="221" customFormat="1" ht="12.75" customHeight="1" thickBot="1" x14ac:dyDescent="0.25">
      <c r="A152" s="254" t="s">
        <v>11</v>
      </c>
      <c r="B152" s="127" t="s">
        <v>337</v>
      </c>
      <c r="C152" s="135"/>
      <c r="D152" s="136"/>
      <c r="E152" s="134">
        <f t="shared" si="12"/>
        <v>0</v>
      </c>
      <c r="F152" s="134">
        <f t="shared" si="12"/>
        <v>0</v>
      </c>
    </row>
    <row r="153" spans="1:6" s="221" customFormat="1" ht="12.75" customHeight="1" thickBot="1" x14ac:dyDescent="0.25">
      <c r="A153" s="254" t="s">
        <v>12</v>
      </c>
      <c r="B153" s="127" t="s">
        <v>338</v>
      </c>
      <c r="C153" s="135"/>
      <c r="D153" s="136"/>
      <c r="E153" s="134">
        <f t="shared" si="12"/>
        <v>0</v>
      </c>
      <c r="F153" s="134">
        <f t="shared" si="12"/>
        <v>0</v>
      </c>
    </row>
    <row r="154" spans="1:6" s="221" customFormat="1" ht="12" customHeight="1" thickBot="1" x14ac:dyDescent="0.25">
      <c r="A154" s="94" t="s">
        <v>13</v>
      </c>
      <c r="B154" s="127" t="s">
        <v>340</v>
      </c>
      <c r="C154" s="138">
        <f>+C129+C133+C140+C146+C152+C153</f>
        <v>0</v>
      </c>
      <c r="D154" s="139">
        <f>+D129+D133+D140+D146+D152+D153</f>
        <v>0</v>
      </c>
      <c r="E154" s="140">
        <f>+E129+E133+E140+E146+E152+E153</f>
        <v>0</v>
      </c>
      <c r="F154" s="140">
        <f>+F129+F133+F140+F146+F152+F153</f>
        <v>0</v>
      </c>
    </row>
    <row r="155" spans="1:6" s="221" customFormat="1" ht="15" customHeight="1" thickBot="1" x14ac:dyDescent="0.25">
      <c r="A155" s="255" t="s">
        <v>14</v>
      </c>
      <c r="B155" s="143" t="s">
        <v>339</v>
      </c>
      <c r="C155" s="138">
        <f>+C128+C154</f>
        <v>0</v>
      </c>
      <c r="D155" s="139">
        <f>+D128+D154</f>
        <v>0</v>
      </c>
      <c r="E155" s="140">
        <f>+E128+E154</f>
        <v>0</v>
      </c>
      <c r="F155" s="140">
        <f>+F128+F154</f>
        <v>0</v>
      </c>
    </row>
    <row r="156" spans="1:6" s="221" customFormat="1" ht="13.5" thickBot="1" x14ac:dyDescent="0.25">
      <c r="A156" s="256"/>
      <c r="B156" s="257"/>
      <c r="C156" s="258"/>
      <c r="D156" s="258"/>
      <c r="E156" s="258"/>
    </row>
    <row r="157" spans="1:6" s="221" customFormat="1" ht="15" customHeight="1" thickBot="1" x14ac:dyDescent="0.25">
      <c r="A157" s="20" t="s">
        <v>374</v>
      </c>
      <c r="B157" s="21"/>
      <c r="C157" s="50"/>
      <c r="D157" s="50"/>
      <c r="E157" s="51"/>
      <c r="F157" s="51"/>
    </row>
    <row r="158" spans="1:6" s="221" customFormat="1" ht="14.25" customHeight="1" thickBot="1" x14ac:dyDescent="0.25">
      <c r="A158" s="20" t="s">
        <v>117</v>
      </c>
      <c r="B158" s="21"/>
      <c r="C158" s="50"/>
      <c r="D158" s="50"/>
      <c r="E158" s="51"/>
      <c r="F158" s="51"/>
    </row>
  </sheetData>
  <sheetProtection formatCells="0"/>
  <mergeCells count="8">
    <mergeCell ref="E1:F1"/>
    <mergeCell ref="E4:F4"/>
    <mergeCell ref="A7:F7"/>
    <mergeCell ref="A92:F92"/>
    <mergeCell ref="B2:D2"/>
    <mergeCell ref="B3:D3"/>
    <mergeCell ref="E2:F2"/>
    <mergeCell ref="E3:F3"/>
  </mergeCells>
  <printOptions horizontalCentered="1"/>
  <pageMargins left="0.78740157480314965" right="0.78740157480314965" top="0.98425196850393704" bottom="0.98425196850393704" header="0.78740157480314965" footer="0.78740157480314965"/>
  <pageSetup paperSize="9" scale="73" orientation="portrait" verticalDpi="300" r:id="rId1"/>
  <headerFooter alignWithMargins="0"/>
  <rowBreaks count="2" manualBreakCount="2">
    <brk id="65" max="16383" man="1"/>
    <brk id="91" max="16383" man="1"/>
  </rowBreak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9"/>
  <sheetViews>
    <sheetView zoomScaleNormal="100" workbookViewId="0">
      <selection activeCell="C15" sqref="C15"/>
    </sheetView>
  </sheetViews>
  <sheetFormatPr defaultRowHeight="12.75" x14ac:dyDescent="0.2"/>
  <cols>
    <col min="1" max="1" width="7" style="410" customWidth="1"/>
    <col min="2" max="2" width="32" style="411" customWidth="1"/>
    <col min="3" max="3" width="12.5" style="411" customWidth="1"/>
    <col min="4" max="6" width="11.83203125" style="411" customWidth="1"/>
    <col min="7" max="7" width="12.83203125" style="411" customWidth="1"/>
    <col min="8" max="16384" width="9.33203125" style="411"/>
  </cols>
  <sheetData>
    <row r="1" spans="1:7" ht="13.5" x14ac:dyDescent="0.2">
      <c r="A1" s="6"/>
      <c r="B1" s="6"/>
      <c r="C1" s="5"/>
      <c r="D1" s="5"/>
      <c r="E1" s="5"/>
      <c r="F1" s="809" t="s">
        <v>791</v>
      </c>
      <c r="G1" s="809"/>
    </row>
    <row r="2" spans="1:7" ht="14.25" x14ac:dyDescent="0.2">
      <c r="A2" s="808" t="s">
        <v>787</v>
      </c>
      <c r="B2" s="808"/>
      <c r="C2" s="808"/>
      <c r="D2" s="808"/>
      <c r="E2" s="808"/>
      <c r="F2" s="808"/>
      <c r="G2" s="808"/>
    </row>
    <row r="3" spans="1:7" ht="15.75" x14ac:dyDescent="0.2">
      <c r="A3" s="806" t="s">
        <v>793</v>
      </c>
      <c r="B3" s="806"/>
      <c r="C3" s="806"/>
      <c r="D3" s="806"/>
      <c r="E3" s="806"/>
      <c r="F3" s="806"/>
      <c r="G3" s="806"/>
    </row>
    <row r="4" spans="1:7" ht="15.75" customHeight="1" thickBot="1" x14ac:dyDescent="0.25">
      <c r="G4" s="412" t="s">
        <v>463</v>
      </c>
    </row>
    <row r="5" spans="1:7" ht="13.5" thickBot="1" x14ac:dyDescent="0.25">
      <c r="A5" s="853" t="s">
        <v>464</v>
      </c>
      <c r="B5" s="855" t="s">
        <v>508</v>
      </c>
      <c r="C5" s="855" t="s">
        <v>509</v>
      </c>
      <c r="D5" s="855" t="s">
        <v>510</v>
      </c>
      <c r="E5" s="849" t="s">
        <v>511</v>
      </c>
      <c r="F5" s="849"/>
      <c r="G5" s="850"/>
    </row>
    <row r="6" spans="1:7" s="413" customFormat="1" ht="36.75" thickBot="1" x14ac:dyDescent="0.25">
      <c r="A6" s="854"/>
      <c r="B6" s="856"/>
      <c r="C6" s="856"/>
      <c r="D6" s="856"/>
      <c r="E6" s="302" t="s">
        <v>512</v>
      </c>
      <c r="F6" s="302" t="s">
        <v>513</v>
      </c>
      <c r="G6" s="303" t="s">
        <v>514</v>
      </c>
    </row>
    <row r="7" spans="1:7" s="417" customFormat="1" ht="13.5" thickBot="1" x14ac:dyDescent="0.25">
      <c r="A7" s="414" t="s">
        <v>354</v>
      </c>
      <c r="B7" s="415" t="s">
        <v>355</v>
      </c>
      <c r="C7" s="415" t="s">
        <v>356</v>
      </c>
      <c r="D7" s="415" t="s">
        <v>358</v>
      </c>
      <c r="E7" s="415" t="s">
        <v>515</v>
      </c>
      <c r="F7" s="415" t="s">
        <v>359</v>
      </c>
      <c r="G7" s="416" t="s">
        <v>360</v>
      </c>
    </row>
    <row r="8" spans="1:7" x14ac:dyDescent="0.2">
      <c r="A8" s="418" t="s">
        <v>4</v>
      </c>
      <c r="B8" s="419" t="s">
        <v>516</v>
      </c>
      <c r="C8" s="420">
        <v>24313386</v>
      </c>
      <c r="D8" s="420"/>
      <c r="E8" s="421">
        <f>C8</f>
        <v>24313386</v>
      </c>
      <c r="F8" s="420">
        <f>C8</f>
        <v>24313386</v>
      </c>
      <c r="G8" s="422"/>
    </row>
    <row r="9" spans="1:7" x14ac:dyDescent="0.2">
      <c r="A9" s="423" t="s">
        <v>5</v>
      </c>
      <c r="B9" s="424"/>
      <c r="C9" s="351"/>
      <c r="D9" s="351"/>
      <c r="E9" s="421">
        <f t="shared" ref="E9:E38" si="0">C9+D9</f>
        <v>0</v>
      </c>
      <c r="F9" s="351"/>
      <c r="G9" s="425"/>
    </row>
    <row r="10" spans="1:7" ht="15" customHeight="1" x14ac:dyDescent="0.2">
      <c r="A10" s="423" t="s">
        <v>6</v>
      </c>
      <c r="B10" s="424"/>
      <c r="C10" s="351"/>
      <c r="D10" s="351"/>
      <c r="E10" s="421">
        <f t="shared" si="0"/>
        <v>0</v>
      </c>
      <c r="F10" s="351"/>
      <c r="G10" s="425"/>
    </row>
    <row r="11" spans="1:7" x14ac:dyDescent="0.2">
      <c r="A11" s="423" t="s">
        <v>7</v>
      </c>
      <c r="B11" s="424"/>
      <c r="C11" s="351"/>
      <c r="D11" s="351"/>
      <c r="E11" s="421">
        <f t="shared" si="0"/>
        <v>0</v>
      </c>
      <c r="F11" s="351"/>
      <c r="G11" s="425"/>
    </row>
    <row r="12" spans="1:7" x14ac:dyDescent="0.2">
      <c r="A12" s="423" t="s">
        <v>8</v>
      </c>
      <c r="B12" s="424"/>
      <c r="C12" s="351"/>
      <c r="D12" s="351"/>
      <c r="E12" s="421">
        <f t="shared" si="0"/>
        <v>0</v>
      </c>
      <c r="F12" s="351"/>
      <c r="G12" s="425"/>
    </row>
    <row r="13" spans="1:7" x14ac:dyDescent="0.2">
      <c r="A13" s="423" t="s">
        <v>9</v>
      </c>
      <c r="B13" s="424"/>
      <c r="C13" s="351"/>
      <c r="D13" s="351"/>
      <c r="E13" s="421">
        <f t="shared" si="0"/>
        <v>0</v>
      </c>
      <c r="F13" s="351"/>
      <c r="G13" s="425"/>
    </row>
    <row r="14" spans="1:7" x14ac:dyDescent="0.2">
      <c r="A14" s="423" t="s">
        <v>10</v>
      </c>
      <c r="B14" s="424"/>
      <c r="C14" s="351"/>
      <c r="D14" s="351"/>
      <c r="E14" s="421">
        <f t="shared" si="0"/>
        <v>0</v>
      </c>
      <c r="F14" s="351"/>
      <c r="G14" s="425"/>
    </row>
    <row r="15" spans="1:7" x14ac:dyDescent="0.2">
      <c r="A15" s="423" t="s">
        <v>11</v>
      </c>
      <c r="B15" s="424"/>
      <c r="C15" s="351"/>
      <c r="D15" s="351"/>
      <c r="E15" s="421">
        <f t="shared" si="0"/>
        <v>0</v>
      </c>
      <c r="F15" s="351"/>
      <c r="G15" s="425"/>
    </row>
    <row r="16" spans="1:7" x14ac:dyDescent="0.2">
      <c r="A16" s="423" t="s">
        <v>12</v>
      </c>
      <c r="B16" s="424"/>
      <c r="C16" s="351"/>
      <c r="D16" s="351"/>
      <c r="E16" s="421">
        <f t="shared" si="0"/>
        <v>0</v>
      </c>
      <c r="F16" s="351"/>
      <c r="G16" s="425"/>
    </row>
    <row r="17" spans="1:7" x14ac:dyDescent="0.2">
      <c r="A17" s="423" t="s">
        <v>13</v>
      </c>
      <c r="B17" s="424"/>
      <c r="C17" s="351"/>
      <c r="D17" s="351"/>
      <c r="E17" s="421">
        <f t="shared" si="0"/>
        <v>0</v>
      </c>
      <c r="F17" s="351"/>
      <c r="G17" s="425"/>
    </row>
    <row r="18" spans="1:7" x14ac:dyDescent="0.2">
      <c r="A18" s="423" t="s">
        <v>14</v>
      </c>
      <c r="B18" s="424"/>
      <c r="C18" s="351"/>
      <c r="D18" s="351"/>
      <c r="E18" s="421">
        <f t="shared" si="0"/>
        <v>0</v>
      </c>
      <c r="F18" s="351"/>
      <c r="G18" s="425"/>
    </row>
    <row r="19" spans="1:7" x14ac:dyDescent="0.2">
      <c r="A19" s="423" t="s">
        <v>15</v>
      </c>
      <c r="B19" s="424"/>
      <c r="C19" s="351"/>
      <c r="D19" s="351"/>
      <c r="E19" s="421">
        <f t="shared" si="0"/>
        <v>0</v>
      </c>
      <c r="F19" s="351"/>
      <c r="G19" s="425"/>
    </row>
    <row r="20" spans="1:7" x14ac:dyDescent="0.2">
      <c r="A20" s="423" t="s">
        <v>16</v>
      </c>
      <c r="B20" s="424"/>
      <c r="C20" s="351"/>
      <c r="D20" s="351"/>
      <c r="E20" s="421">
        <f t="shared" si="0"/>
        <v>0</v>
      </c>
      <c r="F20" s="351"/>
      <c r="G20" s="425"/>
    </row>
    <row r="21" spans="1:7" x14ac:dyDescent="0.2">
      <c r="A21" s="423" t="s">
        <v>17</v>
      </c>
      <c r="B21" s="424"/>
      <c r="C21" s="351"/>
      <c r="D21" s="351"/>
      <c r="E21" s="421">
        <f t="shared" si="0"/>
        <v>0</v>
      </c>
      <c r="F21" s="351"/>
      <c r="G21" s="425"/>
    </row>
    <row r="22" spans="1:7" x14ac:dyDescent="0.2">
      <c r="A22" s="423" t="s">
        <v>18</v>
      </c>
      <c r="B22" s="424"/>
      <c r="C22" s="351"/>
      <c r="D22" s="351"/>
      <c r="E22" s="421">
        <f t="shared" si="0"/>
        <v>0</v>
      </c>
      <c r="F22" s="351"/>
      <c r="G22" s="425"/>
    </row>
    <row r="23" spans="1:7" x14ac:dyDescent="0.2">
      <c r="A23" s="423" t="s">
        <v>19</v>
      </c>
      <c r="B23" s="424"/>
      <c r="C23" s="351"/>
      <c r="D23" s="351"/>
      <c r="E23" s="421">
        <f t="shared" si="0"/>
        <v>0</v>
      </c>
      <c r="F23" s="351"/>
      <c r="G23" s="425"/>
    </row>
    <row r="24" spans="1:7" x14ac:dyDescent="0.2">
      <c r="A24" s="423" t="s">
        <v>20</v>
      </c>
      <c r="B24" s="424"/>
      <c r="C24" s="351"/>
      <c r="D24" s="351"/>
      <c r="E24" s="421">
        <f t="shared" si="0"/>
        <v>0</v>
      </c>
      <c r="F24" s="351"/>
      <c r="G24" s="425"/>
    </row>
    <row r="25" spans="1:7" x14ac:dyDescent="0.2">
      <c r="A25" s="423" t="s">
        <v>21</v>
      </c>
      <c r="B25" s="424"/>
      <c r="C25" s="351"/>
      <c r="D25" s="351"/>
      <c r="E25" s="421">
        <f t="shared" si="0"/>
        <v>0</v>
      </c>
      <c r="F25" s="351"/>
      <c r="G25" s="425"/>
    </row>
    <row r="26" spans="1:7" x14ac:dyDescent="0.2">
      <c r="A26" s="423" t="s">
        <v>22</v>
      </c>
      <c r="B26" s="424"/>
      <c r="C26" s="351"/>
      <c r="D26" s="351"/>
      <c r="E26" s="421">
        <f t="shared" si="0"/>
        <v>0</v>
      </c>
      <c r="F26" s="351"/>
      <c r="G26" s="425"/>
    </row>
    <row r="27" spans="1:7" x14ac:dyDescent="0.2">
      <c r="A27" s="423" t="s">
        <v>23</v>
      </c>
      <c r="B27" s="424"/>
      <c r="C27" s="351"/>
      <c r="D27" s="351"/>
      <c r="E27" s="421">
        <f t="shared" si="0"/>
        <v>0</v>
      </c>
      <c r="F27" s="351"/>
      <c r="G27" s="425"/>
    </row>
    <row r="28" spans="1:7" x14ac:dyDescent="0.2">
      <c r="A28" s="423" t="s">
        <v>24</v>
      </c>
      <c r="B28" s="424"/>
      <c r="C28" s="351"/>
      <c r="D28" s="351"/>
      <c r="E28" s="421">
        <f t="shared" si="0"/>
        <v>0</v>
      </c>
      <c r="F28" s="351"/>
      <c r="G28" s="425"/>
    </row>
    <row r="29" spans="1:7" x14ac:dyDescent="0.2">
      <c r="A29" s="423" t="s">
        <v>25</v>
      </c>
      <c r="B29" s="424"/>
      <c r="C29" s="351"/>
      <c r="D29" s="351"/>
      <c r="E29" s="421">
        <f t="shared" si="0"/>
        <v>0</v>
      </c>
      <c r="F29" s="351"/>
      <c r="G29" s="425"/>
    </row>
    <row r="30" spans="1:7" x14ac:dyDescent="0.2">
      <c r="A30" s="423" t="s">
        <v>26</v>
      </c>
      <c r="B30" s="424"/>
      <c r="C30" s="351"/>
      <c r="D30" s="351"/>
      <c r="E30" s="421">
        <f t="shared" si="0"/>
        <v>0</v>
      </c>
      <c r="F30" s="351"/>
      <c r="G30" s="425"/>
    </row>
    <row r="31" spans="1:7" x14ac:dyDescent="0.2">
      <c r="A31" s="423" t="s">
        <v>27</v>
      </c>
      <c r="B31" s="424"/>
      <c r="C31" s="351"/>
      <c r="D31" s="351"/>
      <c r="E31" s="421">
        <f t="shared" si="0"/>
        <v>0</v>
      </c>
      <c r="F31" s="351"/>
      <c r="G31" s="425"/>
    </row>
    <row r="32" spans="1:7" x14ac:dyDescent="0.2">
      <c r="A32" s="423" t="s">
        <v>28</v>
      </c>
      <c r="B32" s="424"/>
      <c r="C32" s="351"/>
      <c r="D32" s="351"/>
      <c r="E32" s="421">
        <f t="shared" si="0"/>
        <v>0</v>
      </c>
      <c r="F32" s="351"/>
      <c r="G32" s="425"/>
    </row>
    <row r="33" spans="1:7" x14ac:dyDescent="0.2">
      <c r="A33" s="423" t="s">
        <v>29</v>
      </c>
      <c r="B33" s="424"/>
      <c r="C33" s="351"/>
      <c r="D33" s="351"/>
      <c r="E33" s="421"/>
      <c r="F33" s="351"/>
      <c r="G33" s="425"/>
    </row>
    <row r="34" spans="1:7" x14ac:dyDescent="0.2">
      <c r="A34" s="423" t="s">
        <v>30</v>
      </c>
      <c r="B34" s="424"/>
      <c r="C34" s="351"/>
      <c r="D34" s="351"/>
      <c r="E34" s="421">
        <f t="shared" si="0"/>
        <v>0</v>
      </c>
      <c r="F34" s="351"/>
      <c r="G34" s="425"/>
    </row>
    <row r="35" spans="1:7" x14ac:dyDescent="0.2">
      <c r="A35" s="423" t="s">
        <v>31</v>
      </c>
      <c r="B35" s="424"/>
      <c r="C35" s="351"/>
      <c r="D35" s="351"/>
      <c r="E35" s="421">
        <f t="shared" si="0"/>
        <v>0</v>
      </c>
      <c r="F35" s="351"/>
      <c r="G35" s="425"/>
    </row>
    <row r="36" spans="1:7" x14ac:dyDescent="0.2">
      <c r="A36" s="423" t="s">
        <v>517</v>
      </c>
      <c r="B36" s="424"/>
      <c r="C36" s="351"/>
      <c r="D36" s="351"/>
      <c r="E36" s="421">
        <f t="shared" si="0"/>
        <v>0</v>
      </c>
      <c r="F36" s="351"/>
      <c r="G36" s="425"/>
    </row>
    <row r="37" spans="1:7" x14ac:dyDescent="0.2">
      <c r="A37" s="423" t="s">
        <v>518</v>
      </c>
      <c r="B37" s="424"/>
      <c r="C37" s="351"/>
      <c r="D37" s="351"/>
      <c r="E37" s="421">
        <f t="shared" si="0"/>
        <v>0</v>
      </c>
      <c r="F37" s="351"/>
      <c r="G37" s="425"/>
    </row>
    <row r="38" spans="1:7" ht="13.5" thickBot="1" x14ac:dyDescent="0.25">
      <c r="A38" s="423" t="s">
        <v>519</v>
      </c>
      <c r="B38" s="426"/>
      <c r="C38" s="356"/>
      <c r="D38" s="356"/>
      <c r="E38" s="421">
        <f t="shared" si="0"/>
        <v>0</v>
      </c>
      <c r="F38" s="356"/>
      <c r="G38" s="427"/>
    </row>
    <row r="39" spans="1:7" ht="13.5" thickBot="1" x14ac:dyDescent="0.25">
      <c r="A39" s="851" t="s">
        <v>479</v>
      </c>
      <c r="B39" s="852"/>
      <c r="C39" s="360">
        <f>SUM(C8:C38)</f>
        <v>24313386</v>
      </c>
      <c r="D39" s="360">
        <f>SUM(D8:D38)</f>
        <v>0</v>
      </c>
      <c r="E39" s="360">
        <f>SUM(E8:E38)</f>
        <v>24313386</v>
      </c>
      <c r="F39" s="360">
        <f>SUM(F8:F38)</f>
        <v>24313386</v>
      </c>
      <c r="G39" s="362">
        <f>SUM(G8:G38)</f>
        <v>0</v>
      </c>
    </row>
  </sheetData>
  <mergeCells count="9">
    <mergeCell ref="F1:G1"/>
    <mergeCell ref="A2:G2"/>
    <mergeCell ref="A3:G3"/>
    <mergeCell ref="E5:G5"/>
    <mergeCell ref="A39:B39"/>
    <mergeCell ref="A5:A6"/>
    <mergeCell ref="B5:B6"/>
    <mergeCell ref="C5:C6"/>
    <mergeCell ref="D5:D6"/>
  </mergeCells>
  <pageMargins left="0.7" right="0.7" top="0.75" bottom="0.75" header="0.3" footer="0.3"/>
  <pageSetup paperSize="9" scale="98" orientation="portrait" r:id="rId1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164"/>
  <sheetViews>
    <sheetView zoomScaleNormal="100" workbookViewId="0">
      <selection sqref="A1:E3"/>
    </sheetView>
  </sheetViews>
  <sheetFormatPr defaultRowHeight="15.75" x14ac:dyDescent="0.25"/>
  <cols>
    <col min="1" max="1" width="9" style="30" customWidth="1"/>
    <col min="2" max="2" width="64.83203125" style="30" customWidth="1"/>
    <col min="3" max="3" width="17.33203125" style="30" customWidth="1"/>
    <col min="4" max="5" width="17.33203125" style="31" customWidth="1"/>
    <col min="6" max="16384" width="9.33203125" style="35"/>
  </cols>
  <sheetData>
    <row r="1" spans="1:13" ht="15.75" customHeight="1" x14ac:dyDescent="0.25">
      <c r="A1" s="809" t="s">
        <v>795</v>
      </c>
      <c r="B1" s="809"/>
      <c r="C1" s="809"/>
      <c r="D1" s="809"/>
      <c r="E1" s="809"/>
      <c r="F1" s="766"/>
      <c r="G1" s="766"/>
      <c r="H1" s="766"/>
      <c r="I1" s="766"/>
      <c r="J1" s="766"/>
      <c r="K1" s="766"/>
      <c r="L1" s="766"/>
      <c r="M1" s="766"/>
    </row>
    <row r="2" spans="1:13" ht="15.75" customHeight="1" x14ac:dyDescent="0.25">
      <c r="A2" s="808" t="s">
        <v>787</v>
      </c>
      <c r="B2" s="808"/>
      <c r="C2" s="808"/>
      <c r="D2" s="808"/>
      <c r="E2" s="808"/>
      <c r="F2" s="767"/>
      <c r="G2" s="767"/>
      <c r="H2" s="767"/>
      <c r="I2" s="767"/>
      <c r="J2" s="767"/>
      <c r="K2" s="767"/>
      <c r="L2" s="767"/>
      <c r="M2" s="767"/>
    </row>
    <row r="3" spans="1:13" ht="15.75" customHeight="1" x14ac:dyDescent="0.25">
      <c r="A3" s="808" t="s">
        <v>794</v>
      </c>
      <c r="B3" s="808"/>
      <c r="C3" s="808"/>
      <c r="D3" s="808"/>
      <c r="E3" s="808"/>
      <c r="F3" s="767"/>
      <c r="G3" s="767"/>
      <c r="H3" s="767"/>
      <c r="I3" s="767"/>
      <c r="J3" s="767"/>
      <c r="K3" s="767"/>
      <c r="L3" s="767"/>
      <c r="M3" s="767"/>
    </row>
    <row r="4" spans="1:13" ht="15.95" customHeight="1" x14ac:dyDescent="0.25">
      <c r="A4" s="771" t="s">
        <v>2</v>
      </c>
      <c r="B4" s="771"/>
      <c r="C4" s="771"/>
      <c r="D4" s="771"/>
      <c r="E4" s="771"/>
    </row>
    <row r="5" spans="1:13" ht="15.95" customHeight="1" thickBot="1" x14ac:dyDescent="0.3">
      <c r="A5" s="316" t="s">
        <v>80</v>
      </c>
      <c r="B5" s="316"/>
      <c r="C5" s="316"/>
      <c r="D5" s="338"/>
      <c r="E5" s="338" t="str">
        <f>'[1]7'!G1</f>
        <v>Forintban</v>
      </c>
    </row>
    <row r="6" spans="1:13" ht="15.95" customHeight="1" x14ac:dyDescent="0.25">
      <c r="A6" s="857" t="s">
        <v>45</v>
      </c>
      <c r="B6" s="859" t="s">
        <v>3</v>
      </c>
      <c r="C6" s="861" t="s">
        <v>786</v>
      </c>
      <c r="D6" s="863" t="s">
        <v>782</v>
      </c>
      <c r="E6" s="864"/>
    </row>
    <row r="7" spans="1:13" ht="38.1" customHeight="1" thickBot="1" x14ac:dyDescent="0.3">
      <c r="A7" s="858"/>
      <c r="B7" s="860"/>
      <c r="C7" s="862"/>
      <c r="D7" s="428" t="s">
        <v>520</v>
      </c>
      <c r="E7" s="429" t="s">
        <v>485</v>
      </c>
    </row>
    <row r="8" spans="1:13" s="433" customFormat="1" ht="12" customHeight="1" thickBot="1" x14ac:dyDescent="0.25">
      <c r="A8" s="430" t="s">
        <v>354</v>
      </c>
      <c r="B8" s="431" t="s">
        <v>355</v>
      </c>
      <c r="C8" s="431" t="s">
        <v>356</v>
      </c>
      <c r="D8" s="431" t="s">
        <v>357</v>
      </c>
      <c r="E8" s="432" t="s">
        <v>359</v>
      </c>
    </row>
    <row r="9" spans="1:13" s="36" customFormat="1" ht="12" customHeight="1" thickBot="1" x14ac:dyDescent="0.25">
      <c r="A9" s="434" t="s">
        <v>4</v>
      </c>
      <c r="B9" s="435" t="s">
        <v>141</v>
      </c>
      <c r="C9" s="436">
        <f>+C10+C11+C12+C13+C14+C15</f>
        <v>28472227</v>
      </c>
      <c r="D9" s="436">
        <f>+D10+D11+D12+D13+D14+D15</f>
        <v>30499160</v>
      </c>
      <c r="E9" s="437">
        <f>+E10+E11+E12+E13+E14+E15</f>
        <v>30499160</v>
      </c>
    </row>
    <row r="10" spans="1:13" s="36" customFormat="1" ht="12" customHeight="1" x14ac:dyDescent="0.2">
      <c r="A10" s="438" t="s">
        <v>57</v>
      </c>
      <c r="B10" s="439" t="s">
        <v>142</v>
      </c>
      <c r="C10" s="441">
        <v>16130520</v>
      </c>
      <c r="D10" s="440">
        <f>'1.'!E7</f>
        <v>17869544</v>
      </c>
      <c r="E10" s="441">
        <f>'1.'!L7</f>
        <v>17869544</v>
      </c>
    </row>
    <row r="11" spans="1:13" s="36" customFormat="1" ht="12" customHeight="1" x14ac:dyDescent="0.2">
      <c r="A11" s="442" t="s">
        <v>58</v>
      </c>
      <c r="B11" s="443" t="s">
        <v>143</v>
      </c>
      <c r="C11" s="441">
        <f>'[1]6.'!C10</f>
        <v>0</v>
      </c>
      <c r="D11" s="440">
        <f>'1.'!E8</f>
        <v>0</v>
      </c>
      <c r="E11" s="441">
        <f>'1.'!L8</f>
        <v>0</v>
      </c>
    </row>
    <row r="12" spans="1:13" s="36" customFormat="1" ht="12" customHeight="1" x14ac:dyDescent="0.2">
      <c r="A12" s="442" t="s">
        <v>59</v>
      </c>
      <c r="B12" s="443" t="s">
        <v>144</v>
      </c>
      <c r="C12" s="441">
        <v>4508347</v>
      </c>
      <c r="D12" s="440">
        <f>'1.'!E9</f>
        <v>4657440</v>
      </c>
      <c r="E12" s="441">
        <f>'1.'!L9</f>
        <v>4657440</v>
      </c>
    </row>
    <row r="13" spans="1:13" s="36" customFormat="1" ht="12" customHeight="1" x14ac:dyDescent="0.2">
      <c r="A13" s="442" t="s">
        <v>60</v>
      </c>
      <c r="B13" s="443" t="s">
        <v>145</v>
      </c>
      <c r="C13" s="441">
        <v>1200000</v>
      </c>
      <c r="D13" s="440">
        <f>'1.'!E10</f>
        <v>1200000</v>
      </c>
      <c r="E13" s="441">
        <f>'1.'!L10</f>
        <v>1200000</v>
      </c>
    </row>
    <row r="14" spans="1:13" s="36" customFormat="1" ht="12" customHeight="1" x14ac:dyDescent="0.2">
      <c r="A14" s="442" t="s">
        <v>77</v>
      </c>
      <c r="B14" s="443" t="s">
        <v>521</v>
      </c>
      <c r="C14" s="441">
        <v>6044600</v>
      </c>
      <c r="D14" s="440">
        <f>'1.'!E11</f>
        <v>6668956</v>
      </c>
      <c r="E14" s="441">
        <f>'1.'!L11</f>
        <v>6668956</v>
      </c>
    </row>
    <row r="15" spans="1:13" s="36" customFormat="1" ht="12" customHeight="1" thickBot="1" x14ac:dyDescent="0.25">
      <c r="A15" s="445" t="s">
        <v>61</v>
      </c>
      <c r="B15" s="446" t="s">
        <v>522</v>
      </c>
      <c r="C15" s="441">
        <v>588760</v>
      </c>
      <c r="D15" s="440">
        <f>'1.'!E12</f>
        <v>103220</v>
      </c>
      <c r="E15" s="441">
        <f>'1.'!L12</f>
        <v>103220</v>
      </c>
    </row>
    <row r="16" spans="1:13" s="36" customFormat="1" ht="12" customHeight="1" thickBot="1" x14ac:dyDescent="0.25">
      <c r="A16" s="434" t="s">
        <v>5</v>
      </c>
      <c r="B16" s="447" t="s">
        <v>146</v>
      </c>
      <c r="C16" s="436">
        <f>+C17+C18+C19+C20+C21</f>
        <v>9670752</v>
      </c>
      <c r="D16" s="436">
        <f>+D17+D18+D19+D20+D21</f>
        <v>14402000</v>
      </c>
      <c r="E16" s="437">
        <f>+E17+E18+E19+E20+E21</f>
        <v>9626229</v>
      </c>
    </row>
    <row r="17" spans="1:5" s="36" customFormat="1" ht="12" customHeight="1" x14ac:dyDescent="0.2">
      <c r="A17" s="438" t="s">
        <v>63</v>
      </c>
      <c r="B17" s="439" t="s">
        <v>147</v>
      </c>
      <c r="C17" s="441">
        <f>'[1]6.'!C16</f>
        <v>0</v>
      </c>
      <c r="D17" s="440">
        <f>'1.'!E14</f>
        <v>0</v>
      </c>
      <c r="E17" s="441">
        <f>'1.'!L14</f>
        <v>0</v>
      </c>
    </row>
    <row r="18" spans="1:5" s="36" customFormat="1" ht="12" customHeight="1" x14ac:dyDescent="0.2">
      <c r="A18" s="442" t="s">
        <v>64</v>
      </c>
      <c r="B18" s="443" t="s">
        <v>148</v>
      </c>
      <c r="C18" s="441">
        <f>'[1]6.'!C17</f>
        <v>0</v>
      </c>
      <c r="D18" s="440">
        <f>'1.'!E15</f>
        <v>0</v>
      </c>
      <c r="E18" s="441">
        <f>'1.'!L15</f>
        <v>0</v>
      </c>
    </row>
    <row r="19" spans="1:5" s="36" customFormat="1" ht="12" customHeight="1" x14ac:dyDescent="0.2">
      <c r="A19" s="442" t="s">
        <v>65</v>
      </c>
      <c r="B19" s="443" t="s">
        <v>293</v>
      </c>
      <c r="C19" s="441">
        <f>'[1]6.'!C18</f>
        <v>0</v>
      </c>
      <c r="D19" s="440">
        <f>'1.'!E16</f>
        <v>0</v>
      </c>
      <c r="E19" s="441">
        <f>'1.'!L16</f>
        <v>0</v>
      </c>
    </row>
    <row r="20" spans="1:5" s="36" customFormat="1" ht="12" customHeight="1" x14ac:dyDescent="0.2">
      <c r="A20" s="442" t="s">
        <v>66</v>
      </c>
      <c r="B20" s="443" t="s">
        <v>294</v>
      </c>
      <c r="C20" s="441">
        <f>'[1]6.'!C19</f>
        <v>0</v>
      </c>
      <c r="D20" s="440">
        <f>'1.'!E17</f>
        <v>0</v>
      </c>
      <c r="E20" s="441">
        <f>'1.'!L17</f>
        <v>0</v>
      </c>
    </row>
    <row r="21" spans="1:5" s="36" customFormat="1" ht="12" customHeight="1" x14ac:dyDescent="0.2">
      <c r="A21" s="442" t="s">
        <v>67</v>
      </c>
      <c r="B21" s="443" t="s">
        <v>149</v>
      </c>
      <c r="C21" s="441">
        <v>9670752</v>
      </c>
      <c r="D21" s="440">
        <f>'1.'!E18</f>
        <v>14402000</v>
      </c>
      <c r="E21" s="441">
        <f>'1.'!L18</f>
        <v>9626229</v>
      </c>
    </row>
    <row r="22" spans="1:5" s="36" customFormat="1" ht="12" customHeight="1" thickBot="1" x14ac:dyDescent="0.25">
      <c r="A22" s="445" t="s">
        <v>73</v>
      </c>
      <c r="B22" s="446" t="s">
        <v>150</v>
      </c>
      <c r="C22" s="441">
        <f>'[1]6.'!C21</f>
        <v>0</v>
      </c>
      <c r="D22" s="440">
        <f>'1.'!E19</f>
        <v>6971000</v>
      </c>
      <c r="E22" s="441">
        <f>'1.'!L19</f>
        <v>3801950</v>
      </c>
    </row>
    <row r="23" spans="1:5" s="36" customFormat="1" ht="12" customHeight="1" thickBot="1" x14ac:dyDescent="0.25">
      <c r="A23" s="434" t="s">
        <v>6</v>
      </c>
      <c r="B23" s="435" t="s">
        <v>151</v>
      </c>
      <c r="C23" s="436">
        <f>+C24+C25+C26+C27+C28</f>
        <v>792420</v>
      </c>
      <c r="D23" s="436">
        <f>+D24+D25+D26+D27+D28</f>
        <v>57971000</v>
      </c>
      <c r="E23" s="437">
        <f>+E24+E25+E26+E27+E28</f>
        <v>57887604</v>
      </c>
    </row>
    <row r="24" spans="1:5" s="36" customFormat="1" ht="12" customHeight="1" x14ac:dyDescent="0.2">
      <c r="A24" s="438" t="s">
        <v>46</v>
      </c>
      <c r="B24" s="439" t="s">
        <v>152</v>
      </c>
      <c r="C24" s="441">
        <f>'[1]6.'!C23</f>
        <v>0</v>
      </c>
      <c r="D24" s="440">
        <f>'1.'!E21</f>
        <v>1250000</v>
      </c>
      <c r="E24" s="441">
        <f>'1.'!L21</f>
        <v>1250000</v>
      </c>
    </row>
    <row r="25" spans="1:5" s="36" customFormat="1" ht="12" customHeight="1" x14ac:dyDescent="0.2">
      <c r="A25" s="442" t="s">
        <v>47</v>
      </c>
      <c r="B25" s="443" t="s">
        <v>153</v>
      </c>
      <c r="C25" s="441">
        <f>'[1]6.'!C24</f>
        <v>0</v>
      </c>
      <c r="D25" s="440">
        <f>'1.'!E22</f>
        <v>0</v>
      </c>
      <c r="E25" s="441">
        <f>'1.'!L22</f>
        <v>0</v>
      </c>
    </row>
    <row r="26" spans="1:5" s="36" customFormat="1" ht="12" customHeight="1" x14ac:dyDescent="0.2">
      <c r="A26" s="442" t="s">
        <v>48</v>
      </c>
      <c r="B26" s="443" t="s">
        <v>295</v>
      </c>
      <c r="C26" s="441">
        <f>'[1]6.'!C25</f>
        <v>0</v>
      </c>
      <c r="D26" s="440">
        <f>'1.'!E23</f>
        <v>0</v>
      </c>
      <c r="E26" s="441">
        <f>'1.'!L23</f>
        <v>0</v>
      </c>
    </row>
    <row r="27" spans="1:5" s="36" customFormat="1" ht="12" customHeight="1" x14ac:dyDescent="0.2">
      <c r="A27" s="442" t="s">
        <v>49</v>
      </c>
      <c r="B27" s="443" t="s">
        <v>296</v>
      </c>
      <c r="C27" s="441">
        <f>'[1]6.'!C26</f>
        <v>0</v>
      </c>
      <c r="D27" s="440">
        <f>'1.'!E24</f>
        <v>0</v>
      </c>
      <c r="E27" s="441">
        <f>'1.'!L24</f>
        <v>0</v>
      </c>
    </row>
    <row r="28" spans="1:5" s="36" customFormat="1" ht="12" customHeight="1" x14ac:dyDescent="0.2">
      <c r="A28" s="442" t="s">
        <v>90</v>
      </c>
      <c r="B28" s="443" t="s">
        <v>154</v>
      </c>
      <c r="C28" s="441">
        <v>792420</v>
      </c>
      <c r="D28" s="440">
        <f>'1.'!E25</f>
        <v>56721000</v>
      </c>
      <c r="E28" s="441">
        <f>'1.'!L25</f>
        <v>56637604</v>
      </c>
    </row>
    <row r="29" spans="1:5" s="36" customFormat="1" ht="12" customHeight="1" thickBot="1" x14ac:dyDescent="0.25">
      <c r="A29" s="445" t="s">
        <v>91</v>
      </c>
      <c r="B29" s="446" t="s">
        <v>155</v>
      </c>
      <c r="C29" s="441">
        <f>'[1]6.'!C28</f>
        <v>0</v>
      </c>
      <c r="D29" s="440">
        <f>'1.'!E26</f>
        <v>56396000</v>
      </c>
      <c r="E29" s="441">
        <f>'1.'!L26</f>
        <v>56395606</v>
      </c>
    </row>
    <row r="30" spans="1:5" s="36" customFormat="1" ht="12" customHeight="1" thickBot="1" x14ac:dyDescent="0.25">
      <c r="A30" s="430" t="s">
        <v>92</v>
      </c>
      <c r="B30" s="449" t="s">
        <v>429</v>
      </c>
      <c r="C30" s="450">
        <f>SUM(C31:C37)</f>
        <v>6746107</v>
      </c>
      <c r="D30" s="450">
        <f>SUM(D31:D37)</f>
        <v>6460000</v>
      </c>
      <c r="E30" s="451">
        <f>SUM(E31:E37)</f>
        <v>6041388</v>
      </c>
    </row>
    <row r="31" spans="1:5" s="36" customFormat="1" ht="12" customHeight="1" x14ac:dyDescent="0.2">
      <c r="A31" s="452" t="s">
        <v>156</v>
      </c>
      <c r="B31" s="453" t="s">
        <v>445</v>
      </c>
      <c r="C31" s="441">
        <v>1479125</v>
      </c>
      <c r="D31" s="440">
        <f>'1.'!E28</f>
        <v>1500000</v>
      </c>
      <c r="E31" s="441">
        <f>'1.'!L28</f>
        <v>1376052</v>
      </c>
    </row>
    <row r="32" spans="1:5" s="36" customFormat="1" ht="12" customHeight="1" x14ac:dyDescent="0.2">
      <c r="A32" s="454" t="s">
        <v>157</v>
      </c>
      <c r="B32" s="455" t="s">
        <v>446</v>
      </c>
      <c r="C32" s="441">
        <v>816300</v>
      </c>
      <c r="D32" s="440">
        <f>'1.'!E29</f>
        <v>550000</v>
      </c>
      <c r="E32" s="441">
        <f>'1.'!L29</f>
        <v>326720</v>
      </c>
    </row>
    <row r="33" spans="1:5" s="36" customFormat="1" ht="12" customHeight="1" x14ac:dyDescent="0.2">
      <c r="A33" s="454" t="s">
        <v>159</v>
      </c>
      <c r="B33" s="455" t="s">
        <v>424</v>
      </c>
      <c r="C33" s="441">
        <v>2985230</v>
      </c>
      <c r="D33" s="440">
        <f>'1.'!E30</f>
        <v>3000000</v>
      </c>
      <c r="E33" s="441">
        <f>'1.'!L30</f>
        <v>2925250</v>
      </c>
    </row>
    <row r="34" spans="1:5" s="36" customFormat="1" ht="12" customHeight="1" x14ac:dyDescent="0.2">
      <c r="A34" s="454" t="s">
        <v>158</v>
      </c>
      <c r="B34" s="455" t="s">
        <v>425</v>
      </c>
      <c r="C34" s="441"/>
      <c r="D34" s="440">
        <f>'1.'!E31</f>
        <v>10000</v>
      </c>
      <c r="E34" s="441">
        <f>'1.'!L31</f>
        <v>0</v>
      </c>
    </row>
    <row r="35" spans="1:5" s="36" customFormat="1" ht="12" customHeight="1" x14ac:dyDescent="0.2">
      <c r="A35" s="454" t="s">
        <v>426</v>
      </c>
      <c r="B35" s="455" t="s">
        <v>160</v>
      </c>
      <c r="C35" s="441">
        <v>1369573</v>
      </c>
      <c r="D35" s="440">
        <f>'1.'!E32</f>
        <v>1300000</v>
      </c>
      <c r="E35" s="441">
        <f>'1.'!L32</f>
        <v>1401298</v>
      </c>
    </row>
    <row r="36" spans="1:5" s="36" customFormat="1" ht="12" customHeight="1" x14ac:dyDescent="0.2">
      <c r="A36" s="454" t="s">
        <v>427</v>
      </c>
      <c r="B36" s="455" t="s">
        <v>161</v>
      </c>
      <c r="C36" s="441">
        <f>'[1]6.'!C35</f>
        <v>0</v>
      </c>
      <c r="D36" s="440">
        <f>'1.'!E33</f>
        <v>0</v>
      </c>
      <c r="E36" s="441">
        <f>'1.'!L33</f>
        <v>0</v>
      </c>
    </row>
    <row r="37" spans="1:5" s="36" customFormat="1" ht="12" customHeight="1" thickBot="1" x14ac:dyDescent="0.25">
      <c r="A37" s="456" t="s">
        <v>428</v>
      </c>
      <c r="B37" s="457" t="s">
        <v>162</v>
      </c>
      <c r="C37" s="441">
        <v>95879</v>
      </c>
      <c r="D37" s="440">
        <f>'1.'!E34</f>
        <v>100000</v>
      </c>
      <c r="E37" s="441">
        <f>'1.'!L34</f>
        <v>12068</v>
      </c>
    </row>
    <row r="38" spans="1:5" s="36" customFormat="1" ht="12" customHeight="1" thickBot="1" x14ac:dyDescent="0.25">
      <c r="A38" s="434" t="s">
        <v>8</v>
      </c>
      <c r="B38" s="435" t="s">
        <v>523</v>
      </c>
      <c r="C38" s="436">
        <f>SUM(C39:C49)</f>
        <v>8033228</v>
      </c>
      <c r="D38" s="436">
        <f>SUM(D39:D49)</f>
        <v>5944000</v>
      </c>
      <c r="E38" s="437">
        <f>SUM(E39:E49)</f>
        <v>6317773</v>
      </c>
    </row>
    <row r="39" spans="1:5" s="36" customFormat="1" ht="12" customHeight="1" x14ac:dyDescent="0.2">
      <c r="A39" s="438" t="s">
        <v>50</v>
      </c>
      <c r="B39" s="439" t="s">
        <v>165</v>
      </c>
      <c r="C39" s="440"/>
      <c r="D39" s="440">
        <f>'1.'!E36</f>
        <v>0</v>
      </c>
      <c r="E39" s="441">
        <f>'1.'!L36</f>
        <v>0</v>
      </c>
    </row>
    <row r="40" spans="1:5" s="36" customFormat="1" ht="12" customHeight="1" x14ac:dyDescent="0.2">
      <c r="A40" s="442" t="s">
        <v>51</v>
      </c>
      <c r="B40" s="443" t="s">
        <v>166</v>
      </c>
      <c r="C40" s="444">
        <v>344000</v>
      </c>
      <c r="D40" s="440">
        <f>'1.'!E37</f>
        <v>318000</v>
      </c>
      <c r="E40" s="441">
        <f>'1.'!L37</f>
        <v>278000</v>
      </c>
    </row>
    <row r="41" spans="1:5" s="36" customFormat="1" ht="12" customHeight="1" x14ac:dyDescent="0.2">
      <c r="A41" s="442" t="s">
        <v>52</v>
      </c>
      <c r="B41" s="443" t="s">
        <v>167</v>
      </c>
      <c r="C41" s="444">
        <v>32890</v>
      </c>
      <c r="D41" s="440">
        <f>'1.'!E38</f>
        <v>40000</v>
      </c>
      <c r="E41" s="441">
        <f>'1.'!L38</f>
        <v>29700</v>
      </c>
    </row>
    <row r="42" spans="1:5" s="36" customFormat="1" ht="12" customHeight="1" x14ac:dyDescent="0.2">
      <c r="A42" s="442" t="s">
        <v>94</v>
      </c>
      <c r="B42" s="443" t="s">
        <v>168</v>
      </c>
      <c r="C42" s="444">
        <v>7163600</v>
      </c>
      <c r="D42" s="440">
        <f>'1.'!E39</f>
        <v>4918000</v>
      </c>
      <c r="E42" s="441">
        <f>'1.'!L39</f>
        <v>5262840</v>
      </c>
    </row>
    <row r="43" spans="1:5" s="36" customFormat="1" ht="12" customHeight="1" x14ac:dyDescent="0.2">
      <c r="A43" s="442" t="s">
        <v>95</v>
      </c>
      <c r="B43" s="443" t="s">
        <v>169</v>
      </c>
      <c r="C43" s="444">
        <v>482790</v>
      </c>
      <c r="D43" s="440">
        <f>'1.'!E40</f>
        <v>600000</v>
      </c>
      <c r="E43" s="441">
        <f>'1.'!L40</f>
        <v>680020</v>
      </c>
    </row>
    <row r="44" spans="1:5" s="36" customFormat="1" ht="12" customHeight="1" x14ac:dyDescent="0.2">
      <c r="A44" s="442" t="s">
        <v>96</v>
      </c>
      <c r="B44" s="443" t="s">
        <v>170</v>
      </c>
      <c r="C44" s="444">
        <v>581</v>
      </c>
      <c r="D44" s="440">
        <f>'1.'!E41</f>
        <v>0</v>
      </c>
      <c r="E44" s="441">
        <f>'1.'!L41</f>
        <v>0</v>
      </c>
    </row>
    <row r="45" spans="1:5" s="36" customFormat="1" ht="12" customHeight="1" x14ac:dyDescent="0.2">
      <c r="A45" s="442" t="s">
        <v>97</v>
      </c>
      <c r="B45" s="443" t="s">
        <v>171</v>
      </c>
      <c r="C45" s="444"/>
      <c r="D45" s="440">
        <f>'1.'!E42</f>
        <v>0</v>
      </c>
      <c r="E45" s="441">
        <f>'1.'!L42</f>
        <v>0</v>
      </c>
    </row>
    <row r="46" spans="1:5" s="36" customFormat="1" ht="12" customHeight="1" x14ac:dyDescent="0.2">
      <c r="A46" s="442" t="s">
        <v>98</v>
      </c>
      <c r="B46" s="443" t="s">
        <v>172</v>
      </c>
      <c r="C46" s="444">
        <v>7213</v>
      </c>
      <c r="D46" s="440">
        <f>'1.'!E43</f>
        <v>5000</v>
      </c>
      <c r="E46" s="441">
        <f>'1.'!L43</f>
        <v>711</v>
      </c>
    </row>
    <row r="47" spans="1:5" s="36" customFormat="1" ht="12" customHeight="1" x14ac:dyDescent="0.2">
      <c r="A47" s="442" t="s">
        <v>163</v>
      </c>
      <c r="B47" s="443" t="s">
        <v>173</v>
      </c>
      <c r="C47" s="458">
        <v>4</v>
      </c>
      <c r="D47" s="440">
        <f>'1.'!E44</f>
        <v>0</v>
      </c>
      <c r="E47" s="441">
        <f>'1.'!L44</f>
        <v>0</v>
      </c>
    </row>
    <row r="48" spans="1:5" s="36" customFormat="1" ht="12" customHeight="1" x14ac:dyDescent="0.2">
      <c r="A48" s="442" t="s">
        <v>164</v>
      </c>
      <c r="B48" s="446" t="s">
        <v>304</v>
      </c>
      <c r="C48" s="459"/>
      <c r="D48" s="440">
        <f>'1.'!E45</f>
        <v>63000</v>
      </c>
      <c r="E48" s="441">
        <f>'1.'!L45</f>
        <v>66502</v>
      </c>
    </row>
    <row r="49" spans="1:5" s="36" customFormat="1" ht="12" customHeight="1" thickBot="1" x14ac:dyDescent="0.25">
      <c r="A49" s="442" t="s">
        <v>303</v>
      </c>
      <c r="B49" s="446" t="s">
        <v>174</v>
      </c>
      <c r="C49" s="459">
        <v>2150</v>
      </c>
      <c r="D49" s="440">
        <f>'1.'!E46</f>
        <v>0</v>
      </c>
      <c r="E49" s="441">
        <f>'1.'!L46</f>
        <v>0</v>
      </c>
    </row>
    <row r="50" spans="1:5" s="36" customFormat="1" ht="12" customHeight="1" thickBot="1" x14ac:dyDescent="0.25">
      <c r="A50" s="434" t="s">
        <v>9</v>
      </c>
      <c r="B50" s="435" t="s">
        <v>175</v>
      </c>
      <c r="C50" s="436">
        <f>SUM(C51:C55)</f>
        <v>0</v>
      </c>
      <c r="D50" s="436">
        <f>SUM(D51:D55)</f>
        <v>0</v>
      </c>
      <c r="E50" s="437">
        <f>SUM(E51:E55)</f>
        <v>0</v>
      </c>
    </row>
    <row r="51" spans="1:5" s="36" customFormat="1" ht="12" customHeight="1" x14ac:dyDescent="0.2">
      <c r="A51" s="438" t="s">
        <v>53</v>
      </c>
      <c r="B51" s="439" t="s">
        <v>179</v>
      </c>
      <c r="C51" s="460"/>
      <c r="D51" s="460">
        <f>'1.'!E48</f>
        <v>0</v>
      </c>
      <c r="E51" s="461">
        <f>'1.'!L48</f>
        <v>0</v>
      </c>
    </row>
    <row r="52" spans="1:5" s="36" customFormat="1" ht="12" customHeight="1" x14ac:dyDescent="0.2">
      <c r="A52" s="442" t="s">
        <v>54</v>
      </c>
      <c r="B52" s="443" t="s">
        <v>180</v>
      </c>
      <c r="C52" s="458"/>
      <c r="D52" s="460">
        <f>'1.'!E49</f>
        <v>0</v>
      </c>
      <c r="E52" s="461">
        <f>'1.'!L49</f>
        <v>0</v>
      </c>
    </row>
    <row r="53" spans="1:5" s="36" customFormat="1" ht="12" customHeight="1" x14ac:dyDescent="0.2">
      <c r="A53" s="442" t="s">
        <v>176</v>
      </c>
      <c r="B53" s="443" t="s">
        <v>181</v>
      </c>
      <c r="C53" s="458"/>
      <c r="D53" s="460">
        <f>'1.'!E50</f>
        <v>0</v>
      </c>
      <c r="E53" s="461">
        <f>'1.'!L50</f>
        <v>0</v>
      </c>
    </row>
    <row r="54" spans="1:5" s="36" customFormat="1" ht="12" customHeight="1" x14ac:dyDescent="0.2">
      <c r="A54" s="442" t="s">
        <v>177</v>
      </c>
      <c r="B54" s="443" t="s">
        <v>182</v>
      </c>
      <c r="C54" s="458"/>
      <c r="D54" s="460">
        <f>'1.'!E51</f>
        <v>0</v>
      </c>
      <c r="E54" s="461">
        <f>'1.'!L51</f>
        <v>0</v>
      </c>
    </row>
    <row r="55" spans="1:5" s="36" customFormat="1" ht="12" customHeight="1" thickBot="1" x14ac:dyDescent="0.25">
      <c r="A55" s="445" t="s">
        <v>178</v>
      </c>
      <c r="B55" s="446" t="s">
        <v>183</v>
      </c>
      <c r="C55" s="459"/>
      <c r="D55" s="460">
        <f>'1.'!E52</f>
        <v>0</v>
      </c>
      <c r="E55" s="461">
        <f>'1.'!L52</f>
        <v>0</v>
      </c>
    </row>
    <row r="56" spans="1:5" s="36" customFormat="1" ht="13.5" thickBot="1" x14ac:dyDescent="0.25">
      <c r="A56" s="434" t="s">
        <v>99</v>
      </c>
      <c r="B56" s="435" t="s">
        <v>184</v>
      </c>
      <c r="C56" s="436">
        <f>SUM(C57:C59)</f>
        <v>371100</v>
      </c>
      <c r="D56" s="436">
        <f>SUM(D57:D59)</f>
        <v>1649500</v>
      </c>
      <c r="E56" s="437">
        <f>SUM(E57:E59)</f>
        <v>1647809</v>
      </c>
    </row>
    <row r="57" spans="1:5" s="36" customFormat="1" ht="12.75" x14ac:dyDescent="0.2">
      <c r="A57" s="438" t="s">
        <v>55</v>
      </c>
      <c r="B57" s="439" t="s">
        <v>185</v>
      </c>
      <c r="C57" s="440"/>
      <c r="D57" s="440">
        <f>'1.'!E54</f>
        <v>0</v>
      </c>
      <c r="E57" s="441">
        <f>'1.'!L54</f>
        <v>0</v>
      </c>
    </row>
    <row r="58" spans="1:5" s="36" customFormat="1" ht="14.25" customHeight="1" x14ac:dyDescent="0.2">
      <c r="A58" s="442" t="s">
        <v>56</v>
      </c>
      <c r="B58" s="443" t="s">
        <v>524</v>
      </c>
      <c r="C58" s="444"/>
      <c r="D58" s="440">
        <f>'1.'!E55</f>
        <v>0</v>
      </c>
      <c r="E58" s="441">
        <f>'1.'!L55</f>
        <v>0</v>
      </c>
    </row>
    <row r="59" spans="1:5" s="36" customFormat="1" ht="12.75" x14ac:dyDescent="0.2">
      <c r="A59" s="442" t="s">
        <v>188</v>
      </c>
      <c r="B59" s="443" t="s">
        <v>186</v>
      </c>
      <c r="C59" s="444">
        <v>371100</v>
      </c>
      <c r="D59" s="440">
        <f>'1.'!E56</f>
        <v>1649500</v>
      </c>
      <c r="E59" s="441">
        <f>'1.'!L56</f>
        <v>1647809</v>
      </c>
    </row>
    <row r="60" spans="1:5" s="36" customFormat="1" ht="13.5" thickBot="1" x14ac:dyDescent="0.25">
      <c r="A60" s="445" t="s">
        <v>189</v>
      </c>
      <c r="B60" s="446" t="s">
        <v>187</v>
      </c>
      <c r="C60" s="448"/>
      <c r="D60" s="440">
        <f>'1.'!E57</f>
        <v>0</v>
      </c>
      <c r="E60" s="441">
        <f>'1.'!L57</f>
        <v>0</v>
      </c>
    </row>
    <row r="61" spans="1:5" s="36" customFormat="1" ht="13.5" thickBot="1" x14ac:dyDescent="0.25">
      <c r="A61" s="434" t="s">
        <v>11</v>
      </c>
      <c r="B61" s="447" t="s">
        <v>190</v>
      </c>
      <c r="C61" s="436">
        <f>SUM(C62:C64)</f>
        <v>0</v>
      </c>
      <c r="D61" s="436">
        <f>SUM(D62:D64)</f>
        <v>0</v>
      </c>
      <c r="E61" s="437">
        <f>SUM(E62:E64)</f>
        <v>0</v>
      </c>
    </row>
    <row r="62" spans="1:5" s="36" customFormat="1" ht="12.75" x14ac:dyDescent="0.2">
      <c r="A62" s="442" t="s">
        <v>100</v>
      </c>
      <c r="B62" s="439" t="s">
        <v>192</v>
      </c>
      <c r="C62" s="458"/>
      <c r="D62" s="458">
        <f>'1.'!E59</f>
        <v>0</v>
      </c>
      <c r="E62" s="462">
        <f>'[1]6.'!E60</f>
        <v>0</v>
      </c>
    </row>
    <row r="63" spans="1:5" s="36" customFormat="1" ht="12.75" customHeight="1" x14ac:dyDescent="0.2">
      <c r="A63" s="442" t="s">
        <v>101</v>
      </c>
      <c r="B63" s="443" t="s">
        <v>525</v>
      </c>
      <c r="C63" s="458"/>
      <c r="D63" s="458">
        <f>'1.'!E60</f>
        <v>0</v>
      </c>
      <c r="E63" s="462">
        <f>'[1]6.'!E61</f>
        <v>0</v>
      </c>
    </row>
    <row r="64" spans="1:5" s="36" customFormat="1" ht="12.75" x14ac:dyDescent="0.2">
      <c r="A64" s="442" t="s">
        <v>121</v>
      </c>
      <c r="B64" s="443" t="s">
        <v>193</v>
      </c>
      <c r="C64" s="458"/>
      <c r="D64" s="458">
        <f>'1.'!E61</f>
        <v>0</v>
      </c>
      <c r="E64" s="462">
        <f>'[1]6.'!E62</f>
        <v>0</v>
      </c>
    </row>
    <row r="65" spans="1:5" s="36" customFormat="1" ht="13.5" thickBot="1" x14ac:dyDescent="0.25">
      <c r="A65" s="442" t="s">
        <v>191</v>
      </c>
      <c r="B65" s="446" t="s">
        <v>194</v>
      </c>
      <c r="C65" s="458"/>
      <c r="D65" s="458">
        <f>'1.'!E62</f>
        <v>0</v>
      </c>
      <c r="E65" s="462">
        <f>'[1]6.'!E63</f>
        <v>0</v>
      </c>
    </row>
    <row r="66" spans="1:5" s="36" customFormat="1" ht="13.5" thickBot="1" x14ac:dyDescent="0.25">
      <c r="A66" s="434" t="s">
        <v>12</v>
      </c>
      <c r="B66" s="435" t="s">
        <v>195</v>
      </c>
      <c r="C66" s="450">
        <f>+C9+C16+C23+C30+C38+C50+C56+C61</f>
        <v>54085834</v>
      </c>
      <c r="D66" s="450">
        <f>+D9+D16+D23+D30+D38+D50+D56+D61</f>
        <v>116925660</v>
      </c>
      <c r="E66" s="451">
        <f>+E9+E16+E23+E30+E38+E50+E56+E61</f>
        <v>112019963</v>
      </c>
    </row>
    <row r="67" spans="1:5" s="36" customFormat="1" ht="13.5" thickBot="1" x14ac:dyDescent="0.25">
      <c r="A67" s="463" t="s">
        <v>196</v>
      </c>
      <c r="B67" s="447" t="s">
        <v>526</v>
      </c>
      <c r="C67" s="436">
        <f>SUM(C68:C70)</f>
        <v>0</v>
      </c>
      <c r="D67" s="436">
        <f>SUM(D68:D70)</f>
        <v>0</v>
      </c>
      <c r="E67" s="437">
        <f>SUM(E68:E70)</f>
        <v>0</v>
      </c>
    </row>
    <row r="68" spans="1:5" s="36" customFormat="1" ht="12.75" x14ac:dyDescent="0.2">
      <c r="A68" s="442" t="s">
        <v>228</v>
      </c>
      <c r="B68" s="439" t="s">
        <v>198</v>
      </c>
      <c r="C68" s="458"/>
      <c r="D68" s="458">
        <f>'1.'!E65</f>
        <v>0</v>
      </c>
      <c r="E68" s="462">
        <f>'[1]6.'!E66</f>
        <v>0</v>
      </c>
    </row>
    <row r="69" spans="1:5" s="36" customFormat="1" ht="12.75" x14ac:dyDescent="0.2">
      <c r="A69" s="442" t="s">
        <v>237</v>
      </c>
      <c r="B69" s="443" t="s">
        <v>199</v>
      </c>
      <c r="C69" s="458"/>
      <c r="D69" s="458">
        <f>'1.'!E66</f>
        <v>0</v>
      </c>
      <c r="E69" s="462">
        <f>'[1]6.'!E67</f>
        <v>0</v>
      </c>
    </row>
    <row r="70" spans="1:5" s="36" customFormat="1" ht="13.5" thickBot="1" x14ac:dyDescent="0.25">
      <c r="A70" s="442" t="s">
        <v>238</v>
      </c>
      <c r="B70" s="464" t="s">
        <v>328</v>
      </c>
      <c r="C70" s="458"/>
      <c r="D70" s="458">
        <f>'1.'!E67</f>
        <v>0</v>
      </c>
      <c r="E70" s="462">
        <f>'[1]6.'!E68</f>
        <v>0</v>
      </c>
    </row>
    <row r="71" spans="1:5" s="36" customFormat="1" ht="13.5" thickBot="1" x14ac:dyDescent="0.25">
      <c r="A71" s="463" t="s">
        <v>201</v>
      </c>
      <c r="B71" s="447" t="s">
        <v>202</v>
      </c>
      <c r="C71" s="436">
        <f>SUM(C72:C75)</f>
        <v>0</v>
      </c>
      <c r="D71" s="436">
        <f>SUM(D72:D75)</f>
        <v>0</v>
      </c>
      <c r="E71" s="437">
        <f>SUM(E72:E75)</f>
        <v>0</v>
      </c>
    </row>
    <row r="72" spans="1:5" s="36" customFormat="1" ht="12.75" x14ac:dyDescent="0.2">
      <c r="A72" s="442" t="s">
        <v>78</v>
      </c>
      <c r="B72" s="439" t="s">
        <v>203</v>
      </c>
      <c r="C72" s="458"/>
      <c r="D72" s="458">
        <f>'1.'!E69</f>
        <v>0</v>
      </c>
      <c r="E72" s="462">
        <f>'[1]6.'!E70</f>
        <v>0</v>
      </c>
    </row>
    <row r="73" spans="1:5" s="36" customFormat="1" ht="12.75" x14ac:dyDescent="0.2">
      <c r="A73" s="442" t="s">
        <v>79</v>
      </c>
      <c r="B73" s="443" t="s">
        <v>204</v>
      </c>
      <c r="C73" s="458"/>
      <c r="D73" s="458">
        <f>'1.'!E70</f>
        <v>0</v>
      </c>
      <c r="E73" s="462">
        <f>'[1]6.'!E71</f>
        <v>0</v>
      </c>
    </row>
    <row r="74" spans="1:5" s="36" customFormat="1" ht="12" customHeight="1" x14ac:dyDescent="0.2">
      <c r="A74" s="442" t="s">
        <v>229</v>
      </c>
      <c r="B74" s="443" t="s">
        <v>205</v>
      </c>
      <c r="C74" s="458"/>
      <c r="D74" s="458">
        <f>'1.'!E71</f>
        <v>0</v>
      </c>
      <c r="E74" s="462">
        <f>'[1]6.'!E72</f>
        <v>0</v>
      </c>
    </row>
    <row r="75" spans="1:5" s="36" customFormat="1" ht="12" customHeight="1" thickBot="1" x14ac:dyDescent="0.25">
      <c r="A75" s="442" t="s">
        <v>230</v>
      </c>
      <c r="B75" s="446" t="s">
        <v>206</v>
      </c>
      <c r="C75" s="458"/>
      <c r="D75" s="458">
        <f>'1.'!E72</f>
        <v>0</v>
      </c>
      <c r="E75" s="462">
        <f>'[1]6.'!E73</f>
        <v>0</v>
      </c>
    </row>
    <row r="76" spans="1:5" s="36" customFormat="1" ht="12" customHeight="1" thickBot="1" x14ac:dyDescent="0.25">
      <c r="A76" s="463" t="s">
        <v>207</v>
      </c>
      <c r="B76" s="447" t="s">
        <v>208</v>
      </c>
      <c r="C76" s="436">
        <f>SUM(C77:C78)</f>
        <v>21348967</v>
      </c>
      <c r="D76" s="436">
        <f>SUM(D77:D78)</f>
        <v>24313000</v>
      </c>
      <c r="E76" s="437">
        <f>SUM(E77:E78)</f>
        <v>24313386</v>
      </c>
    </row>
    <row r="77" spans="1:5" s="36" customFormat="1" ht="12" customHeight="1" x14ac:dyDescent="0.2">
      <c r="A77" s="442" t="s">
        <v>231</v>
      </c>
      <c r="B77" s="439" t="s">
        <v>209</v>
      </c>
      <c r="C77" s="458">
        <v>21348967</v>
      </c>
      <c r="D77" s="458">
        <f>'1.'!E74</f>
        <v>24313000</v>
      </c>
      <c r="E77" s="462">
        <f>'1.'!L74</f>
        <v>24313386</v>
      </c>
    </row>
    <row r="78" spans="1:5" s="36" customFormat="1" ht="12" customHeight="1" thickBot="1" x14ac:dyDescent="0.25">
      <c r="A78" s="442" t="s">
        <v>232</v>
      </c>
      <c r="B78" s="446" t="s">
        <v>210</v>
      </c>
      <c r="C78" s="458"/>
      <c r="D78" s="458">
        <f>'[1]6.'!D76</f>
        <v>0</v>
      </c>
      <c r="E78" s="462">
        <f>'[1]6.'!E76</f>
        <v>0</v>
      </c>
    </row>
    <row r="79" spans="1:5" s="36" customFormat="1" ht="12" customHeight="1" thickBot="1" x14ac:dyDescent="0.25">
      <c r="A79" s="463" t="s">
        <v>211</v>
      </c>
      <c r="B79" s="447" t="s">
        <v>212</v>
      </c>
      <c r="C79" s="436">
        <f>SUM(C80:C82)</f>
        <v>30157286</v>
      </c>
      <c r="D79" s="436">
        <f>SUM(D80:D82)</f>
        <v>0</v>
      </c>
      <c r="E79" s="437">
        <f>SUM(E80:E82)</f>
        <v>0</v>
      </c>
    </row>
    <row r="80" spans="1:5" s="36" customFormat="1" ht="12" customHeight="1" x14ac:dyDescent="0.2">
      <c r="A80" s="442" t="s">
        <v>233</v>
      </c>
      <c r="B80" s="439" t="s">
        <v>213</v>
      </c>
      <c r="C80" s="458">
        <v>904451</v>
      </c>
      <c r="D80" s="458"/>
      <c r="E80" s="462"/>
    </row>
    <row r="81" spans="1:5" s="36" customFormat="1" ht="12" customHeight="1" x14ac:dyDescent="0.2">
      <c r="A81" s="442" t="s">
        <v>234</v>
      </c>
      <c r="B81" s="443" t="s">
        <v>214</v>
      </c>
      <c r="C81" s="458"/>
      <c r="D81" s="458"/>
      <c r="E81" s="462"/>
    </row>
    <row r="82" spans="1:5" s="36" customFormat="1" ht="12" customHeight="1" thickBot="1" x14ac:dyDescent="0.25">
      <c r="A82" s="442" t="s">
        <v>235</v>
      </c>
      <c r="B82" s="446" t="s">
        <v>215</v>
      </c>
      <c r="C82" s="458">
        <v>29252835</v>
      </c>
      <c r="D82" s="458"/>
      <c r="E82" s="462"/>
    </row>
    <row r="83" spans="1:5" s="36" customFormat="1" ht="12" customHeight="1" thickBot="1" x14ac:dyDescent="0.25">
      <c r="A83" s="463" t="s">
        <v>216</v>
      </c>
      <c r="B83" s="447" t="s">
        <v>236</v>
      </c>
      <c r="C83" s="436">
        <f>SUM(C84:C87)</f>
        <v>0</v>
      </c>
      <c r="D83" s="436">
        <f>SUM(D84:D87)</f>
        <v>0</v>
      </c>
      <c r="E83" s="437">
        <f>SUM(E84:E87)</f>
        <v>0</v>
      </c>
    </row>
    <row r="84" spans="1:5" s="36" customFormat="1" ht="12" customHeight="1" x14ac:dyDescent="0.2">
      <c r="A84" s="465" t="s">
        <v>217</v>
      </c>
      <c r="B84" s="439" t="s">
        <v>218</v>
      </c>
      <c r="C84" s="458"/>
      <c r="D84" s="458">
        <f>'[1]6.'!D82</f>
        <v>0</v>
      </c>
      <c r="E84" s="462">
        <f>'[1]6.'!E82</f>
        <v>0</v>
      </c>
    </row>
    <row r="85" spans="1:5" s="36" customFormat="1" ht="12" customHeight="1" x14ac:dyDescent="0.2">
      <c r="A85" s="466" t="s">
        <v>219</v>
      </c>
      <c r="B85" s="443" t="s">
        <v>220</v>
      </c>
      <c r="C85" s="458"/>
      <c r="D85" s="458">
        <f>'[1]6.'!D83</f>
        <v>0</v>
      </c>
      <c r="E85" s="462">
        <f>'[1]6.'!E83</f>
        <v>0</v>
      </c>
    </row>
    <row r="86" spans="1:5" s="36" customFormat="1" ht="12" customHeight="1" x14ac:dyDescent="0.2">
      <c r="A86" s="466" t="s">
        <v>221</v>
      </c>
      <c r="B86" s="443" t="s">
        <v>222</v>
      </c>
      <c r="C86" s="458"/>
      <c r="D86" s="458">
        <f>'[1]6.'!D84</f>
        <v>0</v>
      </c>
      <c r="E86" s="462">
        <f>'[1]6.'!E84</f>
        <v>0</v>
      </c>
    </row>
    <row r="87" spans="1:5" s="36" customFormat="1" ht="12" customHeight="1" thickBot="1" x14ac:dyDescent="0.25">
      <c r="A87" s="467" t="s">
        <v>223</v>
      </c>
      <c r="B87" s="446" t="s">
        <v>224</v>
      </c>
      <c r="C87" s="458"/>
      <c r="D87" s="458">
        <f>'[1]6.'!D85</f>
        <v>0</v>
      </c>
      <c r="E87" s="462">
        <f>'[1]6.'!E85</f>
        <v>0</v>
      </c>
    </row>
    <row r="88" spans="1:5" s="36" customFormat="1" ht="12" customHeight="1" thickBot="1" x14ac:dyDescent="0.25">
      <c r="A88" s="463" t="s">
        <v>225</v>
      </c>
      <c r="B88" s="447" t="s">
        <v>226</v>
      </c>
      <c r="C88" s="468"/>
      <c r="D88" s="468"/>
      <c r="E88" s="469"/>
    </row>
    <row r="89" spans="1:5" s="36" customFormat="1" ht="13.5" customHeight="1" thickBot="1" x14ac:dyDescent="0.25">
      <c r="A89" s="463" t="s">
        <v>227</v>
      </c>
      <c r="B89" s="470" t="s">
        <v>527</v>
      </c>
      <c r="C89" s="450">
        <f>+C67+C71+C76+C79+C83+C88</f>
        <v>51506253</v>
      </c>
      <c r="D89" s="450">
        <f>+D67+D71+D76+D79+D83+D88</f>
        <v>24313000</v>
      </c>
      <c r="E89" s="451">
        <f>+E67+E71+E76+E79+E83+E88</f>
        <v>24313386</v>
      </c>
    </row>
    <row r="90" spans="1:5" s="36" customFormat="1" ht="12" customHeight="1" thickBot="1" x14ac:dyDescent="0.25">
      <c r="A90" s="471" t="s">
        <v>239</v>
      </c>
      <c r="B90" s="472" t="s">
        <v>528</v>
      </c>
      <c r="C90" s="450">
        <f>+C66+C89</f>
        <v>105592087</v>
      </c>
      <c r="D90" s="450">
        <f>+D66+D89</f>
        <v>141238660</v>
      </c>
      <c r="E90" s="451">
        <f>+E66+E89</f>
        <v>136333349</v>
      </c>
    </row>
    <row r="91" spans="1:5" ht="16.5" customHeight="1" x14ac:dyDescent="0.25">
      <c r="A91" s="771" t="s">
        <v>32</v>
      </c>
      <c r="B91" s="771"/>
      <c r="C91" s="771"/>
      <c r="D91" s="771"/>
      <c r="E91" s="771"/>
    </row>
    <row r="92" spans="1:5" s="37" customFormat="1" ht="16.5" customHeight="1" thickBot="1" x14ac:dyDescent="0.3">
      <c r="A92" s="473" t="s">
        <v>81</v>
      </c>
      <c r="B92" s="473"/>
      <c r="C92" s="473"/>
      <c r="D92" s="339"/>
      <c r="E92" s="339" t="str">
        <f>E5</f>
        <v>Forintban</v>
      </c>
    </row>
    <row r="93" spans="1:5" s="37" customFormat="1" ht="16.5" customHeight="1" x14ac:dyDescent="0.25">
      <c r="A93" s="857" t="s">
        <v>45</v>
      </c>
      <c r="B93" s="859" t="s">
        <v>379</v>
      </c>
      <c r="C93" s="861" t="str">
        <f>+C6</f>
        <v>2016 évi tény</v>
      </c>
      <c r="D93" s="863" t="str">
        <f>+D6</f>
        <v>2017 évi</v>
      </c>
      <c r="E93" s="864"/>
    </row>
    <row r="94" spans="1:5" ht="38.1" customHeight="1" thickBot="1" x14ac:dyDescent="0.3">
      <c r="A94" s="858"/>
      <c r="B94" s="860"/>
      <c r="C94" s="862"/>
      <c r="D94" s="428" t="s">
        <v>520</v>
      </c>
      <c r="E94" s="429" t="s">
        <v>485</v>
      </c>
    </row>
    <row r="95" spans="1:5" s="433" customFormat="1" ht="12" customHeight="1" thickBot="1" x14ac:dyDescent="0.25">
      <c r="A95" s="430" t="s">
        <v>354</v>
      </c>
      <c r="B95" s="431" t="s">
        <v>355</v>
      </c>
      <c r="C95" s="431" t="s">
        <v>356</v>
      </c>
      <c r="D95" s="431" t="s">
        <v>357</v>
      </c>
      <c r="E95" s="432" t="s">
        <v>359</v>
      </c>
    </row>
    <row r="96" spans="1:5" ht="12" customHeight="1" thickBot="1" x14ac:dyDescent="0.3">
      <c r="A96" s="474" t="s">
        <v>4</v>
      </c>
      <c r="B96" s="475" t="s">
        <v>529</v>
      </c>
      <c r="C96" s="476">
        <f>SUM(C97:C101)</f>
        <v>49298360</v>
      </c>
      <c r="D96" s="476">
        <f>+D97+D98+D99+D100+D101</f>
        <v>66424600</v>
      </c>
      <c r="E96" s="477">
        <f>+E97+E98+E99+E100+E101</f>
        <v>48094644</v>
      </c>
    </row>
    <row r="97" spans="1:5" ht="12" customHeight="1" x14ac:dyDescent="0.25">
      <c r="A97" s="478" t="s">
        <v>57</v>
      </c>
      <c r="B97" s="479" t="s">
        <v>33</v>
      </c>
      <c r="C97" s="480">
        <v>15544332</v>
      </c>
      <c r="D97" s="480">
        <f>'1.'!E96</f>
        <v>17245000</v>
      </c>
      <c r="E97" s="481">
        <f>'1.'!L96</f>
        <v>15021851</v>
      </c>
    </row>
    <row r="98" spans="1:5" ht="12" customHeight="1" x14ac:dyDescent="0.25">
      <c r="A98" s="442" t="s">
        <v>58</v>
      </c>
      <c r="B98" s="482" t="s">
        <v>102</v>
      </c>
      <c r="C98" s="444">
        <v>3246462</v>
      </c>
      <c r="D98" s="444">
        <f>'1.'!E97</f>
        <v>3229000</v>
      </c>
      <c r="E98" s="483">
        <f>'1.'!L97</f>
        <v>2870108</v>
      </c>
    </row>
    <row r="99" spans="1:5" ht="12" customHeight="1" x14ac:dyDescent="0.25">
      <c r="A99" s="442" t="s">
        <v>59</v>
      </c>
      <c r="B99" s="482" t="s">
        <v>76</v>
      </c>
      <c r="C99" s="448">
        <v>12632556</v>
      </c>
      <c r="D99" s="444">
        <f>'1.'!E98</f>
        <v>31137000</v>
      </c>
      <c r="E99" s="483">
        <f>'1.'!L98</f>
        <v>15529661</v>
      </c>
    </row>
    <row r="100" spans="1:5" ht="12" customHeight="1" x14ac:dyDescent="0.25">
      <c r="A100" s="442" t="s">
        <v>60</v>
      </c>
      <c r="B100" s="484" t="s">
        <v>103</v>
      </c>
      <c r="C100" s="448">
        <v>4652130</v>
      </c>
      <c r="D100" s="444">
        <f>'1.'!E99</f>
        <v>4577000</v>
      </c>
      <c r="E100" s="483">
        <f>'1.'!L99</f>
        <v>4576860</v>
      </c>
    </row>
    <row r="101" spans="1:5" ht="12" customHeight="1" x14ac:dyDescent="0.25">
      <c r="A101" s="442" t="s">
        <v>68</v>
      </c>
      <c r="B101" s="485" t="s">
        <v>104</v>
      </c>
      <c r="C101" s="448">
        <v>13222880</v>
      </c>
      <c r="D101" s="444">
        <f>'1.'!E100</f>
        <v>10236600</v>
      </c>
      <c r="E101" s="483">
        <f>'1.'!L100</f>
        <v>10096164</v>
      </c>
    </row>
    <row r="102" spans="1:5" ht="12" customHeight="1" x14ac:dyDescent="0.25">
      <c r="A102" s="442" t="s">
        <v>61</v>
      </c>
      <c r="B102" s="486" t="s">
        <v>309</v>
      </c>
      <c r="C102" s="448">
        <v>4292759</v>
      </c>
      <c r="D102" s="444">
        <f>'1.'!E101</f>
        <v>1491000</v>
      </c>
      <c r="E102" s="483">
        <f>'1.'!L101</f>
        <v>1489030</v>
      </c>
    </row>
    <row r="103" spans="1:5" ht="12" customHeight="1" x14ac:dyDescent="0.25">
      <c r="A103" s="442" t="s">
        <v>62</v>
      </c>
      <c r="B103" s="487" t="s">
        <v>308</v>
      </c>
      <c r="C103" s="448"/>
      <c r="D103" s="444">
        <f>'1.'!E102</f>
        <v>0</v>
      </c>
      <c r="E103" s="483">
        <f>'1.'!L102</f>
        <v>0</v>
      </c>
    </row>
    <row r="104" spans="1:5" ht="12" customHeight="1" x14ac:dyDescent="0.25">
      <c r="A104" s="442" t="s">
        <v>69</v>
      </c>
      <c r="B104" s="488" t="s">
        <v>307</v>
      </c>
      <c r="C104" s="448">
        <v>29000</v>
      </c>
      <c r="D104" s="444">
        <f>'1.'!E103</f>
        <v>0</v>
      </c>
      <c r="E104" s="483">
        <f>'1.'!L103</f>
        <v>0</v>
      </c>
    </row>
    <row r="105" spans="1:5" ht="12" customHeight="1" x14ac:dyDescent="0.25">
      <c r="A105" s="442" t="s">
        <v>70</v>
      </c>
      <c r="B105" s="488" t="s">
        <v>242</v>
      </c>
      <c r="C105" s="448"/>
      <c r="D105" s="444">
        <f>'1.'!E104</f>
        <v>0</v>
      </c>
      <c r="E105" s="483">
        <f>'1.'!L104</f>
        <v>0</v>
      </c>
    </row>
    <row r="106" spans="1:5" ht="12" customHeight="1" x14ac:dyDescent="0.25">
      <c r="A106" s="442" t="s">
        <v>71</v>
      </c>
      <c r="B106" s="487" t="s">
        <v>243</v>
      </c>
      <c r="C106" s="448"/>
      <c r="D106" s="444">
        <f>'1.'!E105</f>
        <v>0</v>
      </c>
      <c r="E106" s="483">
        <f>'1.'!L105</f>
        <v>0</v>
      </c>
    </row>
    <row r="107" spans="1:5" ht="12" customHeight="1" x14ac:dyDescent="0.25">
      <c r="A107" s="442" t="s">
        <v>72</v>
      </c>
      <c r="B107" s="487" t="s">
        <v>244</v>
      </c>
      <c r="C107" s="448"/>
      <c r="D107" s="444">
        <f>'1.'!E106</f>
        <v>0</v>
      </c>
      <c r="E107" s="483">
        <f>'1.'!L106</f>
        <v>0</v>
      </c>
    </row>
    <row r="108" spans="1:5" ht="12" customHeight="1" x14ac:dyDescent="0.25">
      <c r="A108" s="442" t="s">
        <v>74</v>
      </c>
      <c r="B108" s="488" t="s">
        <v>245</v>
      </c>
      <c r="C108" s="448">
        <v>1946521</v>
      </c>
      <c r="D108" s="444">
        <f>'1.'!E107</f>
        <v>2548000</v>
      </c>
      <c r="E108" s="483">
        <f>'1.'!L107</f>
        <v>2449534</v>
      </c>
    </row>
    <row r="109" spans="1:5" ht="12" customHeight="1" x14ac:dyDescent="0.25">
      <c r="A109" s="442" t="s">
        <v>105</v>
      </c>
      <c r="B109" s="488" t="s">
        <v>246</v>
      </c>
      <c r="C109" s="448"/>
      <c r="D109" s="444">
        <f>'1.'!E108</f>
        <v>0</v>
      </c>
      <c r="E109" s="483">
        <f>'1.'!L108</f>
        <v>0</v>
      </c>
    </row>
    <row r="110" spans="1:5" ht="12" customHeight="1" x14ac:dyDescent="0.25">
      <c r="A110" s="442" t="s">
        <v>240</v>
      </c>
      <c r="B110" s="487" t="s">
        <v>247</v>
      </c>
      <c r="C110" s="448"/>
      <c r="D110" s="444">
        <f>'1.'!E109</f>
        <v>0</v>
      </c>
      <c r="E110" s="483">
        <f>'1.'!L109</f>
        <v>0</v>
      </c>
    </row>
    <row r="111" spans="1:5" ht="12" customHeight="1" x14ac:dyDescent="0.25">
      <c r="A111" s="442" t="s">
        <v>241</v>
      </c>
      <c r="B111" s="489" t="s">
        <v>248</v>
      </c>
      <c r="C111" s="448"/>
      <c r="D111" s="444">
        <f>'1.'!E110</f>
        <v>0</v>
      </c>
      <c r="E111" s="483">
        <f>'1.'!L110</f>
        <v>0</v>
      </c>
    </row>
    <row r="112" spans="1:5" ht="12" customHeight="1" x14ac:dyDescent="0.25">
      <c r="A112" s="442" t="s">
        <v>305</v>
      </c>
      <c r="B112" s="489" t="s">
        <v>249</v>
      </c>
      <c r="C112" s="448"/>
      <c r="D112" s="444">
        <f>'1.'!E111</f>
        <v>0</v>
      </c>
      <c r="E112" s="483">
        <f>'1.'!L111</f>
        <v>0</v>
      </c>
    </row>
    <row r="113" spans="1:5" ht="12" customHeight="1" thickBot="1" x14ac:dyDescent="0.3">
      <c r="A113" s="442" t="s">
        <v>306</v>
      </c>
      <c r="B113" s="490" t="s">
        <v>250</v>
      </c>
      <c r="C113" s="491">
        <v>6954600</v>
      </c>
      <c r="D113" s="444">
        <f>'1.'!E112</f>
        <v>6197600</v>
      </c>
      <c r="E113" s="483">
        <f>'1.'!L112</f>
        <v>6157600</v>
      </c>
    </row>
    <row r="114" spans="1:5" ht="12" customHeight="1" thickBot="1" x14ac:dyDescent="0.3">
      <c r="A114" s="434" t="s">
        <v>5</v>
      </c>
      <c r="B114" s="492" t="s">
        <v>530</v>
      </c>
      <c r="C114" s="436">
        <f>+C115+C117+C119</f>
        <v>1875080</v>
      </c>
      <c r="D114" s="436">
        <f>+D115+D117+D119</f>
        <v>59666000</v>
      </c>
      <c r="E114" s="437">
        <f>+E115+E117+E119</f>
        <v>412724</v>
      </c>
    </row>
    <row r="115" spans="1:5" ht="12" customHeight="1" x14ac:dyDescent="0.25">
      <c r="A115" s="438" t="s">
        <v>63</v>
      </c>
      <c r="B115" s="482" t="s">
        <v>120</v>
      </c>
      <c r="C115" s="440">
        <v>1875080</v>
      </c>
      <c r="D115" s="440">
        <f>'1.'!E117</f>
        <v>59666000</v>
      </c>
      <c r="E115" s="441">
        <f>'1.'!L117</f>
        <v>412724</v>
      </c>
    </row>
    <row r="116" spans="1:5" ht="12" customHeight="1" x14ac:dyDescent="0.25">
      <c r="A116" s="438" t="s">
        <v>64</v>
      </c>
      <c r="B116" s="493" t="s">
        <v>254</v>
      </c>
      <c r="C116" s="440"/>
      <c r="D116" s="440">
        <f>'1.'!E118</f>
        <v>56396000</v>
      </c>
      <c r="E116" s="441">
        <f>'[1]6.'!E112</f>
        <v>0</v>
      </c>
    </row>
    <row r="117" spans="1:5" x14ac:dyDescent="0.25">
      <c r="A117" s="438" t="s">
        <v>65</v>
      </c>
      <c r="B117" s="493" t="s">
        <v>106</v>
      </c>
      <c r="C117" s="444"/>
      <c r="D117" s="440">
        <f>'[1]6.'!D113</f>
        <v>0</v>
      </c>
      <c r="E117" s="441">
        <f>'[1]6.'!E113</f>
        <v>0</v>
      </c>
    </row>
    <row r="118" spans="1:5" ht="12" customHeight="1" x14ac:dyDescent="0.25">
      <c r="A118" s="438" t="s">
        <v>66</v>
      </c>
      <c r="B118" s="493" t="s">
        <v>255</v>
      </c>
      <c r="C118" s="444"/>
      <c r="D118" s="440">
        <f>'[1]6.'!D114</f>
        <v>0</v>
      </c>
      <c r="E118" s="441">
        <f>'[1]6.'!E114</f>
        <v>0</v>
      </c>
    </row>
    <row r="119" spans="1:5" ht="12" customHeight="1" x14ac:dyDescent="0.25">
      <c r="A119" s="438" t="s">
        <v>67</v>
      </c>
      <c r="B119" s="446" t="s">
        <v>122</v>
      </c>
      <c r="C119" s="444"/>
      <c r="D119" s="440">
        <f>'[1]6.'!D115</f>
        <v>0</v>
      </c>
      <c r="E119" s="441">
        <f>'[1]6.'!E115</f>
        <v>0</v>
      </c>
    </row>
    <row r="120" spans="1:5" x14ac:dyDescent="0.25">
      <c r="A120" s="438" t="s">
        <v>73</v>
      </c>
      <c r="B120" s="443" t="s">
        <v>299</v>
      </c>
      <c r="C120" s="444"/>
      <c r="D120" s="440">
        <f>'[1]6.'!D116</f>
        <v>0</v>
      </c>
      <c r="E120" s="441">
        <f>'[1]6.'!E116</f>
        <v>0</v>
      </c>
    </row>
    <row r="121" spans="1:5" x14ac:dyDescent="0.25">
      <c r="A121" s="438" t="s">
        <v>75</v>
      </c>
      <c r="B121" s="494" t="s">
        <v>260</v>
      </c>
      <c r="C121" s="444"/>
      <c r="D121" s="440">
        <f>'[1]6.'!D117</f>
        <v>0</v>
      </c>
      <c r="E121" s="441">
        <f>'[1]6.'!E117</f>
        <v>0</v>
      </c>
    </row>
    <row r="122" spans="1:5" ht="12" customHeight="1" x14ac:dyDescent="0.25">
      <c r="A122" s="438" t="s">
        <v>107</v>
      </c>
      <c r="B122" s="482" t="s">
        <v>244</v>
      </c>
      <c r="C122" s="444"/>
      <c r="D122" s="440">
        <f>'[1]6.'!D118</f>
        <v>0</v>
      </c>
      <c r="E122" s="441">
        <f>'[1]6.'!E118</f>
        <v>0</v>
      </c>
    </row>
    <row r="123" spans="1:5" ht="12" customHeight="1" x14ac:dyDescent="0.25">
      <c r="A123" s="438" t="s">
        <v>108</v>
      </c>
      <c r="B123" s="482" t="s">
        <v>259</v>
      </c>
      <c r="C123" s="444"/>
      <c r="D123" s="440">
        <f>'[1]6.'!D119</f>
        <v>0</v>
      </c>
      <c r="E123" s="441">
        <f>'[1]6.'!E119</f>
        <v>0</v>
      </c>
    </row>
    <row r="124" spans="1:5" ht="12" customHeight="1" x14ac:dyDescent="0.25">
      <c r="A124" s="438" t="s">
        <v>109</v>
      </c>
      <c r="B124" s="482" t="s">
        <v>258</v>
      </c>
      <c r="C124" s="444"/>
      <c r="D124" s="440">
        <f>'[1]6.'!D120</f>
        <v>0</v>
      </c>
      <c r="E124" s="441">
        <f>'[1]6.'!E120</f>
        <v>0</v>
      </c>
    </row>
    <row r="125" spans="1:5" s="495" customFormat="1" ht="12" customHeight="1" x14ac:dyDescent="0.2">
      <c r="A125" s="438" t="s">
        <v>251</v>
      </c>
      <c r="B125" s="482" t="s">
        <v>247</v>
      </c>
      <c r="C125" s="444"/>
      <c r="D125" s="440">
        <f>'[1]6.'!D121</f>
        <v>0</v>
      </c>
      <c r="E125" s="441">
        <f>'[1]6.'!E121</f>
        <v>0</v>
      </c>
    </row>
    <row r="126" spans="1:5" ht="12" customHeight="1" x14ac:dyDescent="0.25">
      <c r="A126" s="438" t="s">
        <v>252</v>
      </c>
      <c r="B126" s="482" t="s">
        <v>257</v>
      </c>
      <c r="C126" s="444"/>
      <c r="D126" s="440">
        <f>'[1]6.'!D122</f>
        <v>0</v>
      </c>
      <c r="E126" s="441">
        <f>'[1]6.'!E122</f>
        <v>0</v>
      </c>
    </row>
    <row r="127" spans="1:5" ht="12" customHeight="1" thickBot="1" x14ac:dyDescent="0.3">
      <c r="A127" s="496" t="s">
        <v>253</v>
      </c>
      <c r="B127" s="482" t="s">
        <v>256</v>
      </c>
      <c r="C127" s="448"/>
      <c r="D127" s="440">
        <f>'[1]6.'!D123</f>
        <v>0</v>
      </c>
      <c r="E127" s="441">
        <f>'[1]6.'!E123</f>
        <v>0</v>
      </c>
    </row>
    <row r="128" spans="1:5" ht="12" customHeight="1" thickBot="1" x14ac:dyDescent="0.3">
      <c r="A128" s="434" t="s">
        <v>6</v>
      </c>
      <c r="B128" s="298" t="s">
        <v>531</v>
      </c>
      <c r="C128" s="436">
        <f>+C129+C130</f>
        <v>0</v>
      </c>
      <c r="D128" s="436">
        <f>+D129+D130</f>
        <v>14243609</v>
      </c>
      <c r="E128" s="437">
        <f>+E129+E130</f>
        <v>0</v>
      </c>
    </row>
    <row r="129" spans="1:5" ht="12" customHeight="1" x14ac:dyDescent="0.25">
      <c r="A129" s="438" t="s">
        <v>46</v>
      </c>
      <c r="B129" s="494" t="s">
        <v>532</v>
      </c>
      <c r="C129" s="440"/>
      <c r="D129" s="440">
        <v>1670609</v>
      </c>
      <c r="E129" s="441">
        <f>'[1]6.'!E125</f>
        <v>0</v>
      </c>
    </row>
    <row r="130" spans="1:5" ht="12" customHeight="1" thickBot="1" x14ac:dyDescent="0.3">
      <c r="A130" s="445" t="s">
        <v>47</v>
      </c>
      <c r="B130" s="493" t="s">
        <v>533</v>
      </c>
      <c r="C130" s="448"/>
      <c r="D130" s="440">
        <v>12573000</v>
      </c>
      <c r="E130" s="441">
        <f>'[1]6.'!E126</f>
        <v>0</v>
      </c>
    </row>
    <row r="131" spans="1:5" ht="12" customHeight="1" thickBot="1" x14ac:dyDescent="0.3">
      <c r="A131" s="434" t="s">
        <v>7</v>
      </c>
      <c r="B131" s="298" t="s">
        <v>534</v>
      </c>
      <c r="C131" s="436">
        <f>+C96+C114+C128</f>
        <v>51173440</v>
      </c>
      <c r="D131" s="436">
        <f>+D96+D114+D128</f>
        <v>140334209</v>
      </c>
      <c r="E131" s="437">
        <f>+E96+E114+E128</f>
        <v>48507368</v>
      </c>
    </row>
    <row r="132" spans="1:5" ht="12" customHeight="1" thickBot="1" x14ac:dyDescent="0.3">
      <c r="A132" s="434" t="s">
        <v>8</v>
      </c>
      <c r="B132" s="298" t="s">
        <v>535</v>
      </c>
      <c r="C132" s="436">
        <f>+C133+C134+C135</f>
        <v>0</v>
      </c>
      <c r="D132" s="436">
        <f>+D133+D134+D135</f>
        <v>0</v>
      </c>
      <c r="E132" s="437">
        <f>+E133+E134+E135</f>
        <v>0</v>
      </c>
    </row>
    <row r="133" spans="1:5" ht="12" customHeight="1" x14ac:dyDescent="0.25">
      <c r="A133" s="438" t="s">
        <v>50</v>
      </c>
      <c r="B133" s="494" t="s">
        <v>372</v>
      </c>
      <c r="C133" s="444"/>
      <c r="D133" s="444">
        <f>'[1]6.'!D129</f>
        <v>0</v>
      </c>
      <c r="E133" s="483">
        <f>'[1]6.'!E129</f>
        <v>0</v>
      </c>
    </row>
    <row r="134" spans="1:5" ht="12" customHeight="1" x14ac:dyDescent="0.25">
      <c r="A134" s="438" t="s">
        <v>51</v>
      </c>
      <c r="B134" s="494" t="s">
        <v>324</v>
      </c>
      <c r="C134" s="444"/>
      <c r="D134" s="444">
        <f>'[1]6.'!D130</f>
        <v>0</v>
      </c>
      <c r="E134" s="483">
        <f>'[1]6.'!E130</f>
        <v>0</v>
      </c>
    </row>
    <row r="135" spans="1:5" ht="12" customHeight="1" thickBot="1" x14ac:dyDescent="0.3">
      <c r="A135" s="496" t="s">
        <v>52</v>
      </c>
      <c r="B135" s="497" t="s">
        <v>371</v>
      </c>
      <c r="C135" s="444"/>
      <c r="D135" s="444">
        <f>'[1]6.'!D131</f>
        <v>0</v>
      </c>
      <c r="E135" s="483">
        <f>'[1]6.'!E131</f>
        <v>0</v>
      </c>
    </row>
    <row r="136" spans="1:5" ht="12" customHeight="1" thickBot="1" x14ac:dyDescent="0.3">
      <c r="A136" s="434" t="s">
        <v>9</v>
      </c>
      <c r="B136" s="298" t="s">
        <v>536</v>
      </c>
      <c r="C136" s="436">
        <f>+C137+C138+C139+C140</f>
        <v>0</v>
      </c>
      <c r="D136" s="436">
        <f>+D137+D138+D139+D140</f>
        <v>0</v>
      </c>
      <c r="E136" s="437">
        <f>+E137+E138+E139+E140</f>
        <v>0</v>
      </c>
    </row>
    <row r="137" spans="1:5" ht="12" customHeight="1" x14ac:dyDescent="0.25">
      <c r="A137" s="438" t="s">
        <v>53</v>
      </c>
      <c r="B137" s="494" t="s">
        <v>326</v>
      </c>
      <c r="C137" s="444"/>
      <c r="D137" s="444">
        <f>'[1]6.'!D133</f>
        <v>0</v>
      </c>
      <c r="E137" s="483">
        <f>'[1]6.'!E133</f>
        <v>0</v>
      </c>
    </row>
    <row r="138" spans="1:5" ht="12" customHeight="1" x14ac:dyDescent="0.25">
      <c r="A138" s="438" t="s">
        <v>54</v>
      </c>
      <c r="B138" s="494" t="s">
        <v>537</v>
      </c>
      <c r="C138" s="444"/>
      <c r="D138" s="444">
        <f>'[1]6.'!D134</f>
        <v>0</v>
      </c>
      <c r="E138" s="483">
        <f>'[1]6.'!E134</f>
        <v>0</v>
      </c>
    </row>
    <row r="139" spans="1:5" ht="12" customHeight="1" x14ac:dyDescent="0.25">
      <c r="A139" s="438" t="s">
        <v>176</v>
      </c>
      <c r="B139" s="494" t="s">
        <v>318</v>
      </c>
      <c r="C139" s="444"/>
      <c r="D139" s="444">
        <f>'[1]6.'!D135</f>
        <v>0</v>
      </c>
      <c r="E139" s="483">
        <f>'[1]6.'!E135</f>
        <v>0</v>
      </c>
    </row>
    <row r="140" spans="1:5" ht="12" customHeight="1" thickBot="1" x14ac:dyDescent="0.3">
      <c r="A140" s="496" t="s">
        <v>177</v>
      </c>
      <c r="B140" s="497" t="s">
        <v>538</v>
      </c>
      <c r="C140" s="444"/>
      <c r="D140" s="444">
        <f>'[1]6.'!D136</f>
        <v>0</v>
      </c>
      <c r="E140" s="483">
        <f>'[1]6.'!E136</f>
        <v>0</v>
      </c>
    </row>
    <row r="141" spans="1:5" ht="12" customHeight="1" thickBot="1" x14ac:dyDescent="0.3">
      <c r="A141" s="434" t="s">
        <v>10</v>
      </c>
      <c r="B141" s="298" t="s">
        <v>539</v>
      </c>
      <c r="C141" s="450">
        <f>+C142+C143+C144+C145</f>
        <v>30105261</v>
      </c>
      <c r="D141" s="450">
        <f>+D142+D143+D144+D145</f>
        <v>904451</v>
      </c>
      <c r="E141" s="451">
        <f>+E142+E143+E144+E145</f>
        <v>904451</v>
      </c>
    </row>
    <row r="142" spans="1:5" ht="12" customHeight="1" x14ac:dyDescent="0.25">
      <c r="A142" s="438" t="s">
        <v>55</v>
      </c>
      <c r="B142" s="494" t="s">
        <v>261</v>
      </c>
      <c r="C142" s="444"/>
      <c r="D142" s="444">
        <f>'[1]6.'!D138</f>
        <v>0</v>
      </c>
      <c r="E142" s="483">
        <f>'[1]6.'!E138</f>
        <v>0</v>
      </c>
    </row>
    <row r="143" spans="1:5" ht="12" customHeight="1" x14ac:dyDescent="0.25">
      <c r="A143" s="438" t="s">
        <v>56</v>
      </c>
      <c r="B143" s="494" t="s">
        <v>262</v>
      </c>
      <c r="C143" s="444">
        <v>852426</v>
      </c>
      <c r="D143" s="444">
        <v>904451</v>
      </c>
      <c r="E143" s="483">
        <v>904451</v>
      </c>
    </row>
    <row r="144" spans="1:5" ht="12" customHeight="1" x14ac:dyDescent="0.25">
      <c r="A144" s="438" t="s">
        <v>188</v>
      </c>
      <c r="B144" s="494" t="s">
        <v>540</v>
      </c>
      <c r="C144" s="444">
        <v>29252835</v>
      </c>
      <c r="D144" s="444"/>
      <c r="E144" s="483"/>
    </row>
    <row r="145" spans="1:9" ht="12" customHeight="1" thickBot="1" x14ac:dyDescent="0.3">
      <c r="A145" s="496" t="s">
        <v>189</v>
      </c>
      <c r="B145" s="497" t="s">
        <v>281</v>
      </c>
      <c r="C145" s="444"/>
      <c r="D145" s="444">
        <f>'[1]6.'!D141</f>
        <v>0</v>
      </c>
      <c r="E145" s="483">
        <f>'[1]6.'!E141</f>
        <v>0</v>
      </c>
    </row>
    <row r="146" spans="1:9" ht="15" customHeight="1" thickBot="1" x14ac:dyDescent="0.3">
      <c r="A146" s="434" t="s">
        <v>11</v>
      </c>
      <c r="B146" s="298" t="s">
        <v>541</v>
      </c>
      <c r="C146" s="498">
        <f>+C147+C148+C149+C150</f>
        <v>0</v>
      </c>
      <c r="D146" s="498">
        <f>+D147+D148+D149+D150</f>
        <v>0</v>
      </c>
      <c r="E146" s="499">
        <f>+E147+E148+E149+E150</f>
        <v>0</v>
      </c>
      <c r="F146" s="500"/>
      <c r="G146" s="501"/>
      <c r="H146" s="501"/>
      <c r="I146" s="501"/>
    </row>
    <row r="147" spans="1:9" s="36" customFormat="1" ht="12.95" customHeight="1" x14ac:dyDescent="0.2">
      <c r="A147" s="438" t="s">
        <v>100</v>
      </c>
      <c r="B147" s="494" t="s">
        <v>542</v>
      </c>
      <c r="C147" s="444"/>
      <c r="D147" s="444">
        <f>'[1]6.'!D143</f>
        <v>0</v>
      </c>
      <c r="E147" s="483">
        <f>'[1]6.'!E143</f>
        <v>0</v>
      </c>
    </row>
    <row r="148" spans="1:9" ht="13.5" customHeight="1" x14ac:dyDescent="0.25">
      <c r="A148" s="438" t="s">
        <v>101</v>
      </c>
      <c r="B148" s="494" t="s">
        <v>543</v>
      </c>
      <c r="C148" s="444"/>
      <c r="D148" s="444">
        <f>'[1]6.'!D144</f>
        <v>0</v>
      </c>
      <c r="E148" s="483">
        <f>'[1]6.'!E144</f>
        <v>0</v>
      </c>
    </row>
    <row r="149" spans="1:9" ht="13.5" customHeight="1" x14ac:dyDescent="0.25">
      <c r="A149" s="438" t="s">
        <v>121</v>
      </c>
      <c r="B149" s="494" t="s">
        <v>544</v>
      </c>
      <c r="C149" s="444"/>
      <c r="D149" s="444">
        <f>'[1]6.'!D145</f>
        <v>0</v>
      </c>
      <c r="E149" s="483">
        <f>'[1]6.'!E145</f>
        <v>0</v>
      </c>
    </row>
    <row r="150" spans="1:9" ht="13.5" customHeight="1" thickBot="1" x14ac:dyDescent="0.3">
      <c r="A150" s="438" t="s">
        <v>191</v>
      </c>
      <c r="B150" s="494" t="s">
        <v>545</v>
      </c>
      <c r="C150" s="444"/>
      <c r="D150" s="444">
        <f>'[1]6.'!D146</f>
        <v>0</v>
      </c>
      <c r="E150" s="502">
        <f>'[1]6.'!E146</f>
        <v>0</v>
      </c>
    </row>
    <row r="151" spans="1:9" ht="12.75" customHeight="1" thickBot="1" x14ac:dyDescent="0.3">
      <c r="A151" s="434" t="s">
        <v>12</v>
      </c>
      <c r="B151" s="298" t="s">
        <v>546</v>
      </c>
      <c r="C151" s="503">
        <f>+C132+C136+C141+C146</f>
        <v>30105261</v>
      </c>
      <c r="D151" s="503">
        <f>+D132+D136+D141+D146</f>
        <v>904451</v>
      </c>
      <c r="E151" s="504">
        <f>+E132+E136+E141+E146</f>
        <v>904451</v>
      </c>
    </row>
    <row r="152" spans="1:9" ht="13.5" customHeight="1" thickBot="1" x14ac:dyDescent="0.3">
      <c r="A152" s="505" t="s">
        <v>13</v>
      </c>
      <c r="B152" s="506" t="s">
        <v>547</v>
      </c>
      <c r="C152" s="503">
        <f>+C131+C151</f>
        <v>81278701</v>
      </c>
      <c r="D152" s="503">
        <f>+D131+D151</f>
        <v>141238660</v>
      </c>
      <c r="E152" s="504">
        <f>+E131+E151</f>
        <v>49411819</v>
      </c>
    </row>
    <row r="153" spans="1:9" ht="13.5" customHeight="1" x14ac:dyDescent="0.25"/>
    <row r="154" spans="1:9" ht="13.5" customHeight="1" x14ac:dyDescent="0.25"/>
    <row r="155" spans="1:9" ht="7.5" customHeight="1" x14ac:dyDescent="0.25"/>
    <row r="157" spans="1:9" ht="12.75" customHeight="1" x14ac:dyDescent="0.25"/>
    <row r="158" spans="1:9" ht="12.75" customHeight="1" x14ac:dyDescent="0.25"/>
    <row r="159" spans="1:9" ht="12.75" customHeight="1" x14ac:dyDescent="0.25"/>
    <row r="160" spans="1:9" ht="12.75" customHeight="1" x14ac:dyDescent="0.25"/>
    <row r="161" ht="12.75" customHeight="1" x14ac:dyDescent="0.25"/>
    <row r="162" ht="12.75" customHeight="1" x14ac:dyDescent="0.25"/>
    <row r="163" ht="12.75" customHeight="1" x14ac:dyDescent="0.25"/>
    <row r="164" ht="12.75" customHeight="1" x14ac:dyDescent="0.25"/>
  </sheetData>
  <mergeCells count="13">
    <mergeCell ref="A1:E1"/>
    <mergeCell ref="A2:E2"/>
    <mergeCell ref="A3:E3"/>
    <mergeCell ref="A93:A94"/>
    <mergeCell ref="B93:B94"/>
    <mergeCell ref="C93:C94"/>
    <mergeCell ref="D93:E93"/>
    <mergeCell ref="A4:E4"/>
    <mergeCell ref="A6:A7"/>
    <mergeCell ref="B6:B7"/>
    <mergeCell ref="C6:C7"/>
    <mergeCell ref="D6:E6"/>
    <mergeCell ref="A91:E91"/>
  </mergeCells>
  <pageMargins left="0.7" right="0.7" top="0.75" bottom="0.75" header="0.3" footer="0.3"/>
  <pageSetup paperSize="9" scale="77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1"/>
  <sheetViews>
    <sheetView zoomScaleNormal="100" workbookViewId="0">
      <selection sqref="A1:J3"/>
    </sheetView>
  </sheetViews>
  <sheetFormatPr defaultRowHeight="12.75" x14ac:dyDescent="0.2"/>
  <cols>
    <col min="1" max="1" width="6.83203125" style="6" customWidth="1"/>
    <col min="2" max="2" width="32.33203125" style="5" customWidth="1"/>
    <col min="3" max="3" width="17" style="5" customWidth="1"/>
    <col min="4" max="9" width="12.83203125" style="5" customWidth="1"/>
    <col min="10" max="10" width="13.83203125" style="5" customWidth="1"/>
    <col min="11" max="11" width="4" style="5" customWidth="1"/>
    <col min="12" max="16384" width="9.33203125" style="5"/>
  </cols>
  <sheetData>
    <row r="1" spans="1:11" ht="13.5" customHeight="1" x14ac:dyDescent="0.2">
      <c r="A1" s="809" t="s">
        <v>796</v>
      </c>
      <c r="B1" s="809"/>
      <c r="C1" s="809"/>
      <c r="D1" s="809"/>
      <c r="E1" s="809"/>
      <c r="F1" s="809"/>
      <c r="G1" s="809"/>
      <c r="H1" s="809"/>
      <c r="I1" s="809"/>
      <c r="J1" s="809"/>
    </row>
    <row r="2" spans="1:11" ht="14.25" customHeight="1" x14ac:dyDescent="0.2">
      <c r="A2" s="808" t="s">
        <v>787</v>
      </c>
      <c r="B2" s="808"/>
      <c r="C2" s="808"/>
      <c r="D2" s="808"/>
      <c r="E2" s="808"/>
      <c r="F2" s="808"/>
      <c r="G2" s="808"/>
      <c r="H2" s="808"/>
      <c r="I2" s="808"/>
      <c r="J2" s="808"/>
    </row>
    <row r="3" spans="1:11" ht="14.25" customHeight="1" x14ac:dyDescent="0.2">
      <c r="A3" s="808" t="s">
        <v>797</v>
      </c>
      <c r="B3" s="808"/>
      <c r="C3" s="808"/>
      <c r="D3" s="808"/>
      <c r="E3" s="808"/>
      <c r="F3" s="808"/>
      <c r="G3" s="808"/>
      <c r="H3" s="808"/>
      <c r="I3" s="808"/>
      <c r="J3" s="808"/>
    </row>
    <row r="4" spans="1:11" ht="14.25" thickBot="1" x14ac:dyDescent="0.25">
      <c r="A4" s="706"/>
      <c r="B4" s="707"/>
      <c r="C4" s="707"/>
      <c r="D4" s="707"/>
      <c r="E4" s="707"/>
      <c r="F4" s="707"/>
      <c r="G4" s="707"/>
      <c r="H4" s="707"/>
      <c r="I4" s="707"/>
      <c r="J4" s="708" t="str">
        <f>'[1]1.t'!E2</f>
        <v>Forintban</v>
      </c>
      <c r="K4" s="810"/>
    </row>
    <row r="5" spans="1:11" s="683" customFormat="1" ht="14.25" x14ac:dyDescent="0.2">
      <c r="A5" s="865" t="s">
        <v>45</v>
      </c>
      <c r="B5" s="867" t="s">
        <v>766</v>
      </c>
      <c r="C5" s="867" t="s">
        <v>767</v>
      </c>
      <c r="D5" s="867" t="s">
        <v>768</v>
      </c>
      <c r="E5" s="867" t="str">
        <f>+CONCATENATE(LEFT([1]ÖSSZEFÜGGÉSEK!A4,4),". évi teljesítés")</f>
        <v>2016. évi teljesítés</v>
      </c>
      <c r="F5" s="709" t="s">
        <v>769</v>
      </c>
      <c r="G5" s="710"/>
      <c r="H5" s="710"/>
      <c r="I5" s="711"/>
      <c r="J5" s="870" t="s">
        <v>770</v>
      </c>
      <c r="K5" s="810"/>
    </row>
    <row r="6" spans="1:11" s="686" customFormat="1" ht="15" thickBot="1" x14ac:dyDescent="0.25">
      <c r="A6" s="866"/>
      <c r="B6" s="868"/>
      <c r="C6" s="868"/>
      <c r="D6" s="869"/>
      <c r="E6" s="869"/>
      <c r="F6" s="712" t="str">
        <f>+CONCATENATE(LEFT([1]ÖSSZEFÜGGÉSEK!A4,4)+1,".")</f>
        <v>2017.</v>
      </c>
      <c r="G6" s="713" t="str">
        <f>+CONCATENATE(LEFT([1]ÖSSZEFÜGGÉSEK!A4,4)+2,".")</f>
        <v>2018.</v>
      </c>
      <c r="H6" s="713" t="str">
        <f>+CONCATENATE(LEFT([1]ÖSSZEFÜGGÉSEK!A4,4)+3,".")</f>
        <v>2019.</v>
      </c>
      <c r="I6" s="714" t="str">
        <f>+CONCATENATE(LEFT([1]ÖSSZEFÜGGÉSEK!A4,4)+3,". után")</f>
        <v>2019. után</v>
      </c>
      <c r="J6" s="871"/>
      <c r="K6" s="810"/>
    </row>
    <row r="7" spans="1:11" s="719" customFormat="1" ht="11.25" thickBot="1" x14ac:dyDescent="0.25">
      <c r="A7" s="715" t="s">
        <v>354</v>
      </c>
      <c r="B7" s="716" t="s">
        <v>771</v>
      </c>
      <c r="C7" s="717" t="s">
        <v>356</v>
      </c>
      <c r="D7" s="717" t="s">
        <v>358</v>
      </c>
      <c r="E7" s="717" t="s">
        <v>357</v>
      </c>
      <c r="F7" s="717" t="s">
        <v>359</v>
      </c>
      <c r="G7" s="717" t="s">
        <v>360</v>
      </c>
      <c r="H7" s="717" t="s">
        <v>361</v>
      </c>
      <c r="I7" s="717" t="s">
        <v>486</v>
      </c>
      <c r="J7" s="718" t="s">
        <v>772</v>
      </c>
      <c r="K7" s="810"/>
    </row>
    <row r="8" spans="1:11" ht="21" x14ac:dyDescent="0.2">
      <c r="A8" s="720" t="s">
        <v>4</v>
      </c>
      <c r="B8" s="721" t="s">
        <v>773</v>
      </c>
      <c r="C8" s="722"/>
      <c r="D8" s="723">
        <f t="shared" ref="D8:I8" si="0">SUM(D9:D10)</f>
        <v>0</v>
      </c>
      <c r="E8" s="723">
        <f t="shared" si="0"/>
        <v>0</v>
      </c>
      <c r="F8" s="723">
        <f t="shared" si="0"/>
        <v>0</v>
      </c>
      <c r="G8" s="723">
        <f t="shared" si="0"/>
        <v>0</v>
      </c>
      <c r="H8" s="723">
        <f t="shared" si="0"/>
        <v>0</v>
      </c>
      <c r="I8" s="724">
        <f t="shared" si="0"/>
        <v>0</v>
      </c>
      <c r="J8" s="725">
        <f t="shared" ref="J8:J20" si="1">SUM(F8:I8)</f>
        <v>0</v>
      </c>
      <c r="K8" s="810"/>
    </row>
    <row r="9" spans="1:11" x14ac:dyDescent="0.2">
      <c r="A9" s="726" t="s">
        <v>5</v>
      </c>
      <c r="B9" s="727" t="s">
        <v>763</v>
      </c>
      <c r="C9" s="728"/>
      <c r="D9" s="351"/>
      <c r="E9" s="351"/>
      <c r="F9" s="351"/>
      <c r="G9" s="351"/>
      <c r="H9" s="351"/>
      <c r="I9" s="353"/>
      <c r="J9" s="729">
        <f t="shared" si="1"/>
        <v>0</v>
      </c>
      <c r="K9" s="810"/>
    </row>
    <row r="10" spans="1:11" x14ac:dyDescent="0.2">
      <c r="A10" s="726" t="s">
        <v>6</v>
      </c>
      <c r="B10" s="727" t="s">
        <v>763</v>
      </c>
      <c r="C10" s="728"/>
      <c r="D10" s="351"/>
      <c r="E10" s="351"/>
      <c r="F10" s="351"/>
      <c r="G10" s="351"/>
      <c r="H10" s="351"/>
      <c r="I10" s="353"/>
      <c r="J10" s="729">
        <f t="shared" si="1"/>
        <v>0</v>
      </c>
      <c r="K10" s="810"/>
    </row>
    <row r="11" spans="1:11" ht="21" x14ac:dyDescent="0.2">
      <c r="A11" s="726" t="s">
        <v>7</v>
      </c>
      <c r="B11" s="730" t="s">
        <v>774</v>
      </c>
      <c r="C11" s="731"/>
      <c r="D11" s="732">
        <f t="shared" ref="D11:I11" si="2">SUM(D12:D13)</f>
        <v>0</v>
      </c>
      <c r="E11" s="732">
        <f t="shared" si="2"/>
        <v>0</v>
      </c>
      <c r="F11" s="732">
        <f t="shared" si="2"/>
        <v>0</v>
      </c>
      <c r="G11" s="732">
        <f t="shared" si="2"/>
        <v>0</v>
      </c>
      <c r="H11" s="732">
        <f t="shared" si="2"/>
        <v>0</v>
      </c>
      <c r="I11" s="733">
        <f t="shared" si="2"/>
        <v>0</v>
      </c>
      <c r="J11" s="734">
        <f t="shared" si="1"/>
        <v>0</v>
      </c>
      <c r="K11" s="810"/>
    </row>
    <row r="12" spans="1:11" x14ac:dyDescent="0.2">
      <c r="A12" s="726" t="s">
        <v>8</v>
      </c>
      <c r="B12" s="727" t="s">
        <v>763</v>
      </c>
      <c r="C12" s="728"/>
      <c r="D12" s="351"/>
      <c r="E12" s="351"/>
      <c r="F12" s="351"/>
      <c r="G12" s="351"/>
      <c r="H12" s="351"/>
      <c r="I12" s="353"/>
      <c r="J12" s="729">
        <f t="shared" si="1"/>
        <v>0</v>
      </c>
      <c r="K12" s="810"/>
    </row>
    <row r="13" spans="1:11" x14ac:dyDescent="0.2">
      <c r="A13" s="726" t="s">
        <v>9</v>
      </c>
      <c r="B13" s="727" t="s">
        <v>763</v>
      </c>
      <c r="C13" s="728"/>
      <c r="D13" s="351"/>
      <c r="E13" s="351"/>
      <c r="F13" s="351"/>
      <c r="G13" s="351"/>
      <c r="H13" s="351"/>
      <c r="I13" s="353"/>
      <c r="J13" s="729">
        <f t="shared" si="1"/>
        <v>0</v>
      </c>
      <c r="K13" s="810"/>
    </row>
    <row r="14" spans="1:11" x14ac:dyDescent="0.2">
      <c r="A14" s="726" t="s">
        <v>10</v>
      </c>
      <c r="B14" s="735" t="s">
        <v>775</v>
      </c>
      <c r="C14" s="731"/>
      <c r="D14" s="732">
        <f t="shared" ref="D14:I14" si="3">SUM(D15:D15)</f>
        <v>0</v>
      </c>
      <c r="E14" s="732">
        <f t="shared" si="3"/>
        <v>0</v>
      </c>
      <c r="F14" s="732">
        <f t="shared" si="3"/>
        <v>0</v>
      </c>
      <c r="G14" s="732">
        <f t="shared" si="3"/>
        <v>0</v>
      </c>
      <c r="H14" s="732">
        <f t="shared" si="3"/>
        <v>0</v>
      </c>
      <c r="I14" s="733">
        <f t="shared" si="3"/>
        <v>0</v>
      </c>
      <c r="J14" s="734">
        <f t="shared" si="1"/>
        <v>0</v>
      </c>
      <c r="K14" s="810"/>
    </row>
    <row r="15" spans="1:11" x14ac:dyDescent="0.2">
      <c r="A15" s="726" t="s">
        <v>11</v>
      </c>
      <c r="B15" s="727" t="s">
        <v>763</v>
      </c>
      <c r="C15" s="728"/>
      <c r="D15" s="351"/>
      <c r="E15" s="351"/>
      <c r="F15" s="351"/>
      <c r="G15" s="351"/>
      <c r="H15" s="351"/>
      <c r="I15" s="353"/>
      <c r="J15" s="729">
        <f t="shared" si="1"/>
        <v>0</v>
      </c>
      <c r="K15" s="810"/>
    </row>
    <row r="16" spans="1:11" x14ac:dyDescent="0.2">
      <c r="A16" s="726" t="s">
        <v>12</v>
      </c>
      <c r="B16" s="735" t="s">
        <v>776</v>
      </c>
      <c r="C16" s="731"/>
      <c r="D16" s="732">
        <f t="shared" ref="D16:I16" si="4">SUM(D17:D17)</f>
        <v>0</v>
      </c>
      <c r="E16" s="732">
        <f t="shared" si="4"/>
        <v>0</v>
      </c>
      <c r="F16" s="732">
        <f t="shared" si="4"/>
        <v>0</v>
      </c>
      <c r="G16" s="732">
        <f t="shared" si="4"/>
        <v>0</v>
      </c>
      <c r="H16" s="732">
        <f t="shared" si="4"/>
        <v>0</v>
      </c>
      <c r="I16" s="733">
        <f t="shared" si="4"/>
        <v>0</v>
      </c>
      <c r="J16" s="734">
        <f t="shared" si="1"/>
        <v>0</v>
      </c>
      <c r="K16" s="810"/>
    </row>
    <row r="17" spans="1:11" x14ac:dyDescent="0.2">
      <c r="A17" s="726" t="s">
        <v>13</v>
      </c>
      <c r="B17" s="727" t="s">
        <v>763</v>
      </c>
      <c r="C17" s="728"/>
      <c r="D17" s="351"/>
      <c r="E17" s="351"/>
      <c r="F17" s="351"/>
      <c r="G17" s="351"/>
      <c r="H17" s="351"/>
      <c r="I17" s="353"/>
      <c r="J17" s="729">
        <f t="shared" si="1"/>
        <v>0</v>
      </c>
      <c r="K17" s="810"/>
    </row>
    <row r="18" spans="1:11" x14ac:dyDescent="0.2">
      <c r="A18" s="736" t="s">
        <v>14</v>
      </c>
      <c r="B18" s="737" t="s">
        <v>777</v>
      </c>
      <c r="C18" s="738"/>
      <c r="D18" s="739">
        <f t="shared" ref="D18:I18" si="5">SUM(D19:D20)</f>
        <v>0</v>
      </c>
      <c r="E18" s="739">
        <f t="shared" si="5"/>
        <v>0</v>
      </c>
      <c r="F18" s="739">
        <f t="shared" si="5"/>
        <v>0</v>
      </c>
      <c r="G18" s="739">
        <f t="shared" si="5"/>
        <v>0</v>
      </c>
      <c r="H18" s="739">
        <f t="shared" si="5"/>
        <v>0</v>
      </c>
      <c r="I18" s="740">
        <f t="shared" si="5"/>
        <v>0</v>
      </c>
      <c r="J18" s="734">
        <f t="shared" si="1"/>
        <v>0</v>
      </c>
      <c r="K18" s="810"/>
    </row>
    <row r="19" spans="1:11" x14ac:dyDescent="0.2">
      <c r="A19" s="736" t="s">
        <v>15</v>
      </c>
      <c r="B19" s="727" t="s">
        <v>763</v>
      </c>
      <c r="C19" s="728"/>
      <c r="D19" s="351"/>
      <c r="E19" s="351"/>
      <c r="F19" s="351"/>
      <c r="G19" s="351"/>
      <c r="H19" s="351"/>
      <c r="I19" s="353"/>
      <c r="J19" s="729">
        <f t="shared" si="1"/>
        <v>0</v>
      </c>
      <c r="K19" s="810"/>
    </row>
    <row r="20" spans="1:11" ht="13.5" thickBot="1" x14ac:dyDescent="0.25">
      <c r="A20" s="736" t="s">
        <v>16</v>
      </c>
      <c r="B20" s="727" t="s">
        <v>763</v>
      </c>
      <c r="C20" s="741"/>
      <c r="D20" s="742"/>
      <c r="E20" s="742"/>
      <c r="F20" s="742"/>
      <c r="G20" s="742"/>
      <c r="H20" s="742"/>
      <c r="I20" s="743"/>
      <c r="J20" s="729">
        <f t="shared" si="1"/>
        <v>0</v>
      </c>
      <c r="K20" s="810"/>
    </row>
    <row r="21" spans="1:11" ht="13.5" thickBot="1" x14ac:dyDescent="0.25">
      <c r="A21" s="744" t="s">
        <v>17</v>
      </c>
      <c r="B21" s="745" t="s">
        <v>778</v>
      </c>
      <c r="C21" s="746"/>
      <c r="D21" s="747">
        <f t="shared" ref="D21:J21" si="6">D8+D11+D14+D16+D18</f>
        <v>0</v>
      </c>
      <c r="E21" s="747">
        <f t="shared" si="6"/>
        <v>0</v>
      </c>
      <c r="F21" s="747">
        <f t="shared" si="6"/>
        <v>0</v>
      </c>
      <c r="G21" s="747">
        <f t="shared" si="6"/>
        <v>0</v>
      </c>
      <c r="H21" s="747">
        <f t="shared" si="6"/>
        <v>0</v>
      </c>
      <c r="I21" s="748">
        <f t="shared" si="6"/>
        <v>0</v>
      </c>
      <c r="J21" s="749">
        <f t="shared" si="6"/>
        <v>0</v>
      </c>
      <c r="K21" s="810"/>
    </row>
  </sheetData>
  <mergeCells count="10">
    <mergeCell ref="A1:J1"/>
    <mergeCell ref="A2:J2"/>
    <mergeCell ref="A3:J3"/>
    <mergeCell ref="K4:K21"/>
    <mergeCell ref="A5:A6"/>
    <mergeCell ref="B5:B6"/>
    <mergeCell ref="C5:C6"/>
    <mergeCell ref="D5:D6"/>
    <mergeCell ref="E5:E6"/>
    <mergeCell ref="J5:J6"/>
  </mergeCells>
  <pageMargins left="0.7" right="0.7" top="0.75" bottom="0.75" header="0.3" footer="0.3"/>
  <pageSetup paperSize="9" scale="97" orientation="landscape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sqref="A1:H2"/>
    </sheetView>
  </sheetViews>
  <sheetFormatPr defaultRowHeight="12.75" x14ac:dyDescent="0.2"/>
  <cols>
    <col min="1" max="1" width="6.83203125" style="6" customWidth="1"/>
    <col min="2" max="2" width="50.33203125" style="5" customWidth="1"/>
    <col min="3" max="5" width="12.83203125" style="5" customWidth="1"/>
    <col min="6" max="6" width="13.83203125" style="5" customWidth="1"/>
    <col min="7" max="7" width="15.5" style="5" customWidth="1"/>
    <col min="8" max="8" width="16.83203125" style="5" customWidth="1"/>
    <col min="9" max="9" width="5.6640625" style="5" customWidth="1"/>
    <col min="10" max="16384" width="9.33203125" style="5"/>
  </cols>
  <sheetData>
    <row r="1" spans="1:10" ht="13.5" customHeight="1" x14ac:dyDescent="0.2">
      <c r="A1" s="809" t="s">
        <v>798</v>
      </c>
      <c r="B1" s="809"/>
      <c r="C1" s="809"/>
      <c r="D1" s="809"/>
      <c r="E1" s="809"/>
      <c r="F1" s="809"/>
      <c r="G1" s="809"/>
      <c r="H1" s="809"/>
      <c r="I1" s="766"/>
      <c r="J1" s="766"/>
    </row>
    <row r="2" spans="1:10" ht="14.25" customHeight="1" x14ac:dyDescent="0.2">
      <c r="A2" s="808" t="s">
        <v>787</v>
      </c>
      <c r="B2" s="808"/>
      <c r="C2" s="808"/>
      <c r="D2" s="808"/>
      <c r="E2" s="808"/>
      <c r="F2" s="808"/>
      <c r="G2" s="808"/>
      <c r="H2" s="808"/>
      <c r="I2" s="767"/>
      <c r="J2" s="767"/>
    </row>
    <row r="3" spans="1:10" ht="14.25" x14ac:dyDescent="0.2">
      <c r="A3" s="808" t="s">
        <v>799</v>
      </c>
      <c r="B3" s="808"/>
      <c r="C3" s="808"/>
      <c r="D3" s="808"/>
      <c r="E3" s="808"/>
      <c r="F3" s="808"/>
      <c r="G3" s="808"/>
      <c r="H3" s="808"/>
      <c r="I3" s="808"/>
      <c r="J3" s="808"/>
    </row>
    <row r="4" spans="1:10" s="363" customFormat="1" ht="15.75" thickBot="1" x14ac:dyDescent="0.25">
      <c r="A4" s="640"/>
      <c r="H4" s="641" t="str">
        <f>'[1]2.t'!J1</f>
        <v>Forintban</v>
      </c>
      <c r="I4" s="872"/>
    </row>
    <row r="5" spans="1:10" s="683" customFormat="1" ht="21.75" customHeight="1" x14ac:dyDescent="0.2">
      <c r="A5" s="816" t="s">
        <v>45</v>
      </c>
      <c r="B5" s="874" t="s">
        <v>758</v>
      </c>
      <c r="C5" s="816" t="s">
        <v>759</v>
      </c>
      <c r="D5" s="816" t="s">
        <v>760</v>
      </c>
      <c r="E5" s="876" t="str">
        <f>+CONCATENATE("Hitel, kölcsön állomány ",LEFT([1]ÖSSZEFÜGGÉSEK!A4,4),". dec. 31-én")</f>
        <v>Hitel, kölcsön állomány 2016. dec. 31-én</v>
      </c>
      <c r="F5" s="878" t="s">
        <v>761</v>
      </c>
      <c r="G5" s="879"/>
      <c r="H5" s="880" t="str">
        <f>+CONCATENATE(LEFT([1]ÖSSZEFÜGGÉSEK!A4,4)+2,". után")</f>
        <v>2018. után</v>
      </c>
      <c r="I5" s="872"/>
    </row>
    <row r="6" spans="1:10" s="686" customFormat="1" ht="15" thickBot="1" x14ac:dyDescent="0.25">
      <c r="A6" s="873"/>
      <c r="B6" s="875"/>
      <c r="C6" s="875"/>
      <c r="D6" s="873"/>
      <c r="E6" s="877"/>
      <c r="F6" s="684" t="str">
        <f>+CONCATENATE(LEFT([1]ÖSSZEFÜGGÉSEK!A4,4)+1,".")</f>
        <v>2017.</v>
      </c>
      <c r="G6" s="685" t="str">
        <f>+CONCATENATE(LEFT([1]ÖSSZEFÜGGÉSEK!A4,4)+2,".")</f>
        <v>2018.</v>
      </c>
      <c r="H6" s="881"/>
      <c r="I6" s="872"/>
    </row>
    <row r="7" spans="1:10" s="691" customFormat="1" ht="15" thickBot="1" x14ac:dyDescent="0.25">
      <c r="A7" s="687" t="s">
        <v>354</v>
      </c>
      <c r="B7" s="688" t="s">
        <v>355</v>
      </c>
      <c r="C7" s="688" t="s">
        <v>356</v>
      </c>
      <c r="D7" s="689" t="s">
        <v>358</v>
      </c>
      <c r="E7" s="687" t="s">
        <v>357</v>
      </c>
      <c r="F7" s="689" t="s">
        <v>359</v>
      </c>
      <c r="G7" s="689" t="s">
        <v>360</v>
      </c>
      <c r="H7" s="690" t="s">
        <v>361</v>
      </c>
      <c r="I7" s="872"/>
    </row>
    <row r="8" spans="1:10" ht="13.5" thickBot="1" x14ac:dyDescent="0.25">
      <c r="A8" s="692" t="s">
        <v>4</v>
      </c>
      <c r="B8" s="693" t="s">
        <v>762</v>
      </c>
      <c r="C8" s="694"/>
      <c r="D8" s="695"/>
      <c r="E8" s="696">
        <f>SUM(E9:E14)</f>
        <v>0</v>
      </c>
      <c r="F8" s="697">
        <f>SUM(F9:F14)</f>
        <v>0</v>
      </c>
      <c r="G8" s="697">
        <f>SUM(G9:G14)</f>
        <v>0</v>
      </c>
      <c r="H8" s="698">
        <f>SUM(H9:H14)</f>
        <v>0</v>
      </c>
      <c r="I8" s="872"/>
    </row>
    <row r="9" spans="1:10" x14ac:dyDescent="0.2">
      <c r="A9" s="699" t="s">
        <v>5</v>
      </c>
      <c r="B9" s="700" t="s">
        <v>763</v>
      </c>
      <c r="C9" s="701"/>
      <c r="D9" s="702"/>
      <c r="E9" s="703"/>
      <c r="F9" s="351"/>
      <c r="G9" s="351"/>
      <c r="H9" s="425"/>
      <c r="I9" s="872"/>
    </row>
    <row r="10" spans="1:10" x14ac:dyDescent="0.2">
      <c r="A10" s="699" t="s">
        <v>6</v>
      </c>
      <c r="B10" s="700" t="s">
        <v>763</v>
      </c>
      <c r="C10" s="701"/>
      <c r="D10" s="702"/>
      <c r="E10" s="703"/>
      <c r="F10" s="351"/>
      <c r="G10" s="351"/>
      <c r="H10" s="425"/>
      <c r="I10" s="872"/>
    </row>
    <row r="11" spans="1:10" x14ac:dyDescent="0.2">
      <c r="A11" s="699" t="s">
        <v>7</v>
      </c>
      <c r="B11" s="700" t="s">
        <v>763</v>
      </c>
      <c r="C11" s="701"/>
      <c r="D11" s="702"/>
      <c r="E11" s="703"/>
      <c r="F11" s="351"/>
      <c r="G11" s="351"/>
      <c r="H11" s="425"/>
      <c r="I11" s="872"/>
    </row>
    <row r="12" spans="1:10" x14ac:dyDescent="0.2">
      <c r="A12" s="699" t="s">
        <v>8</v>
      </c>
      <c r="B12" s="700" t="s">
        <v>763</v>
      </c>
      <c r="C12" s="701"/>
      <c r="D12" s="702"/>
      <c r="E12" s="703"/>
      <c r="F12" s="351"/>
      <c r="G12" s="351"/>
      <c r="H12" s="425"/>
      <c r="I12" s="872"/>
    </row>
    <row r="13" spans="1:10" x14ac:dyDescent="0.2">
      <c r="A13" s="699" t="s">
        <v>9</v>
      </c>
      <c r="B13" s="700" t="s">
        <v>763</v>
      </c>
      <c r="C13" s="701"/>
      <c r="D13" s="702"/>
      <c r="E13" s="703"/>
      <c r="F13" s="351"/>
      <c r="G13" s="351"/>
      <c r="H13" s="425"/>
      <c r="I13" s="872"/>
    </row>
    <row r="14" spans="1:10" ht="13.5" thickBot="1" x14ac:dyDescent="0.25">
      <c r="A14" s="699" t="s">
        <v>10</v>
      </c>
      <c r="B14" s="700" t="s">
        <v>763</v>
      </c>
      <c r="C14" s="701"/>
      <c r="D14" s="702"/>
      <c r="E14" s="703"/>
      <c r="F14" s="351"/>
      <c r="G14" s="351"/>
      <c r="H14" s="425"/>
      <c r="I14" s="872"/>
    </row>
    <row r="15" spans="1:10" ht="13.5" thickBot="1" x14ac:dyDescent="0.25">
      <c r="A15" s="692" t="s">
        <v>11</v>
      </c>
      <c r="B15" s="693" t="s">
        <v>764</v>
      </c>
      <c r="C15" s="704"/>
      <c r="D15" s="705"/>
      <c r="E15" s="696">
        <f>SUM(E16:E21)</f>
        <v>0</v>
      </c>
      <c r="F15" s="697">
        <f>SUM(F16:F21)</f>
        <v>0</v>
      </c>
      <c r="G15" s="697">
        <f>SUM(G16:G21)</f>
        <v>0</v>
      </c>
      <c r="H15" s="698">
        <f>SUM(H16:H21)</f>
        <v>0</v>
      </c>
      <c r="I15" s="872"/>
    </row>
    <row r="16" spans="1:10" x14ac:dyDescent="0.2">
      <c r="A16" s="699" t="s">
        <v>12</v>
      </c>
      <c r="B16" s="700" t="s">
        <v>763</v>
      </c>
      <c r="C16" s="701"/>
      <c r="D16" s="702"/>
      <c r="E16" s="703"/>
      <c r="F16" s="351"/>
      <c r="G16" s="351"/>
      <c r="H16" s="425"/>
      <c r="I16" s="872"/>
    </row>
    <row r="17" spans="1:9" x14ac:dyDescent="0.2">
      <c r="A17" s="699" t="s">
        <v>13</v>
      </c>
      <c r="B17" s="700" t="s">
        <v>763</v>
      </c>
      <c r="C17" s="701"/>
      <c r="D17" s="702"/>
      <c r="E17" s="703"/>
      <c r="F17" s="351"/>
      <c r="G17" s="351"/>
      <c r="H17" s="425"/>
      <c r="I17" s="872"/>
    </row>
    <row r="18" spans="1:9" x14ac:dyDescent="0.2">
      <c r="A18" s="699" t="s">
        <v>14</v>
      </c>
      <c r="B18" s="700" t="s">
        <v>763</v>
      </c>
      <c r="C18" s="701"/>
      <c r="D18" s="702"/>
      <c r="E18" s="703"/>
      <c r="F18" s="351"/>
      <c r="G18" s="351"/>
      <c r="H18" s="425"/>
      <c r="I18" s="872"/>
    </row>
    <row r="19" spans="1:9" x14ac:dyDescent="0.2">
      <c r="A19" s="699" t="s">
        <v>15</v>
      </c>
      <c r="B19" s="700" t="s">
        <v>763</v>
      </c>
      <c r="C19" s="701"/>
      <c r="D19" s="702"/>
      <c r="E19" s="703"/>
      <c r="F19" s="351"/>
      <c r="G19" s="351"/>
      <c r="H19" s="425"/>
      <c r="I19" s="872"/>
    </row>
    <row r="20" spans="1:9" x14ac:dyDescent="0.2">
      <c r="A20" s="699" t="s">
        <v>16</v>
      </c>
      <c r="B20" s="700" t="s">
        <v>763</v>
      </c>
      <c r="C20" s="701"/>
      <c r="D20" s="702"/>
      <c r="E20" s="703"/>
      <c r="F20" s="351"/>
      <c r="G20" s="351"/>
      <c r="H20" s="425"/>
      <c r="I20" s="872"/>
    </row>
    <row r="21" spans="1:9" ht="13.5" thickBot="1" x14ac:dyDescent="0.25">
      <c r="A21" s="699" t="s">
        <v>17</v>
      </c>
      <c r="B21" s="700" t="s">
        <v>763</v>
      </c>
      <c r="C21" s="701"/>
      <c r="D21" s="702"/>
      <c r="E21" s="703"/>
      <c r="F21" s="351"/>
      <c r="G21" s="351"/>
      <c r="H21" s="425"/>
      <c r="I21" s="872"/>
    </row>
    <row r="22" spans="1:9" ht="13.5" thickBot="1" x14ac:dyDescent="0.25">
      <c r="A22" s="692" t="s">
        <v>18</v>
      </c>
      <c r="B22" s="693" t="s">
        <v>765</v>
      </c>
      <c r="C22" s="694"/>
      <c r="D22" s="695"/>
      <c r="E22" s="696">
        <f>E8+E15</f>
        <v>0</v>
      </c>
      <c r="F22" s="697">
        <f>F8+F15</f>
        <v>0</v>
      </c>
      <c r="G22" s="697">
        <f>G8+G15</f>
        <v>0</v>
      </c>
      <c r="H22" s="698">
        <f>H8+H15</f>
        <v>0</v>
      </c>
      <c r="I22" s="872"/>
    </row>
  </sheetData>
  <mergeCells count="11">
    <mergeCell ref="A3:J3"/>
    <mergeCell ref="A1:H1"/>
    <mergeCell ref="A2:H2"/>
    <mergeCell ref="I4:I22"/>
    <mergeCell ref="A5:A6"/>
    <mergeCell ref="B5:B6"/>
    <mergeCell ref="C5:C6"/>
    <mergeCell ref="D5:D6"/>
    <mergeCell ref="E5:E6"/>
    <mergeCell ref="F5:G5"/>
    <mergeCell ref="H5:H6"/>
  </mergeCells>
  <pageMargins left="0.7" right="0.7" top="0.75" bottom="0.75" header="0.3" footer="0.3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Munka2">
    <tabColor rgb="FF92D050"/>
  </sheetPr>
  <dimension ref="A1:L161"/>
  <sheetViews>
    <sheetView view="pageBreakPreview" topLeftCell="A85" zoomScaleNormal="87" zoomScaleSheetLayoutView="100" workbookViewId="0">
      <selection activeCell="L108" sqref="L108"/>
    </sheetView>
  </sheetViews>
  <sheetFormatPr defaultRowHeight="15.75" x14ac:dyDescent="0.25"/>
  <cols>
    <col min="1" max="1" width="9.5" style="30" customWidth="1"/>
    <col min="2" max="2" width="72.33203125" style="30" customWidth="1"/>
    <col min="3" max="3" width="17.33203125" style="31" customWidth="1"/>
    <col min="4" max="4" width="17.33203125" style="35" hidden="1" customWidth="1"/>
    <col min="5" max="5" width="17.33203125" style="35" customWidth="1"/>
    <col min="6" max="6" width="20.1640625" style="296" hidden="1" customWidth="1"/>
    <col min="7" max="8" width="10.33203125" style="273" hidden="1" customWidth="1"/>
    <col min="9" max="9" width="19.6640625" style="35" hidden="1" customWidth="1"/>
    <col min="10" max="10" width="17.6640625" style="296" hidden="1" customWidth="1"/>
    <col min="11" max="11" width="13.6640625" style="35" hidden="1" customWidth="1"/>
    <col min="12" max="12" width="15.83203125" style="35" customWidth="1"/>
    <col min="13" max="16384" width="9.33203125" style="35"/>
  </cols>
  <sheetData>
    <row r="1" spans="1:12" ht="15.95" customHeight="1" x14ac:dyDescent="0.25">
      <c r="A1" s="771" t="s">
        <v>2</v>
      </c>
      <c r="B1" s="771"/>
      <c r="C1" s="771"/>
      <c r="D1" s="771"/>
      <c r="E1" s="771"/>
      <c r="F1" s="771"/>
      <c r="G1" s="771"/>
      <c r="H1" s="771"/>
      <c r="I1" s="771"/>
      <c r="J1" s="771"/>
      <c r="K1" s="771"/>
      <c r="L1" s="771"/>
    </row>
    <row r="2" spans="1:12" ht="15.95" customHeight="1" thickBot="1" x14ac:dyDescent="0.3">
      <c r="A2" s="779" t="s">
        <v>80</v>
      </c>
      <c r="B2" s="779"/>
      <c r="C2" s="39"/>
      <c r="E2" s="772" t="s">
        <v>451</v>
      </c>
      <c r="F2" s="772"/>
      <c r="G2" s="772"/>
      <c r="H2" s="772"/>
      <c r="I2" s="772"/>
      <c r="J2" s="772"/>
      <c r="K2" s="772"/>
      <c r="L2" s="772"/>
    </row>
    <row r="3" spans="1:12" s="52" customFormat="1" ht="12.75" x14ac:dyDescent="0.2">
      <c r="A3" s="782" t="s">
        <v>45</v>
      </c>
      <c r="B3" s="784" t="s">
        <v>3</v>
      </c>
      <c r="C3" s="788" t="str">
        <f>+CONCATENATE(LEFT(ÖSSZEFÜGGÉSEK!A6,4),". évi")</f>
        <v>2017. évi</v>
      </c>
      <c r="D3" s="789"/>
      <c r="E3" s="789"/>
      <c r="F3" s="789"/>
      <c r="G3" s="789"/>
      <c r="H3" s="789"/>
      <c r="I3" s="789"/>
      <c r="J3" s="789"/>
      <c r="K3" s="789"/>
      <c r="L3" s="790"/>
    </row>
    <row r="4" spans="1:12" s="52" customFormat="1" ht="39" thickBot="1" x14ac:dyDescent="0.25">
      <c r="A4" s="783"/>
      <c r="B4" s="785"/>
      <c r="C4" s="53" t="s">
        <v>378</v>
      </c>
      <c r="D4" s="54" t="s">
        <v>461</v>
      </c>
      <c r="E4" s="55" t="s">
        <v>520</v>
      </c>
      <c r="F4" s="55" t="s">
        <v>462</v>
      </c>
      <c r="G4" s="55" t="s">
        <v>462</v>
      </c>
      <c r="H4" s="55" t="s">
        <v>462</v>
      </c>
      <c r="I4" s="55" t="s">
        <v>462</v>
      </c>
      <c r="J4" s="55" t="s">
        <v>462</v>
      </c>
      <c r="K4" s="55" t="s">
        <v>462</v>
      </c>
      <c r="L4" s="55" t="s">
        <v>485</v>
      </c>
    </row>
    <row r="5" spans="1:12" s="36" customFormat="1" ht="12" customHeight="1" thickBot="1" x14ac:dyDescent="0.25">
      <c r="A5" s="56" t="s">
        <v>354</v>
      </c>
      <c r="B5" s="57" t="s">
        <v>355</v>
      </c>
      <c r="C5" s="57" t="s">
        <v>356</v>
      </c>
      <c r="D5" s="57" t="s">
        <v>358</v>
      </c>
      <c r="E5" s="58" t="s">
        <v>358</v>
      </c>
      <c r="F5" s="58" t="s">
        <v>434</v>
      </c>
      <c r="G5" s="58" t="s">
        <v>434</v>
      </c>
      <c r="H5" s="58" t="s">
        <v>434</v>
      </c>
      <c r="I5" s="58" t="s">
        <v>434</v>
      </c>
      <c r="J5" s="58" t="s">
        <v>434</v>
      </c>
      <c r="K5" s="58" t="s">
        <v>434</v>
      </c>
      <c r="L5" s="58" t="s">
        <v>357</v>
      </c>
    </row>
    <row r="6" spans="1:12" s="36" customFormat="1" ht="12" customHeight="1" thickBot="1" x14ac:dyDescent="0.25">
      <c r="A6" s="59" t="s">
        <v>4</v>
      </c>
      <c r="B6" s="60" t="s">
        <v>141</v>
      </c>
      <c r="C6" s="61">
        <f>+C7+C8+C9+C10+C11+C12</f>
        <v>22612264</v>
      </c>
      <c r="D6" s="61">
        <f>+D7+D8+D9+D10+D11+D12</f>
        <v>7886896</v>
      </c>
      <c r="E6" s="62">
        <f>+E7+E8+E9+E10+E11+E12</f>
        <v>30499160</v>
      </c>
      <c r="F6" s="62">
        <f t="shared" ref="F6:L6" si="0">+F7+F8+F9+F10+F11+F12</f>
        <v>38386056</v>
      </c>
      <c r="G6" s="62">
        <f t="shared" si="0"/>
        <v>68885216</v>
      </c>
      <c r="H6" s="62">
        <f t="shared" si="0"/>
        <v>107271272</v>
      </c>
      <c r="I6" s="62">
        <f t="shared" si="0"/>
        <v>176156488</v>
      </c>
      <c r="J6" s="62">
        <f t="shared" si="0"/>
        <v>283427760</v>
      </c>
      <c r="K6" s="62">
        <f t="shared" si="0"/>
        <v>459584248</v>
      </c>
      <c r="L6" s="62">
        <f t="shared" si="0"/>
        <v>30499160</v>
      </c>
    </row>
    <row r="7" spans="1:12" s="36" customFormat="1" ht="12" customHeight="1" x14ac:dyDescent="0.2">
      <c r="A7" s="63" t="s">
        <v>57</v>
      </c>
      <c r="B7" s="64" t="s">
        <v>142</v>
      </c>
      <c r="C7" s="65">
        <v>16865544</v>
      </c>
      <c r="D7" s="65">
        <f>1000000+4000</f>
        <v>1004000</v>
      </c>
      <c r="E7" s="66">
        <f>C7+D7</f>
        <v>17869544</v>
      </c>
      <c r="F7" s="66">
        <f t="shared" ref="F7:K12" si="1">D7+E7</f>
        <v>18873544</v>
      </c>
      <c r="G7" s="66">
        <f t="shared" si="1"/>
        <v>36743088</v>
      </c>
      <c r="H7" s="66">
        <f t="shared" si="1"/>
        <v>55616632</v>
      </c>
      <c r="I7" s="66">
        <f t="shared" si="1"/>
        <v>92359720</v>
      </c>
      <c r="J7" s="66">
        <f t="shared" si="1"/>
        <v>147976352</v>
      </c>
      <c r="K7" s="66">
        <f t="shared" si="1"/>
        <v>240336072</v>
      </c>
      <c r="L7" s="66">
        <f>'1.1.'!H7+'1.2.'!F7+'1.3.'!F7</f>
        <v>17869544</v>
      </c>
    </row>
    <row r="8" spans="1:12" s="36" customFormat="1" ht="12" customHeight="1" x14ac:dyDescent="0.2">
      <c r="A8" s="67" t="s">
        <v>58</v>
      </c>
      <c r="B8" s="68" t="s">
        <v>143</v>
      </c>
      <c r="C8" s="69"/>
      <c r="D8" s="69"/>
      <c r="E8" s="66">
        <f t="shared" ref="E8:E62" si="2">C8+D8</f>
        <v>0</v>
      </c>
      <c r="F8" s="66">
        <f t="shared" si="1"/>
        <v>0</v>
      </c>
      <c r="G8" s="66">
        <f t="shared" si="1"/>
        <v>0</v>
      </c>
      <c r="H8" s="66">
        <f t="shared" si="1"/>
        <v>0</v>
      </c>
      <c r="I8" s="66">
        <f t="shared" si="1"/>
        <v>0</v>
      </c>
      <c r="J8" s="66">
        <f t="shared" si="1"/>
        <v>0</v>
      </c>
      <c r="K8" s="66">
        <f t="shared" si="1"/>
        <v>0</v>
      </c>
      <c r="L8" s="66">
        <f>'1.1.'!H8+'1.2.'!F8+'1.3.'!F8</f>
        <v>0</v>
      </c>
    </row>
    <row r="9" spans="1:12" s="36" customFormat="1" ht="12" customHeight="1" x14ac:dyDescent="0.2">
      <c r="A9" s="67" t="s">
        <v>59</v>
      </c>
      <c r="B9" s="68" t="s">
        <v>144</v>
      </c>
      <c r="C9" s="69">
        <v>4546720</v>
      </c>
      <c r="D9" s="69">
        <v>110720</v>
      </c>
      <c r="E9" s="66">
        <f t="shared" si="2"/>
        <v>4657440</v>
      </c>
      <c r="F9" s="66">
        <f t="shared" si="1"/>
        <v>4768160</v>
      </c>
      <c r="G9" s="66">
        <f t="shared" si="1"/>
        <v>9425600</v>
      </c>
      <c r="H9" s="66">
        <f t="shared" si="1"/>
        <v>14193760</v>
      </c>
      <c r="I9" s="66">
        <f t="shared" si="1"/>
        <v>23619360</v>
      </c>
      <c r="J9" s="66">
        <f t="shared" si="1"/>
        <v>37813120</v>
      </c>
      <c r="K9" s="66">
        <f t="shared" si="1"/>
        <v>61432480</v>
      </c>
      <c r="L9" s="66">
        <f>'1.1.'!H9+'1.2.'!F9+'1.3.'!F9</f>
        <v>4657440</v>
      </c>
    </row>
    <row r="10" spans="1:12" s="36" customFormat="1" ht="12" customHeight="1" x14ac:dyDescent="0.2">
      <c r="A10" s="67" t="s">
        <v>60</v>
      </c>
      <c r="B10" s="68" t="s">
        <v>145</v>
      </c>
      <c r="C10" s="69">
        <v>1200000</v>
      </c>
      <c r="D10" s="69"/>
      <c r="E10" s="66">
        <f t="shared" si="2"/>
        <v>1200000</v>
      </c>
      <c r="F10" s="66">
        <f t="shared" si="1"/>
        <v>1200000</v>
      </c>
      <c r="G10" s="66">
        <f t="shared" si="1"/>
        <v>2400000</v>
      </c>
      <c r="H10" s="66">
        <f t="shared" si="1"/>
        <v>3600000</v>
      </c>
      <c r="I10" s="66">
        <f t="shared" si="1"/>
        <v>6000000</v>
      </c>
      <c r="J10" s="66">
        <f t="shared" si="1"/>
        <v>9600000</v>
      </c>
      <c r="K10" s="66">
        <f t="shared" si="1"/>
        <v>15600000</v>
      </c>
      <c r="L10" s="66">
        <f>'1.1.'!H10+'1.2.'!F10+'1.3.'!F10</f>
        <v>1200000</v>
      </c>
    </row>
    <row r="11" spans="1:12" s="36" customFormat="1" ht="12" customHeight="1" x14ac:dyDescent="0.2">
      <c r="A11" s="67" t="s">
        <v>77</v>
      </c>
      <c r="B11" s="70" t="s">
        <v>300</v>
      </c>
      <c r="C11" s="69"/>
      <c r="D11" s="69">
        <f>5142600+268900+264557+657860+268900+66139</f>
        <v>6668956</v>
      </c>
      <c r="E11" s="66">
        <f t="shared" si="2"/>
        <v>6668956</v>
      </c>
      <c r="F11" s="66">
        <f t="shared" si="1"/>
        <v>13337912</v>
      </c>
      <c r="G11" s="66">
        <f t="shared" si="1"/>
        <v>20006868</v>
      </c>
      <c r="H11" s="66">
        <f t="shared" si="1"/>
        <v>33344780</v>
      </c>
      <c r="I11" s="66">
        <f t="shared" si="1"/>
        <v>53351648</v>
      </c>
      <c r="J11" s="66">
        <f t="shared" si="1"/>
        <v>86696428</v>
      </c>
      <c r="K11" s="66">
        <f t="shared" si="1"/>
        <v>140048076</v>
      </c>
      <c r="L11" s="66">
        <f>'1.1.'!H11+'1.2.'!F11+'1.3.'!F11</f>
        <v>6668956</v>
      </c>
    </row>
    <row r="12" spans="1:12" s="36" customFormat="1" ht="12" customHeight="1" thickBot="1" x14ac:dyDescent="0.25">
      <c r="A12" s="71" t="s">
        <v>61</v>
      </c>
      <c r="B12" s="72" t="s">
        <v>301</v>
      </c>
      <c r="C12" s="69"/>
      <c r="D12" s="69">
        <v>103220</v>
      </c>
      <c r="E12" s="66">
        <f t="shared" si="2"/>
        <v>103220</v>
      </c>
      <c r="F12" s="66">
        <f t="shared" si="1"/>
        <v>206440</v>
      </c>
      <c r="G12" s="66">
        <f t="shared" si="1"/>
        <v>309660</v>
      </c>
      <c r="H12" s="66">
        <f t="shared" si="1"/>
        <v>516100</v>
      </c>
      <c r="I12" s="66">
        <f t="shared" si="1"/>
        <v>825760</v>
      </c>
      <c r="J12" s="66">
        <f t="shared" si="1"/>
        <v>1341860</v>
      </c>
      <c r="K12" s="66">
        <f t="shared" si="1"/>
        <v>2167620</v>
      </c>
      <c r="L12" s="66">
        <f>'1.1.'!H12+'1.2.'!F12+'1.3.'!F12</f>
        <v>103220</v>
      </c>
    </row>
    <row r="13" spans="1:12" s="36" customFormat="1" ht="12" customHeight="1" thickBot="1" x14ac:dyDescent="0.25">
      <c r="A13" s="59" t="s">
        <v>5</v>
      </c>
      <c r="B13" s="73" t="s">
        <v>146</v>
      </c>
      <c r="C13" s="61">
        <f>+C14+C15+C16+C17+C18</f>
        <v>1419000</v>
      </c>
      <c r="D13" s="61">
        <f>+D14+D15+D16+D17+D18</f>
        <v>12983000</v>
      </c>
      <c r="E13" s="62">
        <f>+E14+E15+E16+E17+E18</f>
        <v>14402000</v>
      </c>
      <c r="F13" s="62">
        <f t="shared" ref="F13:L13" si="3">+F14+F15+F16+F17+F18</f>
        <v>27385000</v>
      </c>
      <c r="G13" s="62">
        <f t="shared" si="3"/>
        <v>41787000</v>
      </c>
      <c r="H13" s="62">
        <f t="shared" si="3"/>
        <v>69172000</v>
      </c>
      <c r="I13" s="62">
        <f t="shared" si="3"/>
        <v>110959000</v>
      </c>
      <c r="J13" s="62">
        <f t="shared" si="3"/>
        <v>180131000</v>
      </c>
      <c r="K13" s="62">
        <f t="shared" si="3"/>
        <v>291090000</v>
      </c>
      <c r="L13" s="62">
        <f t="shared" si="3"/>
        <v>9626229</v>
      </c>
    </row>
    <row r="14" spans="1:12" s="36" customFormat="1" ht="12" customHeight="1" x14ac:dyDescent="0.2">
      <c r="A14" s="63" t="s">
        <v>63</v>
      </c>
      <c r="B14" s="64" t="s">
        <v>147</v>
      </c>
      <c r="C14" s="65"/>
      <c r="D14" s="65"/>
      <c r="E14" s="66">
        <f t="shared" si="2"/>
        <v>0</v>
      </c>
      <c r="F14" s="66">
        <f t="shared" ref="F14:F19" si="4">D14+E14</f>
        <v>0</v>
      </c>
      <c r="G14" s="66">
        <f t="shared" ref="G14:G19" si="5">E14+F14</f>
        <v>0</v>
      </c>
      <c r="H14" s="66">
        <f t="shared" ref="H14:H19" si="6">F14+G14</f>
        <v>0</v>
      </c>
      <c r="I14" s="66">
        <f t="shared" ref="I14:I19" si="7">G14+H14</f>
        <v>0</v>
      </c>
      <c r="J14" s="66">
        <f t="shared" ref="J14:J19" si="8">H14+I14</f>
        <v>0</v>
      </c>
      <c r="K14" s="66">
        <f t="shared" ref="K14:K19" si="9">I14+J14</f>
        <v>0</v>
      </c>
      <c r="L14" s="66">
        <f>'1.1.'!H14+'1.2.'!F14+'1.3.'!F14</f>
        <v>0</v>
      </c>
    </row>
    <row r="15" spans="1:12" s="36" customFormat="1" ht="12" customHeight="1" x14ac:dyDescent="0.2">
      <c r="A15" s="67" t="s">
        <v>64</v>
      </c>
      <c r="B15" s="68" t="s">
        <v>148</v>
      </c>
      <c r="C15" s="69"/>
      <c r="D15" s="69"/>
      <c r="E15" s="66">
        <f t="shared" si="2"/>
        <v>0</v>
      </c>
      <c r="F15" s="66">
        <f t="shared" si="4"/>
        <v>0</v>
      </c>
      <c r="G15" s="66">
        <f t="shared" si="5"/>
        <v>0</v>
      </c>
      <c r="H15" s="66">
        <f t="shared" si="6"/>
        <v>0</v>
      </c>
      <c r="I15" s="66">
        <f t="shared" si="7"/>
        <v>0</v>
      </c>
      <c r="J15" s="66">
        <f t="shared" si="8"/>
        <v>0</v>
      </c>
      <c r="K15" s="66">
        <f t="shared" si="9"/>
        <v>0</v>
      </c>
      <c r="L15" s="66">
        <f>'1.1.'!H15+'1.2.'!F15+'1.3.'!F15</f>
        <v>0</v>
      </c>
    </row>
    <row r="16" spans="1:12" s="36" customFormat="1" ht="12" customHeight="1" x14ac:dyDescent="0.2">
      <c r="A16" s="67" t="s">
        <v>65</v>
      </c>
      <c r="B16" s="68" t="s">
        <v>293</v>
      </c>
      <c r="C16" s="69"/>
      <c r="D16" s="69"/>
      <c r="E16" s="66">
        <f t="shared" si="2"/>
        <v>0</v>
      </c>
      <c r="F16" s="66">
        <f t="shared" si="4"/>
        <v>0</v>
      </c>
      <c r="G16" s="66">
        <f t="shared" si="5"/>
        <v>0</v>
      </c>
      <c r="H16" s="66">
        <f t="shared" si="6"/>
        <v>0</v>
      </c>
      <c r="I16" s="66">
        <f t="shared" si="7"/>
        <v>0</v>
      </c>
      <c r="J16" s="66">
        <f t="shared" si="8"/>
        <v>0</v>
      </c>
      <c r="K16" s="66">
        <f t="shared" si="9"/>
        <v>0</v>
      </c>
      <c r="L16" s="66">
        <f>'1.1.'!H16+'1.2.'!F16+'1.3.'!F16</f>
        <v>0</v>
      </c>
    </row>
    <row r="17" spans="1:12" s="36" customFormat="1" ht="12" customHeight="1" x14ac:dyDescent="0.2">
      <c r="A17" s="67" t="s">
        <v>66</v>
      </c>
      <c r="B17" s="68" t="s">
        <v>294</v>
      </c>
      <c r="C17" s="69"/>
      <c r="D17" s="69"/>
      <c r="E17" s="66">
        <f t="shared" si="2"/>
        <v>0</v>
      </c>
      <c r="F17" s="66">
        <f t="shared" si="4"/>
        <v>0</v>
      </c>
      <c r="G17" s="66">
        <f t="shared" si="5"/>
        <v>0</v>
      </c>
      <c r="H17" s="66">
        <f t="shared" si="6"/>
        <v>0</v>
      </c>
      <c r="I17" s="66">
        <f t="shared" si="7"/>
        <v>0</v>
      </c>
      <c r="J17" s="66">
        <f t="shared" si="8"/>
        <v>0</v>
      </c>
      <c r="K17" s="66">
        <f t="shared" si="9"/>
        <v>0</v>
      </c>
      <c r="L17" s="66">
        <f>'1.1.'!H17+'1.2.'!F17+'1.3.'!F17</f>
        <v>0</v>
      </c>
    </row>
    <row r="18" spans="1:12" s="36" customFormat="1" ht="12" customHeight="1" x14ac:dyDescent="0.2">
      <c r="A18" s="67" t="s">
        <v>67</v>
      </c>
      <c r="B18" s="68" t="s">
        <v>149</v>
      </c>
      <c r="C18" s="69">
        <v>1419000</v>
      </c>
      <c r="D18" s="69">
        <f>5358000+162000+6971000+270000+48000+174000</f>
        <v>12983000</v>
      </c>
      <c r="E18" s="66">
        <f t="shared" si="2"/>
        <v>14402000</v>
      </c>
      <c r="F18" s="66">
        <f t="shared" si="4"/>
        <v>27385000</v>
      </c>
      <c r="G18" s="66">
        <f t="shared" si="5"/>
        <v>41787000</v>
      </c>
      <c r="H18" s="66">
        <f t="shared" si="6"/>
        <v>69172000</v>
      </c>
      <c r="I18" s="66">
        <f t="shared" si="7"/>
        <v>110959000</v>
      </c>
      <c r="J18" s="66">
        <f t="shared" si="8"/>
        <v>180131000</v>
      </c>
      <c r="K18" s="66">
        <f t="shared" si="9"/>
        <v>291090000</v>
      </c>
      <c r="L18" s="66">
        <f>'1.1.'!H18+'1.2.'!F18+'1.3.'!F18</f>
        <v>9626229</v>
      </c>
    </row>
    <row r="19" spans="1:12" s="36" customFormat="1" ht="12" customHeight="1" thickBot="1" x14ac:dyDescent="0.25">
      <c r="A19" s="71" t="s">
        <v>73</v>
      </c>
      <c r="B19" s="72" t="s">
        <v>150</v>
      </c>
      <c r="C19" s="74"/>
      <c r="D19" s="74">
        <v>6971000</v>
      </c>
      <c r="E19" s="66">
        <f t="shared" si="2"/>
        <v>6971000</v>
      </c>
      <c r="F19" s="66">
        <f t="shared" si="4"/>
        <v>13942000</v>
      </c>
      <c r="G19" s="66">
        <f t="shared" si="5"/>
        <v>20913000</v>
      </c>
      <c r="H19" s="66">
        <f t="shared" si="6"/>
        <v>34855000</v>
      </c>
      <c r="I19" s="66">
        <f t="shared" si="7"/>
        <v>55768000</v>
      </c>
      <c r="J19" s="66">
        <f t="shared" si="8"/>
        <v>90623000</v>
      </c>
      <c r="K19" s="66">
        <f t="shared" si="9"/>
        <v>146391000</v>
      </c>
      <c r="L19" s="66">
        <f>'1.1.'!H19+'1.2.'!F19+'1.3.'!F19</f>
        <v>3801950</v>
      </c>
    </row>
    <row r="20" spans="1:12" s="36" customFormat="1" ht="12" customHeight="1" thickBot="1" x14ac:dyDescent="0.25">
      <c r="A20" s="59" t="s">
        <v>6</v>
      </c>
      <c r="B20" s="60" t="s">
        <v>151</v>
      </c>
      <c r="C20" s="61">
        <f>+C21+C22+C23+C24+C25</f>
        <v>0</v>
      </c>
      <c r="D20" s="61">
        <f>+D21+D22+D23+D24+D25</f>
        <v>57971000</v>
      </c>
      <c r="E20" s="62">
        <f>+E21+E22+E23+E24+E25</f>
        <v>57971000</v>
      </c>
      <c r="F20" s="62">
        <f t="shared" ref="F20:L20" si="10">+F21+F22+F23+F24+F25</f>
        <v>115942000</v>
      </c>
      <c r="G20" s="62">
        <f t="shared" si="10"/>
        <v>173913000</v>
      </c>
      <c r="H20" s="62">
        <f t="shared" si="10"/>
        <v>289855000</v>
      </c>
      <c r="I20" s="62">
        <f t="shared" si="10"/>
        <v>463768000</v>
      </c>
      <c r="J20" s="62">
        <f t="shared" si="10"/>
        <v>753623000</v>
      </c>
      <c r="K20" s="62">
        <f t="shared" si="10"/>
        <v>1217391000</v>
      </c>
      <c r="L20" s="62">
        <f t="shared" si="10"/>
        <v>57887604</v>
      </c>
    </row>
    <row r="21" spans="1:12" s="36" customFormat="1" ht="12" customHeight="1" x14ac:dyDescent="0.2">
      <c r="A21" s="63" t="s">
        <v>46</v>
      </c>
      <c r="B21" s="64" t="s">
        <v>152</v>
      </c>
      <c r="C21" s="65"/>
      <c r="D21" s="65">
        <v>1250000</v>
      </c>
      <c r="E21" s="66">
        <f t="shared" si="2"/>
        <v>1250000</v>
      </c>
      <c r="F21" s="66">
        <f t="shared" ref="F21:F26" si="11">D21+E21</f>
        <v>2500000</v>
      </c>
      <c r="G21" s="66">
        <f t="shared" ref="G21:G26" si="12">E21+F21</f>
        <v>3750000</v>
      </c>
      <c r="H21" s="66">
        <f t="shared" ref="H21:H26" si="13">F21+G21</f>
        <v>6250000</v>
      </c>
      <c r="I21" s="66">
        <f t="shared" ref="I21:I26" si="14">G21+H21</f>
        <v>10000000</v>
      </c>
      <c r="J21" s="66">
        <f t="shared" ref="J21:J26" si="15">H21+I21</f>
        <v>16250000</v>
      </c>
      <c r="K21" s="66">
        <f t="shared" ref="K21:K26" si="16">I21+J21</f>
        <v>26250000</v>
      </c>
      <c r="L21" s="66">
        <f>'1.1.'!H21+'1.2.'!F21+'1.3.'!F21</f>
        <v>1250000</v>
      </c>
    </row>
    <row r="22" spans="1:12" s="36" customFormat="1" ht="12" customHeight="1" x14ac:dyDescent="0.2">
      <c r="A22" s="67" t="s">
        <v>47</v>
      </c>
      <c r="B22" s="68" t="s">
        <v>153</v>
      </c>
      <c r="C22" s="69"/>
      <c r="D22" s="69"/>
      <c r="E22" s="66">
        <f t="shared" si="2"/>
        <v>0</v>
      </c>
      <c r="F22" s="66">
        <f t="shared" si="11"/>
        <v>0</v>
      </c>
      <c r="G22" s="66">
        <f t="shared" si="12"/>
        <v>0</v>
      </c>
      <c r="H22" s="66">
        <f t="shared" si="13"/>
        <v>0</v>
      </c>
      <c r="I22" s="66">
        <f t="shared" si="14"/>
        <v>0</v>
      </c>
      <c r="J22" s="66">
        <f t="shared" si="15"/>
        <v>0</v>
      </c>
      <c r="K22" s="66">
        <f t="shared" si="16"/>
        <v>0</v>
      </c>
      <c r="L22" s="66">
        <f>'1.1.'!H22+'1.2.'!F22+'1.3.'!F22</f>
        <v>0</v>
      </c>
    </row>
    <row r="23" spans="1:12" s="36" customFormat="1" ht="12" customHeight="1" x14ac:dyDescent="0.2">
      <c r="A23" s="67" t="s">
        <v>48</v>
      </c>
      <c r="B23" s="68" t="s">
        <v>295</v>
      </c>
      <c r="C23" s="69"/>
      <c r="D23" s="69"/>
      <c r="E23" s="66">
        <f t="shared" si="2"/>
        <v>0</v>
      </c>
      <c r="F23" s="66">
        <f t="shared" si="11"/>
        <v>0</v>
      </c>
      <c r="G23" s="66">
        <f t="shared" si="12"/>
        <v>0</v>
      </c>
      <c r="H23" s="66">
        <f t="shared" si="13"/>
        <v>0</v>
      </c>
      <c r="I23" s="66">
        <f t="shared" si="14"/>
        <v>0</v>
      </c>
      <c r="J23" s="66">
        <f t="shared" si="15"/>
        <v>0</v>
      </c>
      <c r="K23" s="66">
        <f t="shared" si="16"/>
        <v>0</v>
      </c>
      <c r="L23" s="66">
        <f>'1.1.'!H23+'1.2.'!F23+'1.3.'!F23</f>
        <v>0</v>
      </c>
    </row>
    <row r="24" spans="1:12" s="36" customFormat="1" ht="12" customHeight="1" x14ac:dyDescent="0.2">
      <c r="A24" s="67" t="s">
        <v>49</v>
      </c>
      <c r="B24" s="68" t="s">
        <v>296</v>
      </c>
      <c r="C24" s="69"/>
      <c r="D24" s="69"/>
      <c r="E24" s="66">
        <f t="shared" si="2"/>
        <v>0</v>
      </c>
      <c r="F24" s="66">
        <f t="shared" si="11"/>
        <v>0</v>
      </c>
      <c r="G24" s="66">
        <f t="shared" si="12"/>
        <v>0</v>
      </c>
      <c r="H24" s="66">
        <f t="shared" si="13"/>
        <v>0</v>
      </c>
      <c r="I24" s="66">
        <f t="shared" si="14"/>
        <v>0</v>
      </c>
      <c r="J24" s="66">
        <f t="shared" si="15"/>
        <v>0</v>
      </c>
      <c r="K24" s="66">
        <f t="shared" si="16"/>
        <v>0</v>
      </c>
      <c r="L24" s="66">
        <f>'1.1.'!H24+'1.2.'!F24+'1.3.'!F24</f>
        <v>0</v>
      </c>
    </row>
    <row r="25" spans="1:12" s="36" customFormat="1" ht="12" customHeight="1" x14ac:dyDescent="0.2">
      <c r="A25" s="67" t="s">
        <v>90</v>
      </c>
      <c r="B25" s="68" t="s">
        <v>154</v>
      </c>
      <c r="C25" s="69"/>
      <c r="D25" s="69">
        <f>325000+56396000</f>
        <v>56721000</v>
      </c>
      <c r="E25" s="66">
        <f t="shared" si="2"/>
        <v>56721000</v>
      </c>
      <c r="F25" s="66">
        <f t="shared" si="11"/>
        <v>113442000</v>
      </c>
      <c r="G25" s="66">
        <f t="shared" si="12"/>
        <v>170163000</v>
      </c>
      <c r="H25" s="66">
        <f t="shared" si="13"/>
        <v>283605000</v>
      </c>
      <c r="I25" s="66">
        <f t="shared" si="14"/>
        <v>453768000</v>
      </c>
      <c r="J25" s="66">
        <f t="shared" si="15"/>
        <v>737373000</v>
      </c>
      <c r="K25" s="66">
        <f t="shared" si="16"/>
        <v>1191141000</v>
      </c>
      <c r="L25" s="66">
        <f>'1.1.'!H25+'1.2.'!F25+'1.3.'!F25</f>
        <v>56637604</v>
      </c>
    </row>
    <row r="26" spans="1:12" s="36" customFormat="1" ht="12" customHeight="1" thickBot="1" x14ac:dyDescent="0.25">
      <c r="A26" s="71" t="s">
        <v>91</v>
      </c>
      <c r="B26" s="72" t="s">
        <v>155</v>
      </c>
      <c r="C26" s="74"/>
      <c r="D26" s="74">
        <v>56396000</v>
      </c>
      <c r="E26" s="66">
        <f t="shared" si="2"/>
        <v>56396000</v>
      </c>
      <c r="F26" s="66">
        <f t="shared" si="11"/>
        <v>112792000</v>
      </c>
      <c r="G26" s="66">
        <f t="shared" si="12"/>
        <v>169188000</v>
      </c>
      <c r="H26" s="66">
        <f t="shared" si="13"/>
        <v>281980000</v>
      </c>
      <c r="I26" s="66">
        <f t="shared" si="14"/>
        <v>451168000</v>
      </c>
      <c r="J26" s="66">
        <f t="shared" si="15"/>
        <v>733148000</v>
      </c>
      <c r="K26" s="66">
        <f t="shared" si="16"/>
        <v>1184316000</v>
      </c>
      <c r="L26" s="66">
        <f>'1.1.'!H26+'1.2.'!F26+'1.3.'!F26</f>
        <v>56395606</v>
      </c>
    </row>
    <row r="27" spans="1:12" s="36" customFormat="1" ht="12" customHeight="1" thickBot="1" x14ac:dyDescent="0.25">
      <c r="A27" s="59" t="s">
        <v>92</v>
      </c>
      <c r="B27" s="60" t="s">
        <v>429</v>
      </c>
      <c r="C27" s="76">
        <f>+C28+C29+C30+C31+C32+C33+C34</f>
        <v>6460000</v>
      </c>
      <c r="D27" s="76">
        <f>+D28+D29+D30+D31+D32+D33+D34</f>
        <v>0</v>
      </c>
      <c r="E27" s="77">
        <f>+E28+E29+E30+E31+E32+E33+E34</f>
        <v>6460000</v>
      </c>
      <c r="F27" s="77">
        <f t="shared" ref="F27:L27" si="17">+F28+F29+F30+F31+F32+F33+F34</f>
        <v>6460000</v>
      </c>
      <c r="G27" s="77">
        <f t="shared" si="17"/>
        <v>12920000</v>
      </c>
      <c r="H27" s="77">
        <f t="shared" si="17"/>
        <v>19380000</v>
      </c>
      <c r="I27" s="77">
        <f t="shared" si="17"/>
        <v>32300000</v>
      </c>
      <c r="J27" s="77">
        <f t="shared" si="17"/>
        <v>51680000</v>
      </c>
      <c r="K27" s="77">
        <f t="shared" si="17"/>
        <v>83980000</v>
      </c>
      <c r="L27" s="77">
        <f t="shared" si="17"/>
        <v>6041388</v>
      </c>
    </row>
    <row r="28" spans="1:12" s="36" customFormat="1" ht="12" customHeight="1" x14ac:dyDescent="0.2">
      <c r="A28" s="63" t="s">
        <v>156</v>
      </c>
      <c r="B28" s="64" t="s">
        <v>445</v>
      </c>
      <c r="C28" s="78">
        <v>1500000</v>
      </c>
      <c r="D28" s="78"/>
      <c r="E28" s="66">
        <f t="shared" si="2"/>
        <v>1500000</v>
      </c>
      <c r="F28" s="66">
        <f t="shared" ref="F28:F34" si="18">D28+E28</f>
        <v>1500000</v>
      </c>
      <c r="G28" s="66">
        <f t="shared" ref="G28:G34" si="19">E28+F28</f>
        <v>3000000</v>
      </c>
      <c r="H28" s="66">
        <f t="shared" ref="H28:H34" si="20">F28+G28</f>
        <v>4500000</v>
      </c>
      <c r="I28" s="66">
        <f t="shared" ref="I28:I34" si="21">G28+H28</f>
        <v>7500000</v>
      </c>
      <c r="J28" s="66">
        <f t="shared" ref="J28:J34" si="22">H28+I28</f>
        <v>12000000</v>
      </c>
      <c r="K28" s="66">
        <f t="shared" ref="K28:K34" si="23">I28+J28</f>
        <v>19500000</v>
      </c>
      <c r="L28" s="66">
        <f>'1.1.'!H28+'1.2.'!F28+'1.3.'!F28</f>
        <v>1376052</v>
      </c>
    </row>
    <row r="29" spans="1:12" s="36" customFormat="1" ht="12" customHeight="1" x14ac:dyDescent="0.2">
      <c r="A29" s="67" t="s">
        <v>157</v>
      </c>
      <c r="B29" s="68" t="s">
        <v>446</v>
      </c>
      <c r="C29" s="69">
        <v>550000</v>
      </c>
      <c r="D29" s="69"/>
      <c r="E29" s="66">
        <f t="shared" si="2"/>
        <v>550000</v>
      </c>
      <c r="F29" s="66">
        <f t="shared" si="18"/>
        <v>550000</v>
      </c>
      <c r="G29" s="66">
        <f t="shared" si="19"/>
        <v>1100000</v>
      </c>
      <c r="H29" s="66">
        <f t="shared" si="20"/>
        <v>1650000</v>
      </c>
      <c r="I29" s="66">
        <f t="shared" si="21"/>
        <v>2750000</v>
      </c>
      <c r="J29" s="66">
        <f t="shared" si="22"/>
        <v>4400000</v>
      </c>
      <c r="K29" s="66">
        <f t="shared" si="23"/>
        <v>7150000</v>
      </c>
      <c r="L29" s="66">
        <f>'1.1.'!H29+'1.2.'!F29+'1.3.'!F29</f>
        <v>326720</v>
      </c>
    </row>
    <row r="30" spans="1:12" s="36" customFormat="1" ht="12" customHeight="1" x14ac:dyDescent="0.2">
      <c r="A30" s="67" t="s">
        <v>158</v>
      </c>
      <c r="B30" s="68" t="s">
        <v>424</v>
      </c>
      <c r="C30" s="69">
        <v>3000000</v>
      </c>
      <c r="D30" s="69"/>
      <c r="E30" s="66">
        <f t="shared" si="2"/>
        <v>3000000</v>
      </c>
      <c r="F30" s="66">
        <f t="shared" si="18"/>
        <v>3000000</v>
      </c>
      <c r="G30" s="66">
        <f t="shared" si="19"/>
        <v>6000000</v>
      </c>
      <c r="H30" s="66">
        <f t="shared" si="20"/>
        <v>9000000</v>
      </c>
      <c r="I30" s="66">
        <f t="shared" si="21"/>
        <v>15000000</v>
      </c>
      <c r="J30" s="66">
        <f t="shared" si="22"/>
        <v>24000000</v>
      </c>
      <c r="K30" s="66">
        <f t="shared" si="23"/>
        <v>39000000</v>
      </c>
      <c r="L30" s="66">
        <f>'1.1.'!H30+'1.2.'!F30+'1.3.'!F30</f>
        <v>2925250</v>
      </c>
    </row>
    <row r="31" spans="1:12" s="36" customFormat="1" ht="12" customHeight="1" x14ac:dyDescent="0.2">
      <c r="A31" s="67" t="s">
        <v>159</v>
      </c>
      <c r="B31" s="68" t="s">
        <v>425</v>
      </c>
      <c r="C31" s="69">
        <v>10000</v>
      </c>
      <c r="D31" s="69"/>
      <c r="E31" s="66">
        <f t="shared" si="2"/>
        <v>10000</v>
      </c>
      <c r="F31" s="66">
        <f t="shared" si="18"/>
        <v>10000</v>
      </c>
      <c r="G31" s="66">
        <f t="shared" si="19"/>
        <v>20000</v>
      </c>
      <c r="H31" s="66">
        <f t="shared" si="20"/>
        <v>30000</v>
      </c>
      <c r="I31" s="66">
        <f t="shared" si="21"/>
        <v>50000</v>
      </c>
      <c r="J31" s="66">
        <f t="shared" si="22"/>
        <v>80000</v>
      </c>
      <c r="K31" s="66">
        <f t="shared" si="23"/>
        <v>130000</v>
      </c>
      <c r="L31" s="66">
        <f>'1.1.'!H31+'1.2.'!F31+'1.3.'!F31</f>
        <v>0</v>
      </c>
    </row>
    <row r="32" spans="1:12" s="36" customFormat="1" ht="12" customHeight="1" x14ac:dyDescent="0.2">
      <c r="A32" s="67" t="s">
        <v>426</v>
      </c>
      <c r="B32" s="68" t="s">
        <v>160</v>
      </c>
      <c r="C32" s="69">
        <v>1300000</v>
      </c>
      <c r="D32" s="69"/>
      <c r="E32" s="66">
        <f t="shared" si="2"/>
        <v>1300000</v>
      </c>
      <c r="F32" s="66">
        <f t="shared" si="18"/>
        <v>1300000</v>
      </c>
      <c r="G32" s="66">
        <f t="shared" si="19"/>
        <v>2600000</v>
      </c>
      <c r="H32" s="66">
        <f t="shared" si="20"/>
        <v>3900000</v>
      </c>
      <c r="I32" s="66">
        <f t="shared" si="21"/>
        <v>6500000</v>
      </c>
      <c r="J32" s="66">
        <f t="shared" si="22"/>
        <v>10400000</v>
      </c>
      <c r="K32" s="66">
        <f t="shared" si="23"/>
        <v>16900000</v>
      </c>
      <c r="L32" s="66">
        <f>'1.1.'!H32+'1.2.'!F32+'1.3.'!F32</f>
        <v>1401298</v>
      </c>
    </row>
    <row r="33" spans="1:12" s="36" customFormat="1" ht="12" customHeight="1" x14ac:dyDescent="0.2">
      <c r="A33" s="67" t="s">
        <v>427</v>
      </c>
      <c r="B33" s="68" t="s">
        <v>161</v>
      </c>
      <c r="C33" s="69"/>
      <c r="D33" s="69"/>
      <c r="E33" s="66">
        <f t="shared" si="2"/>
        <v>0</v>
      </c>
      <c r="F33" s="66">
        <f t="shared" si="18"/>
        <v>0</v>
      </c>
      <c r="G33" s="66">
        <f t="shared" si="19"/>
        <v>0</v>
      </c>
      <c r="H33" s="66">
        <f t="shared" si="20"/>
        <v>0</v>
      </c>
      <c r="I33" s="66">
        <f t="shared" si="21"/>
        <v>0</v>
      </c>
      <c r="J33" s="66">
        <f t="shared" si="22"/>
        <v>0</v>
      </c>
      <c r="K33" s="66">
        <f t="shared" si="23"/>
        <v>0</v>
      </c>
      <c r="L33" s="66">
        <f>'1.1.'!H33+'1.2.'!F33+'1.3.'!F33</f>
        <v>0</v>
      </c>
    </row>
    <row r="34" spans="1:12" s="36" customFormat="1" ht="12" customHeight="1" thickBot="1" x14ac:dyDescent="0.25">
      <c r="A34" s="71" t="s">
        <v>428</v>
      </c>
      <c r="B34" s="75" t="s">
        <v>162</v>
      </c>
      <c r="C34" s="74">
        <v>100000</v>
      </c>
      <c r="D34" s="74"/>
      <c r="E34" s="66">
        <f t="shared" si="2"/>
        <v>100000</v>
      </c>
      <c r="F34" s="66">
        <f t="shared" si="18"/>
        <v>100000</v>
      </c>
      <c r="G34" s="66">
        <f t="shared" si="19"/>
        <v>200000</v>
      </c>
      <c r="H34" s="66">
        <f t="shared" si="20"/>
        <v>300000</v>
      </c>
      <c r="I34" s="66">
        <f t="shared" si="21"/>
        <v>500000</v>
      </c>
      <c r="J34" s="66">
        <f t="shared" si="22"/>
        <v>800000</v>
      </c>
      <c r="K34" s="66">
        <f t="shared" si="23"/>
        <v>1300000</v>
      </c>
      <c r="L34" s="66">
        <f>'1.1.'!H34+'1.2.'!F34+'1.3.'!F34</f>
        <v>12068</v>
      </c>
    </row>
    <row r="35" spans="1:12" s="36" customFormat="1" ht="12" customHeight="1" thickBot="1" x14ac:dyDescent="0.25">
      <c r="A35" s="59" t="s">
        <v>8</v>
      </c>
      <c r="B35" s="60" t="s">
        <v>302</v>
      </c>
      <c r="C35" s="61">
        <f>SUM(C36:C46)</f>
        <v>5801000</v>
      </c>
      <c r="D35" s="61">
        <f>SUM(D36:D46)</f>
        <v>143000</v>
      </c>
      <c r="E35" s="62">
        <f>SUM(E36:E46)</f>
        <v>5944000</v>
      </c>
      <c r="F35" s="62">
        <f t="shared" ref="F35:L35" si="24">SUM(F36:F46)</f>
        <v>6087000</v>
      </c>
      <c r="G35" s="62">
        <f t="shared" si="24"/>
        <v>12031000</v>
      </c>
      <c r="H35" s="62">
        <f t="shared" si="24"/>
        <v>18118000</v>
      </c>
      <c r="I35" s="62">
        <f t="shared" si="24"/>
        <v>30149000</v>
      </c>
      <c r="J35" s="62">
        <f t="shared" si="24"/>
        <v>48267000</v>
      </c>
      <c r="K35" s="62">
        <f t="shared" si="24"/>
        <v>78416000</v>
      </c>
      <c r="L35" s="62">
        <f t="shared" si="24"/>
        <v>6317773</v>
      </c>
    </row>
    <row r="36" spans="1:12" s="36" customFormat="1" ht="12" customHeight="1" x14ac:dyDescent="0.2">
      <c r="A36" s="63" t="s">
        <v>50</v>
      </c>
      <c r="B36" s="64" t="s">
        <v>165</v>
      </c>
      <c r="C36" s="65"/>
      <c r="D36" s="65"/>
      <c r="E36" s="66">
        <f t="shared" si="2"/>
        <v>0</v>
      </c>
      <c r="F36" s="66">
        <f t="shared" ref="F36:F46" si="25">D36+E36</f>
        <v>0</v>
      </c>
      <c r="G36" s="66">
        <f t="shared" ref="G36:G46" si="26">E36+F36</f>
        <v>0</v>
      </c>
      <c r="H36" s="66">
        <f t="shared" ref="H36:H46" si="27">F36+G36</f>
        <v>0</v>
      </c>
      <c r="I36" s="66">
        <f t="shared" ref="I36:I46" si="28">G36+H36</f>
        <v>0</v>
      </c>
      <c r="J36" s="66">
        <f t="shared" ref="J36:J46" si="29">H36+I36</f>
        <v>0</v>
      </c>
      <c r="K36" s="66">
        <f t="shared" ref="K36:K46" si="30">I36+J36</f>
        <v>0</v>
      </c>
      <c r="L36" s="66">
        <f>'1.1.'!H36+'1.2.'!F36+'1.3.'!F36</f>
        <v>0</v>
      </c>
    </row>
    <row r="37" spans="1:12" s="36" customFormat="1" ht="12" customHeight="1" x14ac:dyDescent="0.2">
      <c r="A37" s="67" t="s">
        <v>51</v>
      </c>
      <c r="B37" s="68" t="s">
        <v>166</v>
      </c>
      <c r="C37" s="69">
        <v>318000</v>
      </c>
      <c r="D37" s="69"/>
      <c r="E37" s="66">
        <f t="shared" si="2"/>
        <v>318000</v>
      </c>
      <c r="F37" s="66">
        <f t="shared" si="25"/>
        <v>318000</v>
      </c>
      <c r="G37" s="66">
        <f t="shared" si="26"/>
        <v>636000</v>
      </c>
      <c r="H37" s="66">
        <f t="shared" si="27"/>
        <v>954000</v>
      </c>
      <c r="I37" s="66">
        <f t="shared" si="28"/>
        <v>1590000</v>
      </c>
      <c r="J37" s="66">
        <f t="shared" si="29"/>
        <v>2544000</v>
      </c>
      <c r="K37" s="66">
        <f t="shared" si="30"/>
        <v>4134000</v>
      </c>
      <c r="L37" s="66">
        <f>'1.1.'!H37+'1.2.'!F37+'1.3.'!F37</f>
        <v>278000</v>
      </c>
    </row>
    <row r="38" spans="1:12" s="36" customFormat="1" ht="12" customHeight="1" x14ac:dyDescent="0.2">
      <c r="A38" s="67" t="s">
        <v>52</v>
      </c>
      <c r="B38" s="68" t="s">
        <v>167</v>
      </c>
      <c r="C38" s="69">
        <v>40000</v>
      </c>
      <c r="D38" s="69"/>
      <c r="E38" s="66">
        <f t="shared" si="2"/>
        <v>40000</v>
      </c>
      <c r="F38" s="66">
        <f t="shared" si="25"/>
        <v>40000</v>
      </c>
      <c r="G38" s="66">
        <f t="shared" si="26"/>
        <v>80000</v>
      </c>
      <c r="H38" s="66">
        <f t="shared" si="27"/>
        <v>120000</v>
      </c>
      <c r="I38" s="66">
        <f t="shared" si="28"/>
        <v>200000</v>
      </c>
      <c r="J38" s="66">
        <f t="shared" si="29"/>
        <v>320000</v>
      </c>
      <c r="K38" s="66">
        <f t="shared" si="30"/>
        <v>520000</v>
      </c>
      <c r="L38" s="66">
        <f>'1.1.'!H38+'1.2.'!F38+'1.3.'!F38</f>
        <v>29700</v>
      </c>
    </row>
    <row r="39" spans="1:12" s="36" customFormat="1" ht="12" customHeight="1" x14ac:dyDescent="0.2">
      <c r="A39" s="67" t="s">
        <v>94</v>
      </c>
      <c r="B39" s="68" t="s">
        <v>168</v>
      </c>
      <c r="C39" s="69">
        <v>4838000</v>
      </c>
      <c r="D39" s="69">
        <v>80000</v>
      </c>
      <c r="E39" s="66">
        <f t="shared" si="2"/>
        <v>4918000</v>
      </c>
      <c r="F39" s="66">
        <f t="shared" si="25"/>
        <v>4998000</v>
      </c>
      <c r="G39" s="66">
        <f t="shared" si="26"/>
        <v>9916000</v>
      </c>
      <c r="H39" s="66">
        <f t="shared" si="27"/>
        <v>14914000</v>
      </c>
      <c r="I39" s="66">
        <f t="shared" si="28"/>
        <v>24830000</v>
      </c>
      <c r="J39" s="66">
        <f t="shared" si="29"/>
        <v>39744000</v>
      </c>
      <c r="K39" s="66">
        <f t="shared" si="30"/>
        <v>64574000</v>
      </c>
      <c r="L39" s="66">
        <f>'1.1.'!H39+'1.2.'!F39+'1.3.'!F39</f>
        <v>5262840</v>
      </c>
    </row>
    <row r="40" spans="1:12" s="36" customFormat="1" ht="12" customHeight="1" x14ac:dyDescent="0.2">
      <c r="A40" s="67" t="s">
        <v>95</v>
      </c>
      <c r="B40" s="68" t="s">
        <v>169</v>
      </c>
      <c r="C40" s="69">
        <v>600000</v>
      </c>
      <c r="D40" s="69"/>
      <c r="E40" s="66">
        <f t="shared" si="2"/>
        <v>600000</v>
      </c>
      <c r="F40" s="66">
        <f t="shared" si="25"/>
        <v>600000</v>
      </c>
      <c r="G40" s="66">
        <f t="shared" si="26"/>
        <v>1200000</v>
      </c>
      <c r="H40" s="66">
        <f t="shared" si="27"/>
        <v>1800000</v>
      </c>
      <c r="I40" s="66">
        <f t="shared" si="28"/>
        <v>3000000</v>
      </c>
      <c r="J40" s="66">
        <f t="shared" si="29"/>
        <v>4800000</v>
      </c>
      <c r="K40" s="66">
        <f t="shared" si="30"/>
        <v>7800000</v>
      </c>
      <c r="L40" s="66">
        <f>'1.1.'!H40+'1.2.'!F40+'1.3.'!F40</f>
        <v>680020</v>
      </c>
    </row>
    <row r="41" spans="1:12" s="36" customFormat="1" ht="12" customHeight="1" x14ac:dyDescent="0.2">
      <c r="A41" s="67" t="s">
        <v>96</v>
      </c>
      <c r="B41" s="68" t="s">
        <v>170</v>
      </c>
      <c r="C41" s="69"/>
      <c r="D41" s="69"/>
      <c r="E41" s="66">
        <f t="shared" si="2"/>
        <v>0</v>
      </c>
      <c r="F41" s="66">
        <f t="shared" si="25"/>
        <v>0</v>
      </c>
      <c r="G41" s="66">
        <f t="shared" si="26"/>
        <v>0</v>
      </c>
      <c r="H41" s="66">
        <f t="shared" si="27"/>
        <v>0</v>
      </c>
      <c r="I41" s="66">
        <f t="shared" si="28"/>
        <v>0</v>
      </c>
      <c r="J41" s="66">
        <f t="shared" si="29"/>
        <v>0</v>
      </c>
      <c r="K41" s="66">
        <f t="shared" si="30"/>
        <v>0</v>
      </c>
      <c r="L41" s="66">
        <f>'1.1.'!H41+'1.2.'!F41+'1.3.'!F41</f>
        <v>0</v>
      </c>
    </row>
    <row r="42" spans="1:12" s="36" customFormat="1" ht="12" customHeight="1" x14ac:dyDescent="0.2">
      <c r="A42" s="67" t="s">
        <v>97</v>
      </c>
      <c r="B42" s="68" t="s">
        <v>171</v>
      </c>
      <c r="C42" s="69"/>
      <c r="D42" s="69"/>
      <c r="E42" s="66">
        <f t="shared" si="2"/>
        <v>0</v>
      </c>
      <c r="F42" s="66">
        <f t="shared" si="25"/>
        <v>0</v>
      </c>
      <c r="G42" s="66">
        <f t="shared" si="26"/>
        <v>0</v>
      </c>
      <c r="H42" s="66">
        <f t="shared" si="27"/>
        <v>0</v>
      </c>
      <c r="I42" s="66">
        <f t="shared" si="28"/>
        <v>0</v>
      </c>
      <c r="J42" s="66">
        <f t="shared" si="29"/>
        <v>0</v>
      </c>
      <c r="K42" s="66">
        <f t="shared" si="30"/>
        <v>0</v>
      </c>
      <c r="L42" s="66">
        <f>'1.1.'!H42+'1.2.'!F42+'1.3.'!F42</f>
        <v>0</v>
      </c>
    </row>
    <row r="43" spans="1:12" s="36" customFormat="1" ht="12" customHeight="1" x14ac:dyDescent="0.2">
      <c r="A43" s="67" t="s">
        <v>98</v>
      </c>
      <c r="B43" s="68" t="s">
        <v>430</v>
      </c>
      <c r="C43" s="69">
        <v>5000</v>
      </c>
      <c r="D43" s="69"/>
      <c r="E43" s="66">
        <f t="shared" si="2"/>
        <v>5000</v>
      </c>
      <c r="F43" s="66">
        <f t="shared" si="25"/>
        <v>5000</v>
      </c>
      <c r="G43" s="66">
        <f t="shared" si="26"/>
        <v>10000</v>
      </c>
      <c r="H43" s="66">
        <f t="shared" si="27"/>
        <v>15000</v>
      </c>
      <c r="I43" s="66">
        <f t="shared" si="28"/>
        <v>25000</v>
      </c>
      <c r="J43" s="66">
        <f t="shared" si="29"/>
        <v>40000</v>
      </c>
      <c r="K43" s="66">
        <f t="shared" si="30"/>
        <v>65000</v>
      </c>
      <c r="L43" s="66">
        <f>'1.1.'!H43+'1.2.'!F43+'1.3.'!F43</f>
        <v>711</v>
      </c>
    </row>
    <row r="44" spans="1:12" s="36" customFormat="1" ht="12" customHeight="1" x14ac:dyDescent="0.2">
      <c r="A44" s="67" t="s">
        <v>163</v>
      </c>
      <c r="B44" s="68" t="s">
        <v>173</v>
      </c>
      <c r="C44" s="79"/>
      <c r="D44" s="79"/>
      <c r="E44" s="66">
        <f t="shared" si="2"/>
        <v>0</v>
      </c>
      <c r="F44" s="66">
        <f t="shared" si="25"/>
        <v>0</v>
      </c>
      <c r="G44" s="66">
        <f t="shared" si="26"/>
        <v>0</v>
      </c>
      <c r="H44" s="66">
        <f t="shared" si="27"/>
        <v>0</v>
      </c>
      <c r="I44" s="66">
        <f t="shared" si="28"/>
        <v>0</v>
      </c>
      <c r="J44" s="66">
        <f t="shared" si="29"/>
        <v>0</v>
      </c>
      <c r="K44" s="66">
        <f t="shared" si="30"/>
        <v>0</v>
      </c>
      <c r="L44" s="66">
        <f>'1.1.'!H44+'1.2.'!F44+'1.3.'!F44</f>
        <v>0</v>
      </c>
    </row>
    <row r="45" spans="1:12" s="36" customFormat="1" ht="12" customHeight="1" x14ac:dyDescent="0.2">
      <c r="A45" s="71" t="s">
        <v>164</v>
      </c>
      <c r="B45" s="75" t="s">
        <v>304</v>
      </c>
      <c r="C45" s="80"/>
      <c r="D45" s="80">
        <v>63000</v>
      </c>
      <c r="E45" s="66">
        <f t="shared" si="2"/>
        <v>63000</v>
      </c>
      <c r="F45" s="66">
        <f t="shared" si="25"/>
        <v>126000</v>
      </c>
      <c r="G45" s="66">
        <f t="shared" si="26"/>
        <v>189000</v>
      </c>
      <c r="H45" s="66">
        <f t="shared" si="27"/>
        <v>315000</v>
      </c>
      <c r="I45" s="66">
        <f t="shared" si="28"/>
        <v>504000</v>
      </c>
      <c r="J45" s="66">
        <f t="shared" si="29"/>
        <v>819000</v>
      </c>
      <c r="K45" s="66">
        <f t="shared" si="30"/>
        <v>1323000</v>
      </c>
      <c r="L45" s="66">
        <f>'1.1.'!H45+'1.2.'!F45+'1.3.'!F45</f>
        <v>66502</v>
      </c>
    </row>
    <row r="46" spans="1:12" s="36" customFormat="1" ht="12" customHeight="1" thickBot="1" x14ac:dyDescent="0.25">
      <c r="A46" s="71" t="s">
        <v>303</v>
      </c>
      <c r="B46" s="72" t="s">
        <v>174</v>
      </c>
      <c r="C46" s="80"/>
      <c r="D46" s="80"/>
      <c r="E46" s="66">
        <f t="shared" si="2"/>
        <v>0</v>
      </c>
      <c r="F46" s="66">
        <f t="shared" si="25"/>
        <v>0</v>
      </c>
      <c r="G46" s="66">
        <f t="shared" si="26"/>
        <v>0</v>
      </c>
      <c r="H46" s="66">
        <f t="shared" si="27"/>
        <v>0</v>
      </c>
      <c r="I46" s="66">
        <f t="shared" si="28"/>
        <v>0</v>
      </c>
      <c r="J46" s="66">
        <f t="shared" si="29"/>
        <v>0</v>
      </c>
      <c r="K46" s="66">
        <f t="shared" si="30"/>
        <v>0</v>
      </c>
      <c r="L46" s="66">
        <f>'1.1.'!H46+'1.2.'!F46+'1.3.'!F46</f>
        <v>0</v>
      </c>
    </row>
    <row r="47" spans="1:12" s="36" customFormat="1" ht="12" customHeight="1" thickBot="1" x14ac:dyDescent="0.25">
      <c r="A47" s="59" t="s">
        <v>9</v>
      </c>
      <c r="B47" s="60" t="s">
        <v>175</v>
      </c>
      <c r="C47" s="61">
        <f>SUM(C48:C52)</f>
        <v>0</v>
      </c>
      <c r="D47" s="61">
        <f>SUM(D48:D52)</f>
        <v>0</v>
      </c>
      <c r="E47" s="62">
        <f>SUM(E48:E52)</f>
        <v>0</v>
      </c>
      <c r="F47" s="62">
        <f t="shared" ref="F47:L47" si="31">SUM(F48:F52)</f>
        <v>0</v>
      </c>
      <c r="G47" s="62">
        <f t="shared" si="31"/>
        <v>0</v>
      </c>
      <c r="H47" s="62">
        <f t="shared" si="31"/>
        <v>0</v>
      </c>
      <c r="I47" s="62">
        <f t="shared" si="31"/>
        <v>0</v>
      </c>
      <c r="J47" s="62">
        <f t="shared" si="31"/>
        <v>0</v>
      </c>
      <c r="K47" s="62">
        <f t="shared" si="31"/>
        <v>0</v>
      </c>
      <c r="L47" s="62">
        <f t="shared" si="31"/>
        <v>0</v>
      </c>
    </row>
    <row r="48" spans="1:12" s="36" customFormat="1" ht="12" customHeight="1" x14ac:dyDescent="0.2">
      <c r="A48" s="63" t="s">
        <v>53</v>
      </c>
      <c r="B48" s="64" t="s">
        <v>179</v>
      </c>
      <c r="C48" s="81"/>
      <c r="D48" s="81"/>
      <c r="E48" s="82">
        <f t="shared" si="2"/>
        <v>0</v>
      </c>
      <c r="F48" s="82">
        <f t="shared" ref="F48:F52" si="32">D48+E48</f>
        <v>0</v>
      </c>
      <c r="G48" s="82">
        <f t="shared" ref="G48:G52" si="33">E48+F48</f>
        <v>0</v>
      </c>
      <c r="H48" s="82">
        <f t="shared" ref="H48:H52" si="34">F48+G48</f>
        <v>0</v>
      </c>
      <c r="I48" s="82">
        <f t="shared" ref="I48:I52" si="35">G48+H48</f>
        <v>0</v>
      </c>
      <c r="J48" s="82">
        <f t="shared" ref="J48:J52" si="36">H48+I48</f>
        <v>0</v>
      </c>
      <c r="K48" s="82">
        <f t="shared" ref="K48:K52" si="37">I48+J48</f>
        <v>0</v>
      </c>
      <c r="L48" s="82">
        <f>'1.1.'!H48+'1.2.'!F48+'1.3.'!F48</f>
        <v>0</v>
      </c>
    </row>
    <row r="49" spans="1:12" s="36" customFormat="1" ht="12" customHeight="1" x14ac:dyDescent="0.2">
      <c r="A49" s="67" t="s">
        <v>54</v>
      </c>
      <c r="B49" s="68" t="s">
        <v>180</v>
      </c>
      <c r="C49" s="79"/>
      <c r="D49" s="79"/>
      <c r="E49" s="82">
        <f t="shared" si="2"/>
        <v>0</v>
      </c>
      <c r="F49" s="82">
        <f t="shared" si="32"/>
        <v>0</v>
      </c>
      <c r="G49" s="82">
        <f t="shared" si="33"/>
        <v>0</v>
      </c>
      <c r="H49" s="82">
        <f t="shared" si="34"/>
        <v>0</v>
      </c>
      <c r="I49" s="82">
        <f t="shared" si="35"/>
        <v>0</v>
      </c>
      <c r="J49" s="82">
        <f t="shared" si="36"/>
        <v>0</v>
      </c>
      <c r="K49" s="82">
        <f t="shared" si="37"/>
        <v>0</v>
      </c>
      <c r="L49" s="82">
        <f>'1.1.'!H49+'1.2.'!F49+'1.3.'!F49</f>
        <v>0</v>
      </c>
    </row>
    <row r="50" spans="1:12" s="36" customFormat="1" ht="12" customHeight="1" x14ac:dyDescent="0.2">
      <c r="A50" s="67" t="s">
        <v>176</v>
      </c>
      <c r="B50" s="68" t="s">
        <v>181</v>
      </c>
      <c r="C50" s="79"/>
      <c r="D50" s="79"/>
      <c r="E50" s="82">
        <f t="shared" si="2"/>
        <v>0</v>
      </c>
      <c r="F50" s="82">
        <f t="shared" si="32"/>
        <v>0</v>
      </c>
      <c r="G50" s="82">
        <f t="shared" si="33"/>
        <v>0</v>
      </c>
      <c r="H50" s="82">
        <f t="shared" si="34"/>
        <v>0</v>
      </c>
      <c r="I50" s="82">
        <f t="shared" si="35"/>
        <v>0</v>
      </c>
      <c r="J50" s="82">
        <f t="shared" si="36"/>
        <v>0</v>
      </c>
      <c r="K50" s="82">
        <f t="shared" si="37"/>
        <v>0</v>
      </c>
      <c r="L50" s="82">
        <f>'1.1.'!H50+'1.2.'!F50+'1.3.'!F50</f>
        <v>0</v>
      </c>
    </row>
    <row r="51" spans="1:12" s="36" customFormat="1" ht="12" customHeight="1" x14ac:dyDescent="0.2">
      <c r="A51" s="67" t="s">
        <v>177</v>
      </c>
      <c r="B51" s="68" t="s">
        <v>182</v>
      </c>
      <c r="C51" s="79"/>
      <c r="D51" s="79"/>
      <c r="E51" s="82">
        <f t="shared" si="2"/>
        <v>0</v>
      </c>
      <c r="F51" s="82">
        <f t="shared" si="32"/>
        <v>0</v>
      </c>
      <c r="G51" s="82">
        <f t="shared" si="33"/>
        <v>0</v>
      </c>
      <c r="H51" s="82">
        <f t="shared" si="34"/>
        <v>0</v>
      </c>
      <c r="I51" s="82">
        <f t="shared" si="35"/>
        <v>0</v>
      </c>
      <c r="J51" s="82">
        <f t="shared" si="36"/>
        <v>0</v>
      </c>
      <c r="K51" s="82">
        <f t="shared" si="37"/>
        <v>0</v>
      </c>
      <c r="L51" s="82">
        <f>'1.1.'!H51+'1.2.'!F51+'1.3.'!F51</f>
        <v>0</v>
      </c>
    </row>
    <row r="52" spans="1:12" s="36" customFormat="1" ht="12" customHeight="1" thickBot="1" x14ac:dyDescent="0.25">
      <c r="A52" s="71" t="s">
        <v>178</v>
      </c>
      <c r="B52" s="72" t="s">
        <v>183</v>
      </c>
      <c r="C52" s="80"/>
      <c r="D52" s="80"/>
      <c r="E52" s="82">
        <f t="shared" si="2"/>
        <v>0</v>
      </c>
      <c r="F52" s="82">
        <f t="shared" si="32"/>
        <v>0</v>
      </c>
      <c r="G52" s="82">
        <f t="shared" si="33"/>
        <v>0</v>
      </c>
      <c r="H52" s="82">
        <f t="shared" si="34"/>
        <v>0</v>
      </c>
      <c r="I52" s="82">
        <f t="shared" si="35"/>
        <v>0</v>
      </c>
      <c r="J52" s="82">
        <f t="shared" si="36"/>
        <v>0</v>
      </c>
      <c r="K52" s="82">
        <f t="shared" si="37"/>
        <v>0</v>
      </c>
      <c r="L52" s="82">
        <f>'1.1.'!H52+'1.2.'!F52+'1.3.'!F52</f>
        <v>0</v>
      </c>
    </row>
    <row r="53" spans="1:12" s="36" customFormat="1" ht="12" customHeight="1" thickBot="1" x14ac:dyDescent="0.25">
      <c r="A53" s="59" t="s">
        <v>99</v>
      </c>
      <c r="B53" s="60" t="s">
        <v>184</v>
      </c>
      <c r="C53" s="61">
        <f>SUM(C54:C56)</f>
        <v>1416500</v>
      </c>
      <c r="D53" s="61">
        <f>SUM(D54:D56)</f>
        <v>233000</v>
      </c>
      <c r="E53" s="62">
        <f>SUM(E54:E56)</f>
        <v>1649500</v>
      </c>
      <c r="F53" s="62">
        <f t="shared" ref="F53:L53" si="38">SUM(F54:F56)</f>
        <v>1882500</v>
      </c>
      <c r="G53" s="62">
        <f t="shared" si="38"/>
        <v>3532000</v>
      </c>
      <c r="H53" s="62">
        <f t="shared" si="38"/>
        <v>5414500</v>
      </c>
      <c r="I53" s="62">
        <f t="shared" si="38"/>
        <v>8946500</v>
      </c>
      <c r="J53" s="62">
        <f t="shared" si="38"/>
        <v>14361000</v>
      </c>
      <c r="K53" s="62">
        <f t="shared" si="38"/>
        <v>23307500</v>
      </c>
      <c r="L53" s="62">
        <f t="shared" si="38"/>
        <v>1647809</v>
      </c>
    </row>
    <row r="54" spans="1:12" s="36" customFormat="1" ht="12" customHeight="1" x14ac:dyDescent="0.2">
      <c r="A54" s="63" t="s">
        <v>55</v>
      </c>
      <c r="B54" s="64" t="s">
        <v>185</v>
      </c>
      <c r="C54" s="65"/>
      <c r="D54" s="65"/>
      <c r="E54" s="66">
        <f t="shared" si="2"/>
        <v>0</v>
      </c>
      <c r="F54" s="66">
        <f t="shared" ref="F54:F57" si="39">D54+E54</f>
        <v>0</v>
      </c>
      <c r="G54" s="66">
        <f t="shared" ref="G54:G57" si="40">E54+F54</f>
        <v>0</v>
      </c>
      <c r="H54" s="66">
        <f t="shared" ref="H54:H57" si="41">F54+G54</f>
        <v>0</v>
      </c>
      <c r="I54" s="66">
        <f t="shared" ref="I54:I57" si="42">G54+H54</f>
        <v>0</v>
      </c>
      <c r="J54" s="66">
        <f t="shared" ref="J54:J57" si="43">H54+I54</f>
        <v>0</v>
      </c>
      <c r="K54" s="66">
        <f t="shared" ref="K54:K57" si="44">I54+J54</f>
        <v>0</v>
      </c>
      <c r="L54" s="66">
        <f>'1.1.'!H54+'1.2.'!F54+'1.3.'!F54</f>
        <v>0</v>
      </c>
    </row>
    <row r="55" spans="1:12" s="36" customFormat="1" ht="12" customHeight="1" x14ac:dyDescent="0.2">
      <c r="A55" s="67" t="s">
        <v>56</v>
      </c>
      <c r="B55" s="68" t="s">
        <v>297</v>
      </c>
      <c r="C55" s="69"/>
      <c r="D55" s="69"/>
      <c r="E55" s="66">
        <f t="shared" si="2"/>
        <v>0</v>
      </c>
      <c r="F55" s="66">
        <f t="shared" si="39"/>
        <v>0</v>
      </c>
      <c r="G55" s="66">
        <f t="shared" si="40"/>
        <v>0</v>
      </c>
      <c r="H55" s="66">
        <f t="shared" si="41"/>
        <v>0</v>
      </c>
      <c r="I55" s="66">
        <f t="shared" si="42"/>
        <v>0</v>
      </c>
      <c r="J55" s="66">
        <f t="shared" si="43"/>
        <v>0</v>
      </c>
      <c r="K55" s="66">
        <f t="shared" si="44"/>
        <v>0</v>
      </c>
      <c r="L55" s="66">
        <f>'1.1.'!H55+'1.2.'!F55+'1.3.'!F55</f>
        <v>0</v>
      </c>
    </row>
    <row r="56" spans="1:12" s="36" customFormat="1" ht="12" customHeight="1" x14ac:dyDescent="0.2">
      <c r="A56" s="67" t="s">
        <v>188</v>
      </c>
      <c r="B56" s="68" t="s">
        <v>186</v>
      </c>
      <c r="C56" s="69">
        <v>1416500</v>
      </c>
      <c r="D56" s="69">
        <f>14000+30000+149000+40000</f>
        <v>233000</v>
      </c>
      <c r="E56" s="66">
        <f t="shared" si="2"/>
        <v>1649500</v>
      </c>
      <c r="F56" s="66">
        <f t="shared" si="39"/>
        <v>1882500</v>
      </c>
      <c r="G56" s="66">
        <f t="shared" si="40"/>
        <v>3532000</v>
      </c>
      <c r="H56" s="66">
        <f t="shared" si="41"/>
        <v>5414500</v>
      </c>
      <c r="I56" s="66">
        <f t="shared" si="42"/>
        <v>8946500</v>
      </c>
      <c r="J56" s="66">
        <f t="shared" si="43"/>
        <v>14361000</v>
      </c>
      <c r="K56" s="66">
        <f t="shared" si="44"/>
        <v>23307500</v>
      </c>
      <c r="L56" s="66">
        <f>'1.1.'!H56+'1.2.'!F56+'1.3.'!F56</f>
        <v>1647809</v>
      </c>
    </row>
    <row r="57" spans="1:12" s="36" customFormat="1" ht="12" customHeight="1" thickBot="1" x14ac:dyDescent="0.25">
      <c r="A57" s="71" t="s">
        <v>189</v>
      </c>
      <c r="B57" s="72" t="s">
        <v>187</v>
      </c>
      <c r="C57" s="74"/>
      <c r="D57" s="74"/>
      <c r="E57" s="66">
        <f t="shared" si="2"/>
        <v>0</v>
      </c>
      <c r="F57" s="66">
        <f t="shared" si="39"/>
        <v>0</v>
      </c>
      <c r="G57" s="66">
        <f t="shared" si="40"/>
        <v>0</v>
      </c>
      <c r="H57" s="66">
        <f t="shared" si="41"/>
        <v>0</v>
      </c>
      <c r="I57" s="66">
        <f t="shared" si="42"/>
        <v>0</v>
      </c>
      <c r="J57" s="66">
        <f t="shared" si="43"/>
        <v>0</v>
      </c>
      <c r="K57" s="66">
        <f t="shared" si="44"/>
        <v>0</v>
      </c>
      <c r="L57" s="66">
        <f>'1.1.'!H57+'1.2.'!F57+'1.3.'!F57</f>
        <v>0</v>
      </c>
    </row>
    <row r="58" spans="1:12" s="36" customFormat="1" ht="12" customHeight="1" thickBot="1" x14ac:dyDescent="0.25">
      <c r="A58" s="59" t="s">
        <v>11</v>
      </c>
      <c r="B58" s="73" t="s">
        <v>190</v>
      </c>
      <c r="C58" s="61">
        <f>SUM(C59:C61)</f>
        <v>0</v>
      </c>
      <c r="D58" s="61">
        <f>SUM(D59:D61)</f>
        <v>0</v>
      </c>
      <c r="E58" s="62">
        <f>SUM(E59:E61)</f>
        <v>0</v>
      </c>
      <c r="F58" s="62">
        <f t="shared" ref="F58:L58" si="45">SUM(F59:F61)</f>
        <v>0</v>
      </c>
      <c r="G58" s="62">
        <f t="shared" si="45"/>
        <v>0</v>
      </c>
      <c r="H58" s="62">
        <f t="shared" si="45"/>
        <v>0</v>
      </c>
      <c r="I58" s="62">
        <f t="shared" si="45"/>
        <v>0</v>
      </c>
      <c r="J58" s="62">
        <f t="shared" si="45"/>
        <v>0</v>
      </c>
      <c r="K58" s="62">
        <f t="shared" si="45"/>
        <v>0</v>
      </c>
      <c r="L58" s="62">
        <f t="shared" si="45"/>
        <v>0</v>
      </c>
    </row>
    <row r="59" spans="1:12" s="36" customFormat="1" ht="12" customHeight="1" x14ac:dyDescent="0.2">
      <c r="A59" s="63" t="s">
        <v>100</v>
      </c>
      <c r="B59" s="64" t="s">
        <v>192</v>
      </c>
      <c r="C59" s="79"/>
      <c r="D59" s="79"/>
      <c r="E59" s="83">
        <f t="shared" si="2"/>
        <v>0</v>
      </c>
      <c r="F59" s="83">
        <f t="shared" ref="F59:F62" si="46">D59+E59</f>
        <v>0</v>
      </c>
      <c r="G59" s="83">
        <f t="shared" ref="G59:G62" si="47">E59+F59</f>
        <v>0</v>
      </c>
      <c r="H59" s="83">
        <f t="shared" ref="H59:H62" si="48">F59+G59</f>
        <v>0</v>
      </c>
      <c r="I59" s="83">
        <f t="shared" ref="I59:I62" si="49">G59+H59</f>
        <v>0</v>
      </c>
      <c r="J59" s="83">
        <f t="shared" ref="J59:J62" si="50">H59+I59</f>
        <v>0</v>
      </c>
      <c r="K59" s="83">
        <f t="shared" ref="K59:K62" si="51">I59+J59</f>
        <v>0</v>
      </c>
      <c r="L59" s="83">
        <f>'1.1.'!H59+'1.2.'!F59+'1.3.'!F59</f>
        <v>0</v>
      </c>
    </row>
    <row r="60" spans="1:12" s="36" customFormat="1" ht="12" customHeight="1" x14ac:dyDescent="0.2">
      <c r="A60" s="67" t="s">
        <v>101</v>
      </c>
      <c r="B60" s="68" t="s">
        <v>298</v>
      </c>
      <c r="C60" s="79"/>
      <c r="D60" s="79"/>
      <c r="E60" s="83">
        <f t="shared" si="2"/>
        <v>0</v>
      </c>
      <c r="F60" s="83">
        <f t="shared" si="46"/>
        <v>0</v>
      </c>
      <c r="G60" s="83">
        <f t="shared" si="47"/>
        <v>0</v>
      </c>
      <c r="H60" s="83">
        <f t="shared" si="48"/>
        <v>0</v>
      </c>
      <c r="I60" s="83">
        <f t="shared" si="49"/>
        <v>0</v>
      </c>
      <c r="J60" s="83">
        <f t="shared" si="50"/>
        <v>0</v>
      </c>
      <c r="K60" s="83">
        <f t="shared" si="51"/>
        <v>0</v>
      </c>
      <c r="L60" s="83">
        <f>'1.1.'!H60+'1.2.'!F60+'1.3.'!F60</f>
        <v>0</v>
      </c>
    </row>
    <row r="61" spans="1:12" s="36" customFormat="1" ht="12" customHeight="1" x14ac:dyDescent="0.2">
      <c r="A61" s="67" t="s">
        <v>121</v>
      </c>
      <c r="B61" s="68" t="s">
        <v>193</v>
      </c>
      <c r="C61" s="79"/>
      <c r="D61" s="79"/>
      <c r="E61" s="83">
        <f t="shared" si="2"/>
        <v>0</v>
      </c>
      <c r="F61" s="83">
        <f t="shared" si="46"/>
        <v>0</v>
      </c>
      <c r="G61" s="83">
        <f t="shared" si="47"/>
        <v>0</v>
      </c>
      <c r="H61" s="83">
        <f t="shared" si="48"/>
        <v>0</v>
      </c>
      <c r="I61" s="83">
        <f t="shared" si="49"/>
        <v>0</v>
      </c>
      <c r="J61" s="83">
        <f t="shared" si="50"/>
        <v>0</v>
      </c>
      <c r="K61" s="83">
        <f t="shared" si="51"/>
        <v>0</v>
      </c>
      <c r="L61" s="83">
        <f>'1.1.'!H61+'1.2.'!F61+'1.3.'!F61</f>
        <v>0</v>
      </c>
    </row>
    <row r="62" spans="1:12" s="36" customFormat="1" ht="12" customHeight="1" thickBot="1" x14ac:dyDescent="0.25">
      <c r="A62" s="71" t="s">
        <v>191</v>
      </c>
      <c r="B62" s="72" t="s">
        <v>194</v>
      </c>
      <c r="C62" s="79"/>
      <c r="D62" s="79"/>
      <c r="E62" s="83">
        <f t="shared" si="2"/>
        <v>0</v>
      </c>
      <c r="F62" s="83">
        <f t="shared" si="46"/>
        <v>0</v>
      </c>
      <c r="G62" s="83">
        <f t="shared" si="47"/>
        <v>0</v>
      </c>
      <c r="H62" s="83">
        <f t="shared" si="48"/>
        <v>0</v>
      </c>
      <c r="I62" s="83">
        <f t="shared" si="49"/>
        <v>0</v>
      </c>
      <c r="J62" s="83">
        <f t="shared" si="50"/>
        <v>0</v>
      </c>
      <c r="K62" s="83">
        <f t="shared" si="51"/>
        <v>0</v>
      </c>
      <c r="L62" s="83">
        <f>'1.1.'!H62+'1.2.'!F62+'1.3.'!F62</f>
        <v>0</v>
      </c>
    </row>
    <row r="63" spans="1:12" s="36" customFormat="1" ht="12" customHeight="1" thickBot="1" x14ac:dyDescent="0.25">
      <c r="A63" s="84" t="s">
        <v>343</v>
      </c>
      <c r="B63" s="60" t="s">
        <v>195</v>
      </c>
      <c r="C63" s="76">
        <f>+C6+C13+C20+C27+C35+C47+C53+C58</f>
        <v>37708764</v>
      </c>
      <c r="D63" s="76">
        <f>+D6+D13+D20+D27+D35+D47+D53+D58</f>
        <v>79216896</v>
      </c>
      <c r="E63" s="77">
        <f>+E6+E13+E20+E27+E35+E47+E53+E58</f>
        <v>116925660</v>
      </c>
      <c r="F63" s="77">
        <f t="shared" ref="F63:L63" si="52">+F6+F13+F20+F27+F35+F47+F53+F58</f>
        <v>196142556</v>
      </c>
      <c r="G63" s="77">
        <f t="shared" si="52"/>
        <v>313068216</v>
      </c>
      <c r="H63" s="77">
        <f t="shared" si="52"/>
        <v>509210772</v>
      </c>
      <c r="I63" s="77">
        <f t="shared" si="52"/>
        <v>822278988</v>
      </c>
      <c r="J63" s="77">
        <f t="shared" si="52"/>
        <v>1331489760</v>
      </c>
      <c r="K63" s="77">
        <f t="shared" si="52"/>
        <v>2153768748</v>
      </c>
      <c r="L63" s="77">
        <f t="shared" si="52"/>
        <v>112019963</v>
      </c>
    </row>
    <row r="64" spans="1:12" s="36" customFormat="1" ht="12" customHeight="1" thickBot="1" x14ac:dyDescent="0.25">
      <c r="A64" s="85" t="s">
        <v>196</v>
      </c>
      <c r="B64" s="73" t="s">
        <v>197</v>
      </c>
      <c r="C64" s="61">
        <f>SUM(C65:C67)</f>
        <v>0</v>
      </c>
      <c r="D64" s="61">
        <f>SUM(D65:D67)</f>
        <v>0</v>
      </c>
      <c r="E64" s="62">
        <f>SUM(E65:E67)</f>
        <v>0</v>
      </c>
      <c r="F64" s="62">
        <f t="shared" ref="F64:L64" si="53">SUM(F65:F67)</f>
        <v>0</v>
      </c>
      <c r="G64" s="62">
        <f t="shared" si="53"/>
        <v>0</v>
      </c>
      <c r="H64" s="62">
        <f t="shared" si="53"/>
        <v>0</v>
      </c>
      <c r="I64" s="62">
        <f t="shared" si="53"/>
        <v>0</v>
      </c>
      <c r="J64" s="62">
        <f t="shared" si="53"/>
        <v>0</v>
      </c>
      <c r="K64" s="62">
        <f t="shared" si="53"/>
        <v>0</v>
      </c>
      <c r="L64" s="62">
        <f t="shared" si="53"/>
        <v>0</v>
      </c>
    </row>
    <row r="65" spans="1:12" s="36" customFormat="1" ht="12" customHeight="1" x14ac:dyDescent="0.2">
      <c r="A65" s="63" t="s">
        <v>228</v>
      </c>
      <c r="B65" s="64" t="s">
        <v>198</v>
      </c>
      <c r="C65" s="79"/>
      <c r="D65" s="79"/>
      <c r="E65" s="83">
        <f t="shared" ref="E65:E86" si="54">C65+D65</f>
        <v>0</v>
      </c>
      <c r="F65" s="83">
        <f t="shared" ref="F65:F67" si="55">D65+E65</f>
        <v>0</v>
      </c>
      <c r="G65" s="83">
        <f t="shared" ref="G65:G67" si="56">E65+F65</f>
        <v>0</v>
      </c>
      <c r="H65" s="83">
        <f t="shared" ref="H65:H67" si="57">F65+G65</f>
        <v>0</v>
      </c>
      <c r="I65" s="83">
        <f t="shared" ref="I65:I67" si="58">G65+H65</f>
        <v>0</v>
      </c>
      <c r="J65" s="83">
        <f t="shared" ref="J65:J67" si="59">H65+I65</f>
        <v>0</v>
      </c>
      <c r="K65" s="83">
        <f t="shared" ref="K65:K67" si="60">I65+J65</f>
        <v>0</v>
      </c>
      <c r="L65" s="83">
        <f>'1.1.'!H65+'1.2.'!F65+'1.3.'!F65</f>
        <v>0</v>
      </c>
    </row>
    <row r="66" spans="1:12" s="36" customFormat="1" ht="12" customHeight="1" x14ac:dyDescent="0.2">
      <c r="A66" s="67" t="s">
        <v>237</v>
      </c>
      <c r="B66" s="68" t="s">
        <v>199</v>
      </c>
      <c r="C66" s="79"/>
      <c r="D66" s="79"/>
      <c r="E66" s="83">
        <f t="shared" si="54"/>
        <v>0</v>
      </c>
      <c r="F66" s="83">
        <f t="shared" si="55"/>
        <v>0</v>
      </c>
      <c r="G66" s="83">
        <f t="shared" si="56"/>
        <v>0</v>
      </c>
      <c r="H66" s="83">
        <f t="shared" si="57"/>
        <v>0</v>
      </c>
      <c r="I66" s="83">
        <f t="shared" si="58"/>
        <v>0</v>
      </c>
      <c r="J66" s="83">
        <f t="shared" si="59"/>
        <v>0</v>
      </c>
      <c r="K66" s="83">
        <f t="shared" si="60"/>
        <v>0</v>
      </c>
      <c r="L66" s="83">
        <f>'1.1.'!H66+'1.2.'!F66+'1.3.'!F66</f>
        <v>0</v>
      </c>
    </row>
    <row r="67" spans="1:12" s="36" customFormat="1" ht="12" customHeight="1" thickBot="1" x14ac:dyDescent="0.25">
      <c r="A67" s="71" t="s">
        <v>238</v>
      </c>
      <c r="B67" s="86" t="s">
        <v>328</v>
      </c>
      <c r="C67" s="79"/>
      <c r="D67" s="79"/>
      <c r="E67" s="83">
        <f t="shared" si="54"/>
        <v>0</v>
      </c>
      <c r="F67" s="83">
        <f t="shared" si="55"/>
        <v>0</v>
      </c>
      <c r="G67" s="83">
        <f t="shared" si="56"/>
        <v>0</v>
      </c>
      <c r="H67" s="83">
        <f t="shared" si="57"/>
        <v>0</v>
      </c>
      <c r="I67" s="83">
        <f t="shared" si="58"/>
        <v>0</v>
      </c>
      <c r="J67" s="83">
        <f t="shared" si="59"/>
        <v>0</v>
      </c>
      <c r="K67" s="83">
        <f t="shared" si="60"/>
        <v>0</v>
      </c>
      <c r="L67" s="83">
        <f>'1.1.'!H67+'1.2.'!F67+'1.3.'!F67</f>
        <v>0</v>
      </c>
    </row>
    <row r="68" spans="1:12" s="36" customFormat="1" ht="12" customHeight="1" thickBot="1" x14ac:dyDescent="0.25">
      <c r="A68" s="85" t="s">
        <v>201</v>
      </c>
      <c r="B68" s="73" t="s">
        <v>202</v>
      </c>
      <c r="C68" s="61">
        <f>SUM(C69:C72)</f>
        <v>0</v>
      </c>
      <c r="D68" s="61">
        <f>SUM(D69:D72)</f>
        <v>0</v>
      </c>
      <c r="E68" s="62">
        <f>SUM(E69:E72)</f>
        <v>0</v>
      </c>
      <c r="F68" s="62">
        <f t="shared" ref="F68:L68" si="61">SUM(F69:F72)</f>
        <v>0</v>
      </c>
      <c r="G68" s="62">
        <f t="shared" si="61"/>
        <v>0</v>
      </c>
      <c r="H68" s="62">
        <f t="shared" si="61"/>
        <v>0</v>
      </c>
      <c r="I68" s="62">
        <f t="shared" si="61"/>
        <v>0</v>
      </c>
      <c r="J68" s="62">
        <f t="shared" si="61"/>
        <v>0</v>
      </c>
      <c r="K68" s="62">
        <f t="shared" si="61"/>
        <v>0</v>
      </c>
      <c r="L68" s="62">
        <f t="shared" si="61"/>
        <v>0</v>
      </c>
    </row>
    <row r="69" spans="1:12" s="36" customFormat="1" ht="12" customHeight="1" x14ac:dyDescent="0.2">
      <c r="A69" s="63" t="s">
        <v>78</v>
      </c>
      <c r="B69" s="64" t="s">
        <v>203</v>
      </c>
      <c r="C69" s="79"/>
      <c r="D69" s="79"/>
      <c r="E69" s="83">
        <f t="shared" si="54"/>
        <v>0</v>
      </c>
      <c r="F69" s="83">
        <f t="shared" ref="F69:F72" si="62">D69+E69</f>
        <v>0</v>
      </c>
      <c r="G69" s="83">
        <f t="shared" ref="G69:G72" si="63">E69+F69</f>
        <v>0</v>
      </c>
      <c r="H69" s="83">
        <f t="shared" ref="H69:H72" si="64">F69+G69</f>
        <v>0</v>
      </c>
      <c r="I69" s="83">
        <f t="shared" ref="I69:I72" si="65">G69+H69</f>
        <v>0</v>
      </c>
      <c r="J69" s="83">
        <f t="shared" ref="J69:J72" si="66">H69+I69</f>
        <v>0</v>
      </c>
      <c r="K69" s="83">
        <f t="shared" ref="K69:K72" si="67">I69+J69</f>
        <v>0</v>
      </c>
      <c r="L69" s="83">
        <f>'1.1.'!H69+'1.2.'!F69+'1.3.'!F69</f>
        <v>0</v>
      </c>
    </row>
    <row r="70" spans="1:12" s="36" customFormat="1" ht="12" customHeight="1" x14ac:dyDescent="0.2">
      <c r="A70" s="67" t="s">
        <v>79</v>
      </c>
      <c r="B70" s="68" t="s">
        <v>204</v>
      </c>
      <c r="C70" s="79"/>
      <c r="D70" s="79"/>
      <c r="E70" s="83">
        <f t="shared" si="54"/>
        <v>0</v>
      </c>
      <c r="F70" s="83">
        <f t="shared" si="62"/>
        <v>0</v>
      </c>
      <c r="G70" s="83">
        <f t="shared" si="63"/>
        <v>0</v>
      </c>
      <c r="H70" s="83">
        <f t="shared" si="64"/>
        <v>0</v>
      </c>
      <c r="I70" s="83">
        <f t="shared" si="65"/>
        <v>0</v>
      </c>
      <c r="J70" s="83">
        <f t="shared" si="66"/>
        <v>0</v>
      </c>
      <c r="K70" s="83">
        <f t="shared" si="67"/>
        <v>0</v>
      </c>
      <c r="L70" s="83">
        <f>'1.1.'!H70+'1.2.'!F70+'1.3.'!F70</f>
        <v>0</v>
      </c>
    </row>
    <row r="71" spans="1:12" s="36" customFormat="1" ht="12" customHeight="1" x14ac:dyDescent="0.2">
      <c r="A71" s="67" t="s">
        <v>229</v>
      </c>
      <c r="B71" s="68" t="s">
        <v>205</v>
      </c>
      <c r="C71" s="79"/>
      <c r="D71" s="79"/>
      <c r="E71" s="83">
        <f t="shared" si="54"/>
        <v>0</v>
      </c>
      <c r="F71" s="83">
        <f t="shared" si="62"/>
        <v>0</v>
      </c>
      <c r="G71" s="83">
        <f t="shared" si="63"/>
        <v>0</v>
      </c>
      <c r="H71" s="83">
        <f t="shared" si="64"/>
        <v>0</v>
      </c>
      <c r="I71" s="83">
        <f t="shared" si="65"/>
        <v>0</v>
      </c>
      <c r="J71" s="83">
        <f t="shared" si="66"/>
        <v>0</v>
      </c>
      <c r="K71" s="83">
        <f t="shared" si="67"/>
        <v>0</v>
      </c>
      <c r="L71" s="83">
        <f>'1.1.'!H71+'1.2.'!F71+'1.3.'!F71</f>
        <v>0</v>
      </c>
    </row>
    <row r="72" spans="1:12" s="36" customFormat="1" ht="12" customHeight="1" thickBot="1" x14ac:dyDescent="0.25">
      <c r="A72" s="71" t="s">
        <v>230</v>
      </c>
      <c r="B72" s="72" t="s">
        <v>206</v>
      </c>
      <c r="C72" s="79"/>
      <c r="D72" s="79"/>
      <c r="E72" s="83">
        <f t="shared" si="54"/>
        <v>0</v>
      </c>
      <c r="F72" s="83">
        <f t="shared" si="62"/>
        <v>0</v>
      </c>
      <c r="G72" s="83">
        <f t="shared" si="63"/>
        <v>0</v>
      </c>
      <c r="H72" s="83">
        <f t="shared" si="64"/>
        <v>0</v>
      </c>
      <c r="I72" s="83">
        <f t="shared" si="65"/>
        <v>0</v>
      </c>
      <c r="J72" s="83">
        <f t="shared" si="66"/>
        <v>0</v>
      </c>
      <c r="K72" s="83">
        <f t="shared" si="67"/>
        <v>0</v>
      </c>
      <c r="L72" s="83">
        <f>'1.1.'!H72+'1.2.'!F72+'1.3.'!F72</f>
        <v>0</v>
      </c>
    </row>
    <row r="73" spans="1:12" s="36" customFormat="1" ht="12" customHeight="1" thickBot="1" x14ac:dyDescent="0.25">
      <c r="A73" s="85" t="s">
        <v>207</v>
      </c>
      <c r="B73" s="73" t="s">
        <v>208</v>
      </c>
      <c r="C73" s="61">
        <f>SUM(C74:C75)</f>
        <v>24313000</v>
      </c>
      <c r="D73" s="61">
        <f>SUM(D74:D75)</f>
        <v>0</v>
      </c>
      <c r="E73" s="62">
        <f>SUM(E74:E75)</f>
        <v>24313000</v>
      </c>
      <c r="F73" s="62">
        <f t="shared" ref="F73:L73" si="68">SUM(F74:F75)</f>
        <v>24313000</v>
      </c>
      <c r="G73" s="62">
        <f t="shared" si="68"/>
        <v>48626000</v>
      </c>
      <c r="H73" s="62">
        <f t="shared" si="68"/>
        <v>72939000</v>
      </c>
      <c r="I73" s="62">
        <f t="shared" si="68"/>
        <v>121565000</v>
      </c>
      <c r="J73" s="62">
        <f t="shared" si="68"/>
        <v>194504000</v>
      </c>
      <c r="K73" s="62">
        <f t="shared" si="68"/>
        <v>316069000</v>
      </c>
      <c r="L73" s="62">
        <f t="shared" si="68"/>
        <v>24313386</v>
      </c>
    </row>
    <row r="74" spans="1:12" s="36" customFormat="1" ht="12" customHeight="1" x14ac:dyDescent="0.2">
      <c r="A74" s="63" t="s">
        <v>231</v>
      </c>
      <c r="B74" s="64" t="s">
        <v>209</v>
      </c>
      <c r="C74" s="79">
        <v>24313000</v>
      </c>
      <c r="D74" s="79"/>
      <c r="E74" s="83">
        <f t="shared" si="54"/>
        <v>24313000</v>
      </c>
      <c r="F74" s="83">
        <f t="shared" ref="F74:F75" si="69">D74+E74</f>
        <v>24313000</v>
      </c>
      <c r="G74" s="83">
        <f t="shared" ref="G74:G75" si="70">E74+F74</f>
        <v>48626000</v>
      </c>
      <c r="H74" s="83">
        <f t="shared" ref="H74:H75" si="71">F74+G74</f>
        <v>72939000</v>
      </c>
      <c r="I74" s="83">
        <f t="shared" ref="I74:I75" si="72">G74+H74</f>
        <v>121565000</v>
      </c>
      <c r="J74" s="83">
        <f t="shared" ref="J74:J75" si="73">H74+I74</f>
        <v>194504000</v>
      </c>
      <c r="K74" s="83">
        <f t="shared" ref="K74:K75" si="74">I74+J74</f>
        <v>316069000</v>
      </c>
      <c r="L74" s="83">
        <f>'1.1.'!H74+'1.2.'!F74+'1.3.'!F74</f>
        <v>24313386</v>
      </c>
    </row>
    <row r="75" spans="1:12" s="36" customFormat="1" ht="12" customHeight="1" thickBot="1" x14ac:dyDescent="0.25">
      <c r="A75" s="71" t="s">
        <v>232</v>
      </c>
      <c r="B75" s="72" t="s">
        <v>210</v>
      </c>
      <c r="C75" s="79"/>
      <c r="D75" s="79"/>
      <c r="E75" s="83">
        <f t="shared" si="54"/>
        <v>0</v>
      </c>
      <c r="F75" s="83">
        <f t="shared" si="69"/>
        <v>0</v>
      </c>
      <c r="G75" s="83">
        <f t="shared" si="70"/>
        <v>0</v>
      </c>
      <c r="H75" s="83">
        <f t="shared" si="71"/>
        <v>0</v>
      </c>
      <c r="I75" s="83">
        <f t="shared" si="72"/>
        <v>0</v>
      </c>
      <c r="J75" s="83">
        <f t="shared" si="73"/>
        <v>0</v>
      </c>
      <c r="K75" s="83">
        <f t="shared" si="74"/>
        <v>0</v>
      </c>
      <c r="L75" s="83">
        <f>'1.1.'!H75+'1.2.'!F75+'1.3.'!F75</f>
        <v>0</v>
      </c>
    </row>
    <row r="76" spans="1:12" s="36" customFormat="1" ht="12" customHeight="1" thickBot="1" x14ac:dyDescent="0.25">
      <c r="A76" s="85" t="s">
        <v>211</v>
      </c>
      <c r="B76" s="73" t="s">
        <v>212</v>
      </c>
      <c r="C76" s="61">
        <f>SUM(C77:C79)</f>
        <v>0</v>
      </c>
      <c r="D76" s="61">
        <f>SUM(D77:D79)</f>
        <v>0</v>
      </c>
      <c r="E76" s="62">
        <f>SUM(E77:E79)</f>
        <v>0</v>
      </c>
      <c r="F76" s="62">
        <f t="shared" ref="F76:L76" si="75">SUM(F77:F79)</f>
        <v>0</v>
      </c>
      <c r="G76" s="62">
        <f t="shared" si="75"/>
        <v>0</v>
      </c>
      <c r="H76" s="62">
        <f t="shared" si="75"/>
        <v>0</v>
      </c>
      <c r="I76" s="62">
        <f t="shared" si="75"/>
        <v>0</v>
      </c>
      <c r="J76" s="62">
        <f t="shared" si="75"/>
        <v>0</v>
      </c>
      <c r="K76" s="62">
        <f t="shared" si="75"/>
        <v>0</v>
      </c>
      <c r="L76" s="62">
        <f t="shared" si="75"/>
        <v>0</v>
      </c>
    </row>
    <row r="77" spans="1:12" s="36" customFormat="1" ht="12" customHeight="1" x14ac:dyDescent="0.2">
      <c r="A77" s="63" t="s">
        <v>233</v>
      </c>
      <c r="B77" s="64" t="s">
        <v>213</v>
      </c>
      <c r="C77" s="79"/>
      <c r="D77" s="79"/>
      <c r="E77" s="83">
        <f t="shared" si="54"/>
        <v>0</v>
      </c>
      <c r="F77" s="83">
        <f t="shared" ref="F77:F79" si="76">D77+E77</f>
        <v>0</v>
      </c>
      <c r="G77" s="83">
        <f t="shared" ref="G77:G79" si="77">E77+F77</f>
        <v>0</v>
      </c>
      <c r="H77" s="83">
        <f t="shared" ref="H77:H79" si="78">F77+G77</f>
        <v>0</v>
      </c>
      <c r="I77" s="83">
        <f t="shared" ref="I77:I79" si="79">G77+H77</f>
        <v>0</v>
      </c>
      <c r="J77" s="83">
        <f t="shared" ref="J77:J79" si="80">H77+I77</f>
        <v>0</v>
      </c>
      <c r="K77" s="83">
        <f t="shared" ref="K77:K79" si="81">I77+J77</f>
        <v>0</v>
      </c>
      <c r="L77" s="83">
        <f>'1.1.'!H77+'1.2.'!F77+'1.3.'!F77</f>
        <v>0</v>
      </c>
    </row>
    <row r="78" spans="1:12" s="36" customFormat="1" ht="12" customHeight="1" x14ac:dyDescent="0.2">
      <c r="A78" s="67" t="s">
        <v>234</v>
      </c>
      <c r="B78" s="68" t="s">
        <v>214</v>
      </c>
      <c r="C78" s="79"/>
      <c r="D78" s="79"/>
      <c r="E78" s="83">
        <f t="shared" si="54"/>
        <v>0</v>
      </c>
      <c r="F78" s="83">
        <f t="shared" si="76"/>
        <v>0</v>
      </c>
      <c r="G78" s="83">
        <f t="shared" si="77"/>
        <v>0</v>
      </c>
      <c r="H78" s="83">
        <f t="shared" si="78"/>
        <v>0</v>
      </c>
      <c r="I78" s="83">
        <f t="shared" si="79"/>
        <v>0</v>
      </c>
      <c r="J78" s="83">
        <f t="shared" si="80"/>
        <v>0</v>
      </c>
      <c r="K78" s="83">
        <f t="shared" si="81"/>
        <v>0</v>
      </c>
      <c r="L78" s="83">
        <f>'1.1.'!H78+'1.2.'!F78+'1.3.'!F78</f>
        <v>0</v>
      </c>
    </row>
    <row r="79" spans="1:12" s="36" customFormat="1" ht="12" customHeight="1" thickBot="1" x14ac:dyDescent="0.25">
      <c r="A79" s="71" t="s">
        <v>235</v>
      </c>
      <c r="B79" s="72" t="s">
        <v>215</v>
      </c>
      <c r="C79" s="79"/>
      <c r="D79" s="79"/>
      <c r="E79" s="83">
        <f t="shared" si="54"/>
        <v>0</v>
      </c>
      <c r="F79" s="83">
        <f t="shared" si="76"/>
        <v>0</v>
      </c>
      <c r="G79" s="83">
        <f t="shared" si="77"/>
        <v>0</v>
      </c>
      <c r="H79" s="83">
        <f t="shared" si="78"/>
        <v>0</v>
      </c>
      <c r="I79" s="83">
        <f t="shared" si="79"/>
        <v>0</v>
      </c>
      <c r="J79" s="83">
        <f t="shared" si="80"/>
        <v>0</v>
      </c>
      <c r="K79" s="83">
        <f t="shared" si="81"/>
        <v>0</v>
      </c>
      <c r="L79" s="83">
        <f>'1.1.'!H79+'1.2.'!F79+'1.3.'!F79</f>
        <v>0</v>
      </c>
    </row>
    <row r="80" spans="1:12" s="36" customFormat="1" ht="12" customHeight="1" thickBot="1" x14ac:dyDescent="0.25">
      <c r="A80" s="85" t="s">
        <v>216</v>
      </c>
      <c r="B80" s="73" t="s">
        <v>236</v>
      </c>
      <c r="C80" s="61">
        <f>SUM(C81:C84)</f>
        <v>0</v>
      </c>
      <c r="D80" s="61">
        <f>SUM(D81:D84)</f>
        <v>0</v>
      </c>
      <c r="E80" s="62">
        <f>SUM(E81:E84)</f>
        <v>0</v>
      </c>
      <c r="F80" s="62">
        <f t="shared" ref="F80:L80" si="82">SUM(F81:F84)</f>
        <v>0</v>
      </c>
      <c r="G80" s="62">
        <f t="shared" si="82"/>
        <v>0</v>
      </c>
      <c r="H80" s="62">
        <f t="shared" si="82"/>
        <v>0</v>
      </c>
      <c r="I80" s="62">
        <f t="shared" si="82"/>
        <v>0</v>
      </c>
      <c r="J80" s="62">
        <f t="shared" si="82"/>
        <v>0</v>
      </c>
      <c r="K80" s="62">
        <f t="shared" si="82"/>
        <v>0</v>
      </c>
      <c r="L80" s="62">
        <f t="shared" si="82"/>
        <v>0</v>
      </c>
    </row>
    <row r="81" spans="1:12" s="36" customFormat="1" ht="12" customHeight="1" x14ac:dyDescent="0.2">
      <c r="A81" s="87" t="s">
        <v>217</v>
      </c>
      <c r="B81" s="64" t="s">
        <v>218</v>
      </c>
      <c r="C81" s="79"/>
      <c r="D81" s="79"/>
      <c r="E81" s="83">
        <f t="shared" si="54"/>
        <v>0</v>
      </c>
      <c r="F81" s="83">
        <f t="shared" ref="F81:F86" si="83">D81+E81</f>
        <v>0</v>
      </c>
      <c r="G81" s="83">
        <f t="shared" ref="G81:G86" si="84">E81+F81</f>
        <v>0</v>
      </c>
      <c r="H81" s="83">
        <f t="shared" ref="H81:H86" si="85">F81+G81</f>
        <v>0</v>
      </c>
      <c r="I81" s="83">
        <f t="shared" ref="I81:I86" si="86">G81+H81</f>
        <v>0</v>
      </c>
      <c r="J81" s="83">
        <f t="shared" ref="J81:J86" si="87">H81+I81</f>
        <v>0</v>
      </c>
      <c r="K81" s="83">
        <f t="shared" ref="K81:K86" si="88">I81+J81</f>
        <v>0</v>
      </c>
      <c r="L81" s="83">
        <f>'1.1.'!H81+'1.2.'!F81+'1.3.'!F81</f>
        <v>0</v>
      </c>
    </row>
    <row r="82" spans="1:12" s="36" customFormat="1" ht="12" customHeight="1" x14ac:dyDescent="0.2">
      <c r="A82" s="88" t="s">
        <v>219</v>
      </c>
      <c r="B82" s="68" t="s">
        <v>220</v>
      </c>
      <c r="C82" s="79"/>
      <c r="D82" s="79"/>
      <c r="E82" s="83">
        <f t="shared" si="54"/>
        <v>0</v>
      </c>
      <c r="F82" s="83">
        <f t="shared" si="83"/>
        <v>0</v>
      </c>
      <c r="G82" s="83">
        <f t="shared" si="84"/>
        <v>0</v>
      </c>
      <c r="H82" s="83">
        <f t="shared" si="85"/>
        <v>0</v>
      </c>
      <c r="I82" s="83">
        <f t="shared" si="86"/>
        <v>0</v>
      </c>
      <c r="J82" s="83">
        <f t="shared" si="87"/>
        <v>0</v>
      </c>
      <c r="K82" s="83">
        <f t="shared" si="88"/>
        <v>0</v>
      </c>
      <c r="L82" s="83">
        <f>'1.1.'!H82+'1.2.'!F82+'1.3.'!F82</f>
        <v>0</v>
      </c>
    </row>
    <row r="83" spans="1:12" s="36" customFormat="1" ht="12" customHeight="1" x14ac:dyDescent="0.2">
      <c r="A83" s="88" t="s">
        <v>221</v>
      </c>
      <c r="B83" s="68" t="s">
        <v>222</v>
      </c>
      <c r="C83" s="79"/>
      <c r="D83" s="79"/>
      <c r="E83" s="83">
        <f t="shared" si="54"/>
        <v>0</v>
      </c>
      <c r="F83" s="83">
        <f t="shared" si="83"/>
        <v>0</v>
      </c>
      <c r="G83" s="83">
        <f t="shared" si="84"/>
        <v>0</v>
      </c>
      <c r="H83" s="83">
        <f t="shared" si="85"/>
        <v>0</v>
      </c>
      <c r="I83" s="83">
        <f t="shared" si="86"/>
        <v>0</v>
      </c>
      <c r="J83" s="83">
        <f t="shared" si="87"/>
        <v>0</v>
      </c>
      <c r="K83" s="83">
        <f t="shared" si="88"/>
        <v>0</v>
      </c>
      <c r="L83" s="83">
        <f>'1.1.'!H83+'1.2.'!F83+'1.3.'!F83</f>
        <v>0</v>
      </c>
    </row>
    <row r="84" spans="1:12" s="36" customFormat="1" ht="12" customHeight="1" thickBot="1" x14ac:dyDescent="0.25">
      <c r="A84" s="89" t="s">
        <v>223</v>
      </c>
      <c r="B84" s="72" t="s">
        <v>224</v>
      </c>
      <c r="C84" s="79"/>
      <c r="D84" s="79"/>
      <c r="E84" s="83">
        <f t="shared" si="54"/>
        <v>0</v>
      </c>
      <c r="F84" s="83">
        <f t="shared" si="83"/>
        <v>0</v>
      </c>
      <c r="G84" s="83">
        <f t="shared" si="84"/>
        <v>0</v>
      </c>
      <c r="H84" s="83">
        <f t="shared" si="85"/>
        <v>0</v>
      </c>
      <c r="I84" s="83">
        <f t="shared" si="86"/>
        <v>0</v>
      </c>
      <c r="J84" s="83">
        <f t="shared" si="87"/>
        <v>0</v>
      </c>
      <c r="K84" s="83">
        <f t="shared" si="88"/>
        <v>0</v>
      </c>
      <c r="L84" s="83">
        <f>'1.1.'!H84+'1.2.'!F84+'1.3.'!F84</f>
        <v>0</v>
      </c>
    </row>
    <row r="85" spans="1:12" s="36" customFormat="1" ht="12" customHeight="1" thickBot="1" x14ac:dyDescent="0.25">
      <c r="A85" s="85" t="s">
        <v>225</v>
      </c>
      <c r="B85" s="73" t="s">
        <v>342</v>
      </c>
      <c r="C85" s="90"/>
      <c r="D85" s="90"/>
      <c r="E85" s="62">
        <f t="shared" si="54"/>
        <v>0</v>
      </c>
      <c r="F85" s="62">
        <f t="shared" si="83"/>
        <v>0</v>
      </c>
      <c r="G85" s="62">
        <f t="shared" si="84"/>
        <v>0</v>
      </c>
      <c r="H85" s="62">
        <f t="shared" si="85"/>
        <v>0</v>
      </c>
      <c r="I85" s="62">
        <f t="shared" si="86"/>
        <v>0</v>
      </c>
      <c r="J85" s="62">
        <f t="shared" si="87"/>
        <v>0</v>
      </c>
      <c r="K85" s="62">
        <f t="shared" si="88"/>
        <v>0</v>
      </c>
      <c r="L85" s="62">
        <f t="shared" ref="L85:L86" si="89">J85+K85</f>
        <v>0</v>
      </c>
    </row>
    <row r="86" spans="1:12" s="36" customFormat="1" ht="13.5" customHeight="1" thickBot="1" x14ac:dyDescent="0.25">
      <c r="A86" s="85" t="s">
        <v>227</v>
      </c>
      <c r="B86" s="73" t="s">
        <v>226</v>
      </c>
      <c r="C86" s="90"/>
      <c r="D86" s="90"/>
      <c r="E86" s="62">
        <f t="shared" si="54"/>
        <v>0</v>
      </c>
      <c r="F86" s="62">
        <f t="shared" si="83"/>
        <v>0</v>
      </c>
      <c r="G86" s="62">
        <f t="shared" si="84"/>
        <v>0</v>
      </c>
      <c r="H86" s="62">
        <f t="shared" si="85"/>
        <v>0</v>
      </c>
      <c r="I86" s="62">
        <f t="shared" si="86"/>
        <v>0</v>
      </c>
      <c r="J86" s="62">
        <f t="shared" si="87"/>
        <v>0</v>
      </c>
      <c r="K86" s="62">
        <f t="shared" si="88"/>
        <v>0</v>
      </c>
      <c r="L86" s="62">
        <f t="shared" si="89"/>
        <v>0</v>
      </c>
    </row>
    <row r="87" spans="1:12" s="36" customFormat="1" ht="15.75" customHeight="1" thickBot="1" x14ac:dyDescent="0.25">
      <c r="A87" s="85" t="s">
        <v>239</v>
      </c>
      <c r="B87" s="91" t="s">
        <v>345</v>
      </c>
      <c r="C87" s="76">
        <f>+C64+C68+C73+C76+C80+C86+C85</f>
        <v>24313000</v>
      </c>
      <c r="D87" s="76">
        <f>+D64+D68+D73+D76+D80+D86+D85</f>
        <v>0</v>
      </c>
      <c r="E87" s="77">
        <f>+E64+E68+E73+E76+E80+E86+E85</f>
        <v>24313000</v>
      </c>
      <c r="F87" s="77">
        <f t="shared" ref="F87:L87" si="90">+F64+F68+F73+F76+F80+F86+F85</f>
        <v>24313000</v>
      </c>
      <c r="G87" s="77">
        <f t="shared" si="90"/>
        <v>48626000</v>
      </c>
      <c r="H87" s="77">
        <f t="shared" si="90"/>
        <v>72939000</v>
      </c>
      <c r="I87" s="77">
        <f t="shared" si="90"/>
        <v>121565000</v>
      </c>
      <c r="J87" s="77">
        <f t="shared" si="90"/>
        <v>194504000</v>
      </c>
      <c r="K87" s="77">
        <f t="shared" si="90"/>
        <v>316069000</v>
      </c>
      <c r="L87" s="77">
        <f t="shared" si="90"/>
        <v>24313386</v>
      </c>
    </row>
    <row r="88" spans="1:12" s="36" customFormat="1" ht="25.5" customHeight="1" thickBot="1" x14ac:dyDescent="0.25">
      <c r="A88" s="92" t="s">
        <v>344</v>
      </c>
      <c r="B88" s="93" t="s">
        <v>346</v>
      </c>
      <c r="C88" s="76">
        <f>+C63+C87</f>
        <v>62021764</v>
      </c>
      <c r="D88" s="76">
        <f>+D63+D87</f>
        <v>79216896</v>
      </c>
      <c r="E88" s="77">
        <f>+E63+E87</f>
        <v>141238660</v>
      </c>
      <c r="F88" s="77">
        <f t="shared" ref="F88:L88" si="91">+F63+F87</f>
        <v>220455556</v>
      </c>
      <c r="G88" s="77">
        <f t="shared" si="91"/>
        <v>361694216</v>
      </c>
      <c r="H88" s="77">
        <f t="shared" si="91"/>
        <v>582149772</v>
      </c>
      <c r="I88" s="77">
        <f t="shared" si="91"/>
        <v>943843988</v>
      </c>
      <c r="J88" s="77">
        <f t="shared" si="91"/>
        <v>1525993760</v>
      </c>
      <c r="K88" s="77">
        <f t="shared" si="91"/>
        <v>2469837748</v>
      </c>
      <c r="L88" s="77">
        <f t="shared" si="91"/>
        <v>136333349</v>
      </c>
    </row>
    <row r="89" spans="1:12" s="36" customFormat="1" ht="30.75" customHeight="1" x14ac:dyDescent="0.2">
      <c r="A89" s="3"/>
      <c r="B89" s="4"/>
      <c r="C89" s="22"/>
      <c r="F89" s="297"/>
      <c r="G89" s="274"/>
      <c r="H89" s="274"/>
      <c r="I89" s="297">
        <f t="shared" ref="I89" si="92">F89-E89</f>
        <v>0</v>
      </c>
      <c r="J89" s="297">
        <f>'1.1.'!E89+'1.2.'!E89+'1.3.'!E89</f>
        <v>0</v>
      </c>
      <c r="K89" s="297">
        <f t="shared" ref="K89" si="93">J89-E89</f>
        <v>0</v>
      </c>
    </row>
    <row r="90" spans="1:12" ht="16.5" customHeight="1" x14ac:dyDescent="0.25">
      <c r="A90" s="771" t="s">
        <v>32</v>
      </c>
      <c r="B90" s="771"/>
      <c r="C90" s="771"/>
      <c r="D90" s="771"/>
      <c r="E90" s="771"/>
      <c r="F90" s="771"/>
      <c r="G90" s="771"/>
      <c r="H90" s="771"/>
      <c r="I90" s="771"/>
      <c r="J90" s="771"/>
      <c r="K90" s="771"/>
      <c r="L90" s="771"/>
    </row>
    <row r="91" spans="1:12" s="37" customFormat="1" ht="16.5" customHeight="1" thickBot="1" x14ac:dyDescent="0.3">
      <c r="A91" s="780" t="s">
        <v>81</v>
      </c>
      <c r="B91" s="781"/>
      <c r="C91" s="314"/>
      <c r="E91" s="776" t="s">
        <v>451</v>
      </c>
      <c r="F91" s="776"/>
      <c r="G91" s="776"/>
      <c r="H91" s="776"/>
      <c r="I91" s="776"/>
      <c r="J91" s="776"/>
      <c r="K91" s="776"/>
      <c r="L91" s="776"/>
    </row>
    <row r="92" spans="1:12" s="52" customFormat="1" ht="12.75" x14ac:dyDescent="0.2">
      <c r="A92" s="786" t="s">
        <v>45</v>
      </c>
      <c r="B92" s="782" t="s">
        <v>379</v>
      </c>
      <c r="C92" s="773" t="str">
        <f>+CONCATENATE(LEFT(ÖSSZEFÜGGÉSEK!A6,4),". évi")</f>
        <v>2017. évi</v>
      </c>
      <c r="D92" s="774"/>
      <c r="E92" s="774"/>
      <c r="F92" s="774"/>
      <c r="G92" s="774"/>
      <c r="H92" s="774"/>
      <c r="I92" s="774"/>
      <c r="J92" s="774"/>
      <c r="K92" s="774"/>
      <c r="L92" s="775"/>
    </row>
    <row r="93" spans="1:12" s="52" customFormat="1" ht="39" thickBot="1" x14ac:dyDescent="0.25">
      <c r="A93" s="787"/>
      <c r="B93" s="783"/>
      <c r="C93" s="53" t="s">
        <v>378</v>
      </c>
      <c r="D93" s="54" t="str">
        <f>D4</f>
        <v>1.-5. sz. módosítás 
(±)</v>
      </c>
      <c r="E93" s="55" t="str">
        <f>E4</f>
        <v>Módosított előirányzat</v>
      </c>
      <c r="F93" s="55" t="str">
        <f t="shared" ref="F93:L93" si="94">F4</f>
        <v>5.sz. módosítás utáni</v>
      </c>
      <c r="G93" s="55" t="str">
        <f t="shared" si="94"/>
        <v>5.sz. módosítás utáni</v>
      </c>
      <c r="H93" s="55" t="str">
        <f t="shared" si="94"/>
        <v>5.sz. módosítás utáni</v>
      </c>
      <c r="I93" s="55" t="str">
        <f t="shared" si="94"/>
        <v>5.sz. módosítás utáni</v>
      </c>
      <c r="J93" s="55" t="str">
        <f t="shared" si="94"/>
        <v>5.sz. módosítás utáni</v>
      </c>
      <c r="K93" s="55" t="str">
        <f t="shared" si="94"/>
        <v>5.sz. módosítás utáni</v>
      </c>
      <c r="L93" s="55" t="str">
        <f t="shared" si="94"/>
        <v>Teljesítés</v>
      </c>
    </row>
    <row r="94" spans="1:12" s="36" customFormat="1" ht="12" customHeight="1" thickBot="1" x14ac:dyDescent="0.25">
      <c r="A94" s="94" t="s">
        <v>354</v>
      </c>
      <c r="B94" s="95" t="s">
        <v>355</v>
      </c>
      <c r="C94" s="95" t="s">
        <v>356</v>
      </c>
      <c r="D94" s="95" t="s">
        <v>358</v>
      </c>
      <c r="E94" s="96" t="s">
        <v>358</v>
      </c>
      <c r="F94" s="96" t="s">
        <v>434</v>
      </c>
      <c r="G94" s="96" t="s">
        <v>434</v>
      </c>
      <c r="H94" s="96" t="s">
        <v>434</v>
      </c>
      <c r="I94" s="96" t="s">
        <v>434</v>
      </c>
      <c r="J94" s="96" t="s">
        <v>434</v>
      </c>
      <c r="K94" s="96" t="s">
        <v>434</v>
      </c>
      <c r="L94" s="96" t="s">
        <v>357</v>
      </c>
    </row>
    <row r="95" spans="1:12" s="52" customFormat="1" ht="12" customHeight="1" thickBot="1" x14ac:dyDescent="0.25">
      <c r="A95" s="97" t="s">
        <v>4</v>
      </c>
      <c r="B95" s="98" t="s">
        <v>437</v>
      </c>
      <c r="C95" s="99">
        <f>C96+C97+C98+C99+C100+C113</f>
        <v>57327764</v>
      </c>
      <c r="D95" s="99">
        <f>D96+D97+D98+D99+D100+D113</f>
        <v>23340445</v>
      </c>
      <c r="E95" s="100">
        <f>E96+E97+E98+E99+E100+E113</f>
        <v>80668209</v>
      </c>
      <c r="F95" s="100">
        <f t="shared" ref="F95:L95" si="95">F96+F97+F98+F99+F100+F113</f>
        <v>104008654</v>
      </c>
      <c r="G95" s="100">
        <f t="shared" si="95"/>
        <v>184676863</v>
      </c>
      <c r="H95" s="100">
        <f t="shared" si="95"/>
        <v>288685517</v>
      </c>
      <c r="I95" s="100">
        <f t="shared" si="95"/>
        <v>473362380</v>
      </c>
      <c r="J95" s="100">
        <f t="shared" si="95"/>
        <v>762047897</v>
      </c>
      <c r="K95" s="100">
        <f t="shared" si="95"/>
        <v>1235410277</v>
      </c>
      <c r="L95" s="100">
        <f t="shared" si="95"/>
        <v>48094644</v>
      </c>
    </row>
    <row r="96" spans="1:12" s="52" customFormat="1" ht="12" customHeight="1" x14ac:dyDescent="0.2">
      <c r="A96" s="101" t="s">
        <v>57</v>
      </c>
      <c r="B96" s="102" t="s">
        <v>33</v>
      </c>
      <c r="C96" s="103">
        <v>11461000</v>
      </c>
      <c r="D96" s="103">
        <f>4697000+15000+820000+242000+10000</f>
        <v>5784000</v>
      </c>
      <c r="E96" s="104">
        <f t="shared" ref="E96:E129" si="96">C96+D96</f>
        <v>17245000</v>
      </c>
      <c r="F96" s="104">
        <f t="shared" ref="F96:F115" si="97">D96+E96</f>
        <v>23029000</v>
      </c>
      <c r="G96" s="104">
        <f t="shared" ref="G96:G115" si="98">E96+F96</f>
        <v>40274000</v>
      </c>
      <c r="H96" s="104">
        <f t="shared" ref="H96:H115" si="99">F96+G96</f>
        <v>63303000</v>
      </c>
      <c r="I96" s="104">
        <f t="shared" ref="I96:I115" si="100">G96+H96</f>
        <v>103577000</v>
      </c>
      <c r="J96" s="104">
        <f t="shared" ref="J96:J115" si="101">H96+I96</f>
        <v>166880000</v>
      </c>
      <c r="K96" s="104">
        <f t="shared" ref="K96:K115" si="102">I96+J96</f>
        <v>270457000</v>
      </c>
      <c r="L96" s="332">
        <f>'1.1.'!H96+'1.2.'!F96+'1.3.'!F96</f>
        <v>15021851</v>
      </c>
    </row>
    <row r="97" spans="1:12" s="52" customFormat="1" ht="12" customHeight="1" x14ac:dyDescent="0.2">
      <c r="A97" s="67" t="s">
        <v>58</v>
      </c>
      <c r="B97" s="105" t="s">
        <v>102</v>
      </c>
      <c r="C97" s="69">
        <v>2499000</v>
      </c>
      <c r="D97" s="69">
        <f>516000+3000+180000+28000+3000</f>
        <v>730000</v>
      </c>
      <c r="E97" s="106">
        <f t="shared" si="96"/>
        <v>3229000</v>
      </c>
      <c r="F97" s="106">
        <f t="shared" si="97"/>
        <v>3959000</v>
      </c>
      <c r="G97" s="106">
        <f t="shared" si="98"/>
        <v>7188000</v>
      </c>
      <c r="H97" s="106">
        <f t="shared" si="99"/>
        <v>11147000</v>
      </c>
      <c r="I97" s="106">
        <f t="shared" si="100"/>
        <v>18335000</v>
      </c>
      <c r="J97" s="106">
        <f t="shared" si="101"/>
        <v>29482000</v>
      </c>
      <c r="K97" s="106">
        <f t="shared" si="102"/>
        <v>47817000</v>
      </c>
      <c r="L97" s="334">
        <f>'1.1.'!H97+'1.2.'!F97+'1.3.'!F97</f>
        <v>2870108</v>
      </c>
    </row>
    <row r="98" spans="1:12" s="52" customFormat="1" ht="12" customHeight="1" x14ac:dyDescent="0.2">
      <c r="A98" s="67" t="s">
        <v>59</v>
      </c>
      <c r="B98" s="105" t="s">
        <v>76</v>
      </c>
      <c r="C98" s="74">
        <v>15472000</v>
      </c>
      <c r="D98" s="74">
        <f>145000+2000+109000+3431000+14000+4153000+6971000+30000+84000-50000+346000+149000+40000+311000-70000</f>
        <v>15665000</v>
      </c>
      <c r="E98" s="107">
        <f t="shared" si="96"/>
        <v>31137000</v>
      </c>
      <c r="F98" s="107">
        <f t="shared" si="97"/>
        <v>46802000</v>
      </c>
      <c r="G98" s="107">
        <f t="shared" si="98"/>
        <v>77939000</v>
      </c>
      <c r="H98" s="107">
        <f t="shared" si="99"/>
        <v>124741000</v>
      </c>
      <c r="I98" s="107">
        <f t="shared" si="100"/>
        <v>202680000</v>
      </c>
      <c r="J98" s="107">
        <f t="shared" si="101"/>
        <v>327421000</v>
      </c>
      <c r="K98" s="107">
        <f t="shared" si="102"/>
        <v>530101000</v>
      </c>
      <c r="L98" s="334">
        <f>'1.1.'!H98+'1.2.'!F98+'1.3.'!F98</f>
        <v>15529661</v>
      </c>
    </row>
    <row r="99" spans="1:12" s="52" customFormat="1" ht="12" customHeight="1" x14ac:dyDescent="0.2">
      <c r="A99" s="67" t="s">
        <v>60</v>
      </c>
      <c r="B99" s="108" t="s">
        <v>103</v>
      </c>
      <c r="C99" s="74">
        <v>3912000</v>
      </c>
      <c r="D99" s="74">
        <f>162000+371800-759640-240000+331840+555000+174000+70000</f>
        <v>665000</v>
      </c>
      <c r="E99" s="107">
        <f t="shared" si="96"/>
        <v>4577000</v>
      </c>
      <c r="F99" s="107">
        <f t="shared" si="97"/>
        <v>5242000</v>
      </c>
      <c r="G99" s="107">
        <f t="shared" si="98"/>
        <v>9819000</v>
      </c>
      <c r="H99" s="107">
        <f t="shared" si="99"/>
        <v>15061000</v>
      </c>
      <c r="I99" s="107">
        <f t="shared" si="100"/>
        <v>24880000</v>
      </c>
      <c r="J99" s="107">
        <f t="shared" si="101"/>
        <v>39941000</v>
      </c>
      <c r="K99" s="107">
        <f t="shared" si="102"/>
        <v>64821000</v>
      </c>
      <c r="L99" s="334">
        <f>'1.1.'!H99+'1.2.'!F99+'1.3.'!F99</f>
        <v>4576860</v>
      </c>
    </row>
    <row r="100" spans="1:12" s="52" customFormat="1" ht="12" customHeight="1" x14ac:dyDescent="0.2">
      <c r="A100" s="67" t="s">
        <v>68</v>
      </c>
      <c r="B100" s="109" t="s">
        <v>104</v>
      </c>
      <c r="C100" s="74">
        <v>4089000</v>
      </c>
      <c r="D100" s="74">
        <f>2000+3000+77000+919000+5142600+4000</f>
        <v>6147600</v>
      </c>
      <c r="E100" s="107">
        <f t="shared" si="96"/>
        <v>10236600</v>
      </c>
      <c r="F100" s="107">
        <f t="shared" si="97"/>
        <v>16384200</v>
      </c>
      <c r="G100" s="107">
        <f t="shared" si="98"/>
        <v>26620800</v>
      </c>
      <c r="H100" s="107">
        <f t="shared" si="99"/>
        <v>43005000</v>
      </c>
      <c r="I100" s="107">
        <f t="shared" si="100"/>
        <v>69625800</v>
      </c>
      <c r="J100" s="107">
        <f t="shared" si="101"/>
        <v>112630800</v>
      </c>
      <c r="K100" s="107">
        <f t="shared" si="102"/>
        <v>182256600</v>
      </c>
      <c r="L100" s="334">
        <f>'1.1.'!H100+'1.2.'!F100+'1.3.'!F100</f>
        <v>10096164</v>
      </c>
    </row>
    <row r="101" spans="1:12" s="52" customFormat="1" ht="12" customHeight="1" x14ac:dyDescent="0.2">
      <c r="A101" s="67" t="s">
        <v>61</v>
      </c>
      <c r="B101" s="105" t="s">
        <v>309</v>
      </c>
      <c r="C101" s="74">
        <v>1409000</v>
      </c>
      <c r="D101" s="74">
        <f>2000+3000+77000</f>
        <v>82000</v>
      </c>
      <c r="E101" s="107">
        <f t="shared" si="96"/>
        <v>1491000</v>
      </c>
      <c r="F101" s="107">
        <f t="shared" si="97"/>
        <v>1573000</v>
      </c>
      <c r="G101" s="107">
        <f t="shared" si="98"/>
        <v>3064000</v>
      </c>
      <c r="H101" s="107">
        <f t="shared" si="99"/>
        <v>4637000</v>
      </c>
      <c r="I101" s="107">
        <f t="shared" si="100"/>
        <v>7701000</v>
      </c>
      <c r="J101" s="107">
        <f t="shared" si="101"/>
        <v>12338000</v>
      </c>
      <c r="K101" s="107">
        <f t="shared" si="102"/>
        <v>20039000</v>
      </c>
      <c r="L101" s="334">
        <v>1489030</v>
      </c>
    </row>
    <row r="102" spans="1:12" s="52" customFormat="1" ht="12" customHeight="1" x14ac:dyDescent="0.2">
      <c r="A102" s="67" t="s">
        <v>62</v>
      </c>
      <c r="B102" s="110" t="s">
        <v>308</v>
      </c>
      <c r="C102" s="74"/>
      <c r="D102" s="74"/>
      <c r="E102" s="107">
        <f t="shared" si="96"/>
        <v>0</v>
      </c>
      <c r="F102" s="107">
        <f t="shared" si="97"/>
        <v>0</v>
      </c>
      <c r="G102" s="107">
        <f t="shared" si="98"/>
        <v>0</v>
      </c>
      <c r="H102" s="107">
        <f t="shared" si="99"/>
        <v>0</v>
      </c>
      <c r="I102" s="107">
        <f t="shared" si="100"/>
        <v>0</v>
      </c>
      <c r="J102" s="107">
        <f t="shared" si="101"/>
        <v>0</v>
      </c>
      <c r="K102" s="107">
        <f t="shared" si="102"/>
        <v>0</v>
      </c>
      <c r="L102" s="334">
        <f>'1.1.'!H102+'1.2.'!F102+'1.3.'!F102</f>
        <v>0</v>
      </c>
    </row>
    <row r="103" spans="1:12" s="52" customFormat="1" ht="12" customHeight="1" x14ac:dyDescent="0.2">
      <c r="A103" s="67" t="s">
        <v>69</v>
      </c>
      <c r="B103" s="110" t="s">
        <v>307</v>
      </c>
      <c r="C103" s="74"/>
      <c r="D103" s="74"/>
      <c r="E103" s="107">
        <f t="shared" si="96"/>
        <v>0</v>
      </c>
      <c r="F103" s="107">
        <f t="shared" si="97"/>
        <v>0</v>
      </c>
      <c r="G103" s="107">
        <f t="shared" si="98"/>
        <v>0</v>
      </c>
      <c r="H103" s="107">
        <f t="shared" si="99"/>
        <v>0</v>
      </c>
      <c r="I103" s="107">
        <f t="shared" si="100"/>
        <v>0</v>
      </c>
      <c r="J103" s="107">
        <f t="shared" si="101"/>
        <v>0</v>
      </c>
      <c r="K103" s="107">
        <f t="shared" si="102"/>
        <v>0</v>
      </c>
      <c r="L103" s="335">
        <f>'1.1.'!H103+'1.2.'!F103+'1.3.'!F103</f>
        <v>0</v>
      </c>
    </row>
    <row r="104" spans="1:12" s="52" customFormat="1" ht="12" customHeight="1" x14ac:dyDescent="0.2">
      <c r="A104" s="67" t="s">
        <v>70</v>
      </c>
      <c r="B104" s="111" t="s">
        <v>242</v>
      </c>
      <c r="C104" s="74"/>
      <c r="D104" s="74"/>
      <c r="E104" s="107">
        <f t="shared" si="96"/>
        <v>0</v>
      </c>
      <c r="F104" s="107">
        <f t="shared" si="97"/>
        <v>0</v>
      </c>
      <c r="G104" s="107">
        <f t="shared" si="98"/>
        <v>0</v>
      </c>
      <c r="H104" s="107">
        <f t="shared" si="99"/>
        <v>0</v>
      </c>
      <c r="I104" s="107">
        <f t="shared" si="100"/>
        <v>0</v>
      </c>
      <c r="J104" s="107">
        <f t="shared" si="101"/>
        <v>0</v>
      </c>
      <c r="K104" s="107">
        <f t="shared" si="102"/>
        <v>0</v>
      </c>
      <c r="L104" s="334">
        <f>'1.1.'!H104+'1.2.'!F104+'1.3.'!F104</f>
        <v>0</v>
      </c>
    </row>
    <row r="105" spans="1:12" s="52" customFormat="1" ht="12" customHeight="1" x14ac:dyDescent="0.2">
      <c r="A105" s="67" t="s">
        <v>71</v>
      </c>
      <c r="B105" s="112" t="s">
        <v>243</v>
      </c>
      <c r="C105" s="74"/>
      <c r="D105" s="74"/>
      <c r="E105" s="107">
        <f t="shared" si="96"/>
        <v>0</v>
      </c>
      <c r="F105" s="107">
        <f t="shared" si="97"/>
        <v>0</v>
      </c>
      <c r="G105" s="107">
        <f t="shared" si="98"/>
        <v>0</v>
      </c>
      <c r="H105" s="107">
        <f t="shared" si="99"/>
        <v>0</v>
      </c>
      <c r="I105" s="107">
        <f t="shared" si="100"/>
        <v>0</v>
      </c>
      <c r="J105" s="107">
        <f t="shared" si="101"/>
        <v>0</v>
      </c>
      <c r="K105" s="107">
        <f t="shared" si="102"/>
        <v>0</v>
      </c>
      <c r="L105" s="335">
        <f>'1.1.'!H105+'1.2.'!F105+'1.3.'!F105</f>
        <v>0</v>
      </c>
    </row>
    <row r="106" spans="1:12" s="52" customFormat="1" ht="12" customHeight="1" x14ac:dyDescent="0.2">
      <c r="A106" s="67" t="s">
        <v>72</v>
      </c>
      <c r="B106" s="112" t="s">
        <v>244</v>
      </c>
      <c r="C106" s="74"/>
      <c r="D106" s="74"/>
      <c r="E106" s="107">
        <f t="shared" si="96"/>
        <v>0</v>
      </c>
      <c r="F106" s="107">
        <f t="shared" si="97"/>
        <v>0</v>
      </c>
      <c r="G106" s="107">
        <f t="shared" si="98"/>
        <v>0</v>
      </c>
      <c r="H106" s="107">
        <f t="shared" si="99"/>
        <v>0</v>
      </c>
      <c r="I106" s="107">
        <f t="shared" si="100"/>
        <v>0</v>
      </c>
      <c r="J106" s="107">
        <f t="shared" si="101"/>
        <v>0</v>
      </c>
      <c r="K106" s="107">
        <f t="shared" si="102"/>
        <v>0</v>
      </c>
      <c r="L106" s="334">
        <f>'1.1.'!H106+'1.2.'!F106+'1.3.'!F106</f>
        <v>0</v>
      </c>
    </row>
    <row r="107" spans="1:12" s="52" customFormat="1" ht="12" customHeight="1" x14ac:dyDescent="0.2">
      <c r="A107" s="67" t="s">
        <v>74</v>
      </c>
      <c r="B107" s="111" t="s">
        <v>245</v>
      </c>
      <c r="C107" s="74">
        <v>1629000</v>
      </c>
      <c r="D107" s="74">
        <v>919000</v>
      </c>
      <c r="E107" s="107">
        <f t="shared" si="96"/>
        <v>2548000</v>
      </c>
      <c r="F107" s="107">
        <f t="shared" si="97"/>
        <v>3467000</v>
      </c>
      <c r="G107" s="107">
        <f t="shared" si="98"/>
        <v>6015000</v>
      </c>
      <c r="H107" s="107">
        <f t="shared" si="99"/>
        <v>9482000</v>
      </c>
      <c r="I107" s="107">
        <f t="shared" si="100"/>
        <v>15497000</v>
      </c>
      <c r="J107" s="107">
        <f t="shared" si="101"/>
        <v>24979000</v>
      </c>
      <c r="K107" s="107">
        <f t="shared" si="102"/>
        <v>40476000</v>
      </c>
      <c r="L107" s="335">
        <v>2449534</v>
      </c>
    </row>
    <row r="108" spans="1:12" s="52" customFormat="1" ht="12" customHeight="1" x14ac:dyDescent="0.2">
      <c r="A108" s="67" t="s">
        <v>105</v>
      </c>
      <c r="B108" s="111" t="s">
        <v>246</v>
      </c>
      <c r="C108" s="74"/>
      <c r="D108" s="74"/>
      <c r="E108" s="107">
        <f t="shared" si="96"/>
        <v>0</v>
      </c>
      <c r="F108" s="107">
        <f t="shared" si="97"/>
        <v>0</v>
      </c>
      <c r="G108" s="107">
        <f t="shared" si="98"/>
        <v>0</v>
      </c>
      <c r="H108" s="107">
        <f t="shared" si="99"/>
        <v>0</v>
      </c>
      <c r="I108" s="107">
        <f t="shared" si="100"/>
        <v>0</v>
      </c>
      <c r="J108" s="107">
        <f t="shared" si="101"/>
        <v>0</v>
      </c>
      <c r="K108" s="107">
        <f t="shared" si="102"/>
        <v>0</v>
      </c>
      <c r="L108" s="336">
        <f>'1.1.'!H108+'1.2.'!F108+'1.3.'!F108</f>
        <v>0</v>
      </c>
    </row>
    <row r="109" spans="1:12" s="52" customFormat="1" ht="12" customHeight="1" x14ac:dyDescent="0.2">
      <c r="A109" s="67" t="s">
        <v>240</v>
      </c>
      <c r="B109" s="112" t="s">
        <v>247</v>
      </c>
      <c r="C109" s="74"/>
      <c r="D109" s="74"/>
      <c r="E109" s="107">
        <f t="shared" si="96"/>
        <v>0</v>
      </c>
      <c r="F109" s="107">
        <f t="shared" si="97"/>
        <v>0</v>
      </c>
      <c r="G109" s="107">
        <f t="shared" si="98"/>
        <v>0</v>
      </c>
      <c r="H109" s="107">
        <f t="shared" si="99"/>
        <v>0</v>
      </c>
      <c r="I109" s="107">
        <f t="shared" si="100"/>
        <v>0</v>
      </c>
      <c r="J109" s="107">
        <f t="shared" si="101"/>
        <v>0</v>
      </c>
      <c r="K109" s="107">
        <f t="shared" si="102"/>
        <v>0</v>
      </c>
      <c r="L109" s="334">
        <f>'1.1.'!H109+'1.2.'!F109+'1.3.'!F109</f>
        <v>0</v>
      </c>
    </row>
    <row r="110" spans="1:12" s="52" customFormat="1" ht="12" customHeight="1" x14ac:dyDescent="0.2">
      <c r="A110" s="113" t="s">
        <v>241</v>
      </c>
      <c r="B110" s="110" t="s">
        <v>248</v>
      </c>
      <c r="C110" s="74"/>
      <c r="D110" s="74"/>
      <c r="E110" s="107">
        <f t="shared" si="96"/>
        <v>0</v>
      </c>
      <c r="F110" s="107">
        <f t="shared" si="97"/>
        <v>0</v>
      </c>
      <c r="G110" s="107">
        <f t="shared" si="98"/>
        <v>0</v>
      </c>
      <c r="H110" s="107">
        <f t="shared" si="99"/>
        <v>0</v>
      </c>
      <c r="I110" s="107">
        <f t="shared" si="100"/>
        <v>0</v>
      </c>
      <c r="J110" s="107">
        <f t="shared" si="101"/>
        <v>0</v>
      </c>
      <c r="K110" s="107">
        <f t="shared" si="102"/>
        <v>0</v>
      </c>
      <c r="L110" s="334">
        <f>'1.1.'!H110+'1.2.'!F110+'1.3.'!F110</f>
        <v>0</v>
      </c>
    </row>
    <row r="111" spans="1:12" s="52" customFormat="1" ht="12" customHeight="1" x14ac:dyDescent="0.2">
      <c r="A111" s="67" t="s">
        <v>305</v>
      </c>
      <c r="B111" s="110" t="s">
        <v>249</v>
      </c>
      <c r="C111" s="74"/>
      <c r="D111" s="74"/>
      <c r="E111" s="107">
        <f t="shared" si="96"/>
        <v>0</v>
      </c>
      <c r="F111" s="107">
        <f t="shared" si="97"/>
        <v>0</v>
      </c>
      <c r="G111" s="107">
        <f t="shared" si="98"/>
        <v>0</v>
      </c>
      <c r="H111" s="107">
        <f t="shared" si="99"/>
        <v>0</v>
      </c>
      <c r="I111" s="107">
        <f t="shared" si="100"/>
        <v>0</v>
      </c>
      <c r="J111" s="107">
        <f t="shared" si="101"/>
        <v>0</v>
      </c>
      <c r="K111" s="107">
        <f t="shared" si="102"/>
        <v>0</v>
      </c>
      <c r="L111" s="334">
        <f>'1.1.'!H111+'1.2.'!F111+'1.3.'!F111</f>
        <v>0</v>
      </c>
    </row>
    <row r="112" spans="1:12" s="52" customFormat="1" ht="12" customHeight="1" x14ac:dyDescent="0.2">
      <c r="A112" s="71" t="s">
        <v>306</v>
      </c>
      <c r="B112" s="110" t="s">
        <v>250</v>
      </c>
      <c r="C112" s="74">
        <v>1051000</v>
      </c>
      <c r="D112" s="74">
        <f>5142600+4000</f>
        <v>5146600</v>
      </c>
      <c r="E112" s="107">
        <f t="shared" si="96"/>
        <v>6197600</v>
      </c>
      <c r="F112" s="107">
        <f t="shared" si="97"/>
        <v>11344200</v>
      </c>
      <c r="G112" s="107">
        <f t="shared" si="98"/>
        <v>17541800</v>
      </c>
      <c r="H112" s="107">
        <f t="shared" si="99"/>
        <v>28886000</v>
      </c>
      <c r="I112" s="107">
        <f t="shared" si="100"/>
        <v>46427800</v>
      </c>
      <c r="J112" s="107">
        <f t="shared" si="101"/>
        <v>75313800</v>
      </c>
      <c r="K112" s="107">
        <f t="shared" si="102"/>
        <v>121741600</v>
      </c>
      <c r="L112" s="335">
        <v>6157600</v>
      </c>
    </row>
    <row r="113" spans="1:12" s="52" customFormat="1" ht="12" customHeight="1" x14ac:dyDescent="0.2">
      <c r="A113" s="67" t="s">
        <v>310</v>
      </c>
      <c r="B113" s="108" t="s">
        <v>34</v>
      </c>
      <c r="C113" s="69">
        <v>19894764</v>
      </c>
      <c r="D113" s="69">
        <f>D114+D115</f>
        <v>-5651155</v>
      </c>
      <c r="E113" s="106">
        <f t="shared" si="96"/>
        <v>14243609</v>
      </c>
      <c r="F113" s="106">
        <f t="shared" si="97"/>
        <v>8592454</v>
      </c>
      <c r="G113" s="106">
        <f t="shared" si="98"/>
        <v>22836063</v>
      </c>
      <c r="H113" s="106">
        <f t="shared" si="99"/>
        <v>31428517</v>
      </c>
      <c r="I113" s="106">
        <f t="shared" si="100"/>
        <v>54264580</v>
      </c>
      <c r="J113" s="106">
        <f t="shared" si="101"/>
        <v>85693097</v>
      </c>
      <c r="K113" s="106">
        <f t="shared" si="102"/>
        <v>139957677</v>
      </c>
      <c r="L113" s="334">
        <f>'1.1.'!H113+'1.2.'!F113+'1.3.'!F113</f>
        <v>0</v>
      </c>
    </row>
    <row r="114" spans="1:12" s="52" customFormat="1" ht="12" customHeight="1" x14ac:dyDescent="0.2">
      <c r="A114" s="67" t="s">
        <v>311</v>
      </c>
      <c r="B114" s="105" t="s">
        <v>313</v>
      </c>
      <c r="C114" s="69">
        <v>1237764</v>
      </c>
      <c r="D114" s="69">
        <f>-2000-3000-79000-6000-109000+63000-319000-18000+268900+264557+103220-4000+48000+110720-208140-13000+268900+66139+549</f>
        <v>432845</v>
      </c>
      <c r="E114" s="106">
        <f t="shared" si="96"/>
        <v>1670609</v>
      </c>
      <c r="F114" s="106">
        <f t="shared" si="97"/>
        <v>2103454</v>
      </c>
      <c r="G114" s="106">
        <f t="shared" si="98"/>
        <v>3774063</v>
      </c>
      <c r="H114" s="106">
        <f t="shared" si="99"/>
        <v>5877517</v>
      </c>
      <c r="I114" s="106">
        <f t="shared" si="100"/>
        <v>9651580</v>
      </c>
      <c r="J114" s="106">
        <f t="shared" si="101"/>
        <v>15529097</v>
      </c>
      <c r="K114" s="106">
        <f t="shared" si="102"/>
        <v>25180677</v>
      </c>
      <c r="L114" s="334">
        <f>'1.1.'!H114+'1.2.'!F114+'1.3.'!F114</f>
        <v>0</v>
      </c>
    </row>
    <row r="115" spans="1:12" s="52" customFormat="1" ht="12" customHeight="1" thickBot="1" x14ac:dyDescent="0.25">
      <c r="A115" s="114" t="s">
        <v>312</v>
      </c>
      <c r="B115" s="115" t="s">
        <v>314</v>
      </c>
      <c r="C115" s="116">
        <v>18657000</v>
      </c>
      <c r="D115" s="116">
        <f>1500000-3431000-4153000</f>
        <v>-6084000</v>
      </c>
      <c r="E115" s="117">
        <f t="shared" si="96"/>
        <v>12573000</v>
      </c>
      <c r="F115" s="117">
        <f t="shared" si="97"/>
        <v>6489000</v>
      </c>
      <c r="G115" s="117">
        <f t="shared" si="98"/>
        <v>19062000</v>
      </c>
      <c r="H115" s="117">
        <f t="shared" si="99"/>
        <v>25551000</v>
      </c>
      <c r="I115" s="117">
        <f t="shared" si="100"/>
        <v>44613000</v>
      </c>
      <c r="J115" s="117">
        <f t="shared" si="101"/>
        <v>70164000</v>
      </c>
      <c r="K115" s="117">
        <f t="shared" si="102"/>
        <v>114777000</v>
      </c>
      <c r="L115" s="333">
        <f>'1.1.'!H115+'1.2.'!F115+'1.3.'!F115</f>
        <v>0</v>
      </c>
    </row>
    <row r="116" spans="1:12" s="52" customFormat="1" ht="12" customHeight="1" thickBot="1" x14ac:dyDescent="0.25">
      <c r="A116" s="118" t="s">
        <v>5</v>
      </c>
      <c r="B116" s="119" t="s">
        <v>438</v>
      </c>
      <c r="C116" s="120">
        <f>+C117+C119+C121</f>
        <v>3789000</v>
      </c>
      <c r="D116" s="61">
        <f>+D117+D119+D121</f>
        <v>55877000</v>
      </c>
      <c r="E116" s="121">
        <f>+E117+E119+E121</f>
        <v>59666000</v>
      </c>
      <c r="F116" s="121">
        <f t="shared" ref="F116:L116" si="103">+F117+F119+F121</f>
        <v>115543000</v>
      </c>
      <c r="G116" s="121">
        <f t="shared" si="103"/>
        <v>175209000</v>
      </c>
      <c r="H116" s="121">
        <f t="shared" si="103"/>
        <v>290752000</v>
      </c>
      <c r="I116" s="121">
        <f t="shared" si="103"/>
        <v>465961000</v>
      </c>
      <c r="J116" s="121">
        <f t="shared" si="103"/>
        <v>756713000</v>
      </c>
      <c r="K116" s="121">
        <f t="shared" si="103"/>
        <v>1222674000</v>
      </c>
      <c r="L116" s="337">
        <f t="shared" si="103"/>
        <v>412724</v>
      </c>
    </row>
    <row r="117" spans="1:12" s="52" customFormat="1" ht="12" customHeight="1" x14ac:dyDescent="0.2">
      <c r="A117" s="63" t="s">
        <v>63</v>
      </c>
      <c r="B117" s="105" t="s">
        <v>120</v>
      </c>
      <c r="C117" s="65">
        <v>3789000</v>
      </c>
      <c r="D117" s="122">
        <f>325000-1494000-600000+56396000+1250000</f>
        <v>55877000</v>
      </c>
      <c r="E117" s="66">
        <f t="shared" si="96"/>
        <v>59666000</v>
      </c>
      <c r="F117" s="66">
        <f t="shared" ref="F117:F129" si="104">D117+E117</f>
        <v>115543000</v>
      </c>
      <c r="G117" s="66">
        <f t="shared" ref="G117:G129" si="105">E117+F117</f>
        <v>175209000</v>
      </c>
      <c r="H117" s="66">
        <f t="shared" ref="H117:H129" si="106">F117+G117</f>
        <v>290752000</v>
      </c>
      <c r="I117" s="66">
        <f t="shared" ref="I117:I129" si="107">G117+H117</f>
        <v>465961000</v>
      </c>
      <c r="J117" s="66">
        <f t="shared" ref="J117:J129" si="108">H117+I117</f>
        <v>756713000</v>
      </c>
      <c r="K117" s="66">
        <f t="shared" ref="K117:K129" si="109">I117+J117</f>
        <v>1222674000</v>
      </c>
      <c r="L117" s="66">
        <v>412724</v>
      </c>
    </row>
    <row r="118" spans="1:12" s="52" customFormat="1" ht="12" customHeight="1" x14ac:dyDescent="0.2">
      <c r="A118" s="63" t="s">
        <v>64</v>
      </c>
      <c r="B118" s="123" t="s">
        <v>254</v>
      </c>
      <c r="C118" s="65"/>
      <c r="D118" s="122">
        <v>56396000</v>
      </c>
      <c r="E118" s="66">
        <f t="shared" si="96"/>
        <v>56396000</v>
      </c>
      <c r="F118" s="66">
        <f t="shared" si="104"/>
        <v>112792000</v>
      </c>
      <c r="G118" s="66">
        <f t="shared" si="105"/>
        <v>169188000</v>
      </c>
      <c r="H118" s="66">
        <f t="shared" si="106"/>
        <v>281980000</v>
      </c>
      <c r="I118" s="66">
        <f t="shared" si="107"/>
        <v>451168000</v>
      </c>
      <c r="J118" s="66">
        <f t="shared" si="108"/>
        <v>733148000</v>
      </c>
      <c r="K118" s="66">
        <f t="shared" si="109"/>
        <v>1184316000</v>
      </c>
      <c r="L118" s="66">
        <f>'1.1.'!H118+'1.2.'!F118+'1.3.'!F118</f>
        <v>0</v>
      </c>
    </row>
    <row r="119" spans="1:12" s="52" customFormat="1" ht="12" customHeight="1" x14ac:dyDescent="0.2">
      <c r="A119" s="63" t="s">
        <v>65</v>
      </c>
      <c r="B119" s="123" t="s">
        <v>106</v>
      </c>
      <c r="C119" s="69"/>
      <c r="D119" s="124"/>
      <c r="E119" s="106">
        <f t="shared" si="96"/>
        <v>0</v>
      </c>
      <c r="F119" s="106">
        <f t="shared" si="104"/>
        <v>0</v>
      </c>
      <c r="G119" s="106">
        <f t="shared" si="105"/>
        <v>0</v>
      </c>
      <c r="H119" s="106">
        <f t="shared" si="106"/>
        <v>0</v>
      </c>
      <c r="I119" s="106">
        <f t="shared" si="107"/>
        <v>0</v>
      </c>
      <c r="J119" s="106">
        <f t="shared" si="108"/>
        <v>0</v>
      </c>
      <c r="K119" s="106">
        <f t="shared" si="109"/>
        <v>0</v>
      </c>
      <c r="L119" s="66">
        <f>'1.1.'!H119+'1.2.'!F119+'1.3.'!F119</f>
        <v>0</v>
      </c>
    </row>
    <row r="120" spans="1:12" s="52" customFormat="1" ht="12" customHeight="1" x14ac:dyDescent="0.2">
      <c r="A120" s="63" t="s">
        <v>66</v>
      </c>
      <c r="B120" s="123" t="s">
        <v>255</v>
      </c>
      <c r="C120" s="69"/>
      <c r="D120" s="124"/>
      <c r="E120" s="106">
        <f t="shared" si="96"/>
        <v>0</v>
      </c>
      <c r="F120" s="106">
        <f t="shared" si="104"/>
        <v>0</v>
      </c>
      <c r="G120" s="106">
        <f t="shared" si="105"/>
        <v>0</v>
      </c>
      <c r="H120" s="106">
        <f t="shared" si="106"/>
        <v>0</v>
      </c>
      <c r="I120" s="106">
        <f t="shared" si="107"/>
        <v>0</v>
      </c>
      <c r="J120" s="106">
        <f t="shared" si="108"/>
        <v>0</v>
      </c>
      <c r="K120" s="106">
        <f t="shared" si="109"/>
        <v>0</v>
      </c>
      <c r="L120" s="66">
        <f>'1.1.'!H120+'1.2.'!F120+'1.3.'!F120</f>
        <v>0</v>
      </c>
    </row>
    <row r="121" spans="1:12" s="52" customFormat="1" ht="12" customHeight="1" x14ac:dyDescent="0.2">
      <c r="A121" s="63" t="s">
        <v>67</v>
      </c>
      <c r="B121" s="72" t="s">
        <v>122</v>
      </c>
      <c r="C121" s="69"/>
      <c r="D121" s="124"/>
      <c r="E121" s="106">
        <f t="shared" si="96"/>
        <v>0</v>
      </c>
      <c r="F121" s="106">
        <f t="shared" si="104"/>
        <v>0</v>
      </c>
      <c r="G121" s="106">
        <f t="shared" si="105"/>
        <v>0</v>
      </c>
      <c r="H121" s="106">
        <f t="shared" si="106"/>
        <v>0</v>
      </c>
      <c r="I121" s="106">
        <f t="shared" si="107"/>
        <v>0</v>
      </c>
      <c r="J121" s="106">
        <f t="shared" si="108"/>
        <v>0</v>
      </c>
      <c r="K121" s="106">
        <f t="shared" si="109"/>
        <v>0</v>
      </c>
      <c r="L121" s="66">
        <f>'1.1.'!H121+'1.2.'!F121+'1.3.'!F121</f>
        <v>0</v>
      </c>
    </row>
    <row r="122" spans="1:12" s="52" customFormat="1" ht="12" customHeight="1" x14ac:dyDescent="0.2">
      <c r="A122" s="63" t="s">
        <v>73</v>
      </c>
      <c r="B122" s="70" t="s">
        <v>299</v>
      </c>
      <c r="C122" s="69"/>
      <c r="D122" s="124"/>
      <c r="E122" s="106">
        <f t="shared" si="96"/>
        <v>0</v>
      </c>
      <c r="F122" s="106">
        <f t="shared" si="104"/>
        <v>0</v>
      </c>
      <c r="G122" s="106">
        <f t="shared" si="105"/>
        <v>0</v>
      </c>
      <c r="H122" s="106">
        <f t="shared" si="106"/>
        <v>0</v>
      </c>
      <c r="I122" s="106">
        <f t="shared" si="107"/>
        <v>0</v>
      </c>
      <c r="J122" s="106">
        <f t="shared" si="108"/>
        <v>0</v>
      </c>
      <c r="K122" s="106">
        <f t="shared" si="109"/>
        <v>0</v>
      </c>
      <c r="L122" s="66">
        <f>'1.1.'!H122+'1.2.'!F122+'1.3.'!F122</f>
        <v>0</v>
      </c>
    </row>
    <row r="123" spans="1:12" s="52" customFormat="1" ht="12" customHeight="1" x14ac:dyDescent="0.2">
      <c r="A123" s="63" t="s">
        <v>75</v>
      </c>
      <c r="B123" s="125" t="s">
        <v>260</v>
      </c>
      <c r="C123" s="69"/>
      <c r="D123" s="124"/>
      <c r="E123" s="106">
        <f t="shared" si="96"/>
        <v>0</v>
      </c>
      <c r="F123" s="106">
        <f t="shared" si="104"/>
        <v>0</v>
      </c>
      <c r="G123" s="106">
        <f t="shared" si="105"/>
        <v>0</v>
      </c>
      <c r="H123" s="106">
        <f t="shared" si="106"/>
        <v>0</v>
      </c>
      <c r="I123" s="106">
        <f t="shared" si="107"/>
        <v>0</v>
      </c>
      <c r="J123" s="106">
        <f t="shared" si="108"/>
        <v>0</v>
      </c>
      <c r="K123" s="106">
        <f t="shared" si="109"/>
        <v>0</v>
      </c>
      <c r="L123" s="66">
        <f>'1.1.'!H123+'1.2.'!F123+'1.3.'!F123</f>
        <v>0</v>
      </c>
    </row>
    <row r="124" spans="1:12" s="52" customFormat="1" ht="12" customHeight="1" x14ac:dyDescent="0.2">
      <c r="A124" s="63" t="s">
        <v>107</v>
      </c>
      <c r="B124" s="112" t="s">
        <v>244</v>
      </c>
      <c r="C124" s="69"/>
      <c r="D124" s="124"/>
      <c r="E124" s="106">
        <f t="shared" si="96"/>
        <v>0</v>
      </c>
      <c r="F124" s="106">
        <f t="shared" si="104"/>
        <v>0</v>
      </c>
      <c r="G124" s="106">
        <f t="shared" si="105"/>
        <v>0</v>
      </c>
      <c r="H124" s="106">
        <f t="shared" si="106"/>
        <v>0</v>
      </c>
      <c r="I124" s="106">
        <f t="shared" si="107"/>
        <v>0</v>
      </c>
      <c r="J124" s="106">
        <f t="shared" si="108"/>
        <v>0</v>
      </c>
      <c r="K124" s="106">
        <f t="shared" si="109"/>
        <v>0</v>
      </c>
      <c r="L124" s="66">
        <f>'1.1.'!H124+'1.2.'!F124+'1.3.'!F124</f>
        <v>0</v>
      </c>
    </row>
    <row r="125" spans="1:12" s="52" customFormat="1" ht="12" customHeight="1" x14ac:dyDescent="0.2">
      <c r="A125" s="63" t="s">
        <v>108</v>
      </c>
      <c r="B125" s="112" t="s">
        <v>259</v>
      </c>
      <c r="C125" s="69"/>
      <c r="D125" s="124"/>
      <c r="E125" s="106">
        <f t="shared" si="96"/>
        <v>0</v>
      </c>
      <c r="F125" s="106">
        <f t="shared" si="104"/>
        <v>0</v>
      </c>
      <c r="G125" s="106">
        <f t="shared" si="105"/>
        <v>0</v>
      </c>
      <c r="H125" s="106">
        <f t="shared" si="106"/>
        <v>0</v>
      </c>
      <c r="I125" s="106">
        <f t="shared" si="107"/>
        <v>0</v>
      </c>
      <c r="J125" s="106">
        <f t="shared" si="108"/>
        <v>0</v>
      </c>
      <c r="K125" s="106">
        <f t="shared" si="109"/>
        <v>0</v>
      </c>
      <c r="L125" s="66">
        <f>'1.1.'!H125+'1.2.'!F125+'1.3.'!F125</f>
        <v>0</v>
      </c>
    </row>
    <row r="126" spans="1:12" s="52" customFormat="1" ht="12" customHeight="1" x14ac:dyDescent="0.2">
      <c r="A126" s="63" t="s">
        <v>109</v>
      </c>
      <c r="B126" s="112" t="s">
        <v>258</v>
      </c>
      <c r="C126" s="69"/>
      <c r="D126" s="124"/>
      <c r="E126" s="106">
        <f t="shared" si="96"/>
        <v>0</v>
      </c>
      <c r="F126" s="106">
        <f t="shared" si="104"/>
        <v>0</v>
      </c>
      <c r="G126" s="106">
        <f t="shared" si="105"/>
        <v>0</v>
      </c>
      <c r="H126" s="106">
        <f t="shared" si="106"/>
        <v>0</v>
      </c>
      <c r="I126" s="106">
        <f t="shared" si="107"/>
        <v>0</v>
      </c>
      <c r="J126" s="106">
        <f t="shared" si="108"/>
        <v>0</v>
      </c>
      <c r="K126" s="106">
        <f t="shared" si="109"/>
        <v>0</v>
      </c>
      <c r="L126" s="66">
        <f>'1.1.'!H126+'1.2.'!F126+'1.3.'!F126</f>
        <v>0</v>
      </c>
    </row>
    <row r="127" spans="1:12" s="52" customFormat="1" ht="12" customHeight="1" x14ac:dyDescent="0.2">
      <c r="A127" s="63" t="s">
        <v>251</v>
      </c>
      <c r="B127" s="112" t="s">
        <v>247</v>
      </c>
      <c r="C127" s="69"/>
      <c r="D127" s="124"/>
      <c r="E127" s="106">
        <f t="shared" si="96"/>
        <v>0</v>
      </c>
      <c r="F127" s="106">
        <f t="shared" si="104"/>
        <v>0</v>
      </c>
      <c r="G127" s="106">
        <f t="shared" si="105"/>
        <v>0</v>
      </c>
      <c r="H127" s="106">
        <f t="shared" si="106"/>
        <v>0</v>
      </c>
      <c r="I127" s="106">
        <f t="shared" si="107"/>
        <v>0</v>
      </c>
      <c r="J127" s="106">
        <f t="shared" si="108"/>
        <v>0</v>
      </c>
      <c r="K127" s="106">
        <f t="shared" si="109"/>
        <v>0</v>
      </c>
      <c r="L127" s="66">
        <f>'1.1.'!H127+'1.2.'!F127+'1.3.'!F127</f>
        <v>0</v>
      </c>
    </row>
    <row r="128" spans="1:12" s="52" customFormat="1" ht="12" customHeight="1" x14ac:dyDescent="0.2">
      <c r="A128" s="63" t="s">
        <v>252</v>
      </c>
      <c r="B128" s="112" t="s">
        <v>257</v>
      </c>
      <c r="C128" s="69"/>
      <c r="D128" s="124"/>
      <c r="E128" s="106">
        <f t="shared" si="96"/>
        <v>0</v>
      </c>
      <c r="F128" s="106">
        <f t="shared" si="104"/>
        <v>0</v>
      </c>
      <c r="G128" s="106">
        <f t="shared" si="105"/>
        <v>0</v>
      </c>
      <c r="H128" s="106">
        <f t="shared" si="106"/>
        <v>0</v>
      </c>
      <c r="I128" s="106">
        <f t="shared" si="107"/>
        <v>0</v>
      </c>
      <c r="J128" s="106">
        <f t="shared" si="108"/>
        <v>0</v>
      </c>
      <c r="K128" s="106">
        <f t="shared" si="109"/>
        <v>0</v>
      </c>
      <c r="L128" s="66">
        <f>'1.1.'!H128+'1.2.'!F128+'1.3.'!F128</f>
        <v>0</v>
      </c>
    </row>
    <row r="129" spans="1:12" s="52" customFormat="1" ht="12" customHeight="1" thickBot="1" x14ac:dyDescent="0.25">
      <c r="A129" s="113" t="s">
        <v>253</v>
      </c>
      <c r="B129" s="112" t="s">
        <v>256</v>
      </c>
      <c r="C129" s="74"/>
      <c r="D129" s="126"/>
      <c r="E129" s="107">
        <f t="shared" si="96"/>
        <v>0</v>
      </c>
      <c r="F129" s="107">
        <f t="shared" si="104"/>
        <v>0</v>
      </c>
      <c r="G129" s="107">
        <f t="shared" si="105"/>
        <v>0</v>
      </c>
      <c r="H129" s="107">
        <f t="shared" si="106"/>
        <v>0</v>
      </c>
      <c r="I129" s="107">
        <f t="shared" si="107"/>
        <v>0</v>
      </c>
      <c r="J129" s="107">
        <f t="shared" si="108"/>
        <v>0</v>
      </c>
      <c r="K129" s="107">
        <f t="shared" si="109"/>
        <v>0</v>
      </c>
      <c r="L129" s="66">
        <f>'1.1.'!H129+'1.2.'!F129+'1.3.'!F129</f>
        <v>0</v>
      </c>
    </row>
    <row r="130" spans="1:12" s="52" customFormat="1" ht="12" customHeight="1" thickBot="1" x14ac:dyDescent="0.25">
      <c r="A130" s="59" t="s">
        <v>6</v>
      </c>
      <c r="B130" s="127" t="s">
        <v>315</v>
      </c>
      <c r="C130" s="61">
        <f>+C95+C116</f>
        <v>61116764</v>
      </c>
      <c r="D130" s="128">
        <f>+D95+D116</f>
        <v>79217445</v>
      </c>
      <c r="E130" s="62">
        <f>+E95+E116</f>
        <v>140334209</v>
      </c>
      <c r="F130" s="62">
        <f t="shared" ref="F130:L130" si="110">+F95+F116</f>
        <v>219551654</v>
      </c>
      <c r="G130" s="62">
        <f t="shared" si="110"/>
        <v>359885863</v>
      </c>
      <c r="H130" s="62">
        <f t="shared" si="110"/>
        <v>579437517</v>
      </c>
      <c r="I130" s="62">
        <f t="shared" si="110"/>
        <v>939323380</v>
      </c>
      <c r="J130" s="62">
        <f t="shared" si="110"/>
        <v>1518760897</v>
      </c>
      <c r="K130" s="62">
        <f t="shared" si="110"/>
        <v>2458084277</v>
      </c>
      <c r="L130" s="62">
        <f t="shared" si="110"/>
        <v>48507368</v>
      </c>
    </row>
    <row r="131" spans="1:12" s="52" customFormat="1" ht="12" customHeight="1" thickBot="1" x14ac:dyDescent="0.25">
      <c r="A131" s="59" t="s">
        <v>7</v>
      </c>
      <c r="B131" s="127" t="s">
        <v>380</v>
      </c>
      <c r="C131" s="61">
        <f>+C132+C133+C134</f>
        <v>0</v>
      </c>
      <c r="D131" s="128">
        <f>+D132+D133+D134</f>
        <v>0</v>
      </c>
      <c r="E131" s="62">
        <f>+E132+E133+E134</f>
        <v>0</v>
      </c>
      <c r="F131" s="62">
        <f t="shared" ref="F131:L131" si="111">+F132+F133+F134</f>
        <v>0</v>
      </c>
      <c r="G131" s="62">
        <f t="shared" si="111"/>
        <v>0</v>
      </c>
      <c r="H131" s="62">
        <f t="shared" si="111"/>
        <v>0</v>
      </c>
      <c r="I131" s="62">
        <f t="shared" si="111"/>
        <v>0</v>
      </c>
      <c r="J131" s="62">
        <f t="shared" si="111"/>
        <v>0</v>
      </c>
      <c r="K131" s="62">
        <f t="shared" si="111"/>
        <v>0</v>
      </c>
      <c r="L131" s="62">
        <f t="shared" si="111"/>
        <v>0</v>
      </c>
    </row>
    <row r="132" spans="1:12" s="52" customFormat="1" ht="12" customHeight="1" x14ac:dyDescent="0.2">
      <c r="A132" s="63" t="s">
        <v>156</v>
      </c>
      <c r="B132" s="123" t="s">
        <v>323</v>
      </c>
      <c r="C132" s="69"/>
      <c r="D132" s="124"/>
      <c r="E132" s="106">
        <f t="shared" ref="E132:E154" si="112">C132+D132</f>
        <v>0</v>
      </c>
      <c r="F132" s="106">
        <f t="shared" ref="F132:F134" si="113">D132+E132</f>
        <v>0</v>
      </c>
      <c r="G132" s="106">
        <f t="shared" ref="G132:G134" si="114">E132+F132</f>
        <v>0</v>
      </c>
      <c r="H132" s="106">
        <f t="shared" ref="H132:H134" si="115">F132+G132</f>
        <v>0</v>
      </c>
      <c r="I132" s="106">
        <f t="shared" ref="I132:I134" si="116">G132+H132</f>
        <v>0</v>
      </c>
      <c r="J132" s="106">
        <f t="shared" ref="J132:J134" si="117">H132+I132</f>
        <v>0</v>
      </c>
      <c r="K132" s="106">
        <f t="shared" ref="K132:K134" si="118">I132+J132</f>
        <v>0</v>
      </c>
      <c r="L132" s="106">
        <f>'1.1.'!H132+'1.2.'!F132+'1.3.'!F132</f>
        <v>0</v>
      </c>
    </row>
    <row r="133" spans="1:12" s="52" customFormat="1" ht="12" customHeight="1" x14ac:dyDescent="0.2">
      <c r="A133" s="63" t="s">
        <v>157</v>
      </c>
      <c r="B133" s="123" t="s">
        <v>324</v>
      </c>
      <c r="C133" s="69"/>
      <c r="D133" s="124"/>
      <c r="E133" s="106">
        <f t="shared" si="112"/>
        <v>0</v>
      </c>
      <c r="F133" s="106">
        <f t="shared" si="113"/>
        <v>0</v>
      </c>
      <c r="G133" s="106">
        <f t="shared" si="114"/>
        <v>0</v>
      </c>
      <c r="H133" s="106">
        <f t="shared" si="115"/>
        <v>0</v>
      </c>
      <c r="I133" s="106">
        <f t="shared" si="116"/>
        <v>0</v>
      </c>
      <c r="J133" s="106">
        <f t="shared" si="117"/>
        <v>0</v>
      </c>
      <c r="K133" s="106">
        <f t="shared" si="118"/>
        <v>0</v>
      </c>
      <c r="L133" s="106">
        <f>'1.1.'!H133+'1.2.'!F133+'1.3.'!F133</f>
        <v>0</v>
      </c>
    </row>
    <row r="134" spans="1:12" s="52" customFormat="1" ht="12" customHeight="1" thickBot="1" x14ac:dyDescent="0.25">
      <c r="A134" s="113" t="s">
        <v>158</v>
      </c>
      <c r="B134" s="123" t="s">
        <v>325</v>
      </c>
      <c r="C134" s="69"/>
      <c r="D134" s="124"/>
      <c r="E134" s="106">
        <f t="shared" si="112"/>
        <v>0</v>
      </c>
      <c r="F134" s="106">
        <f t="shared" si="113"/>
        <v>0</v>
      </c>
      <c r="G134" s="106">
        <f t="shared" si="114"/>
        <v>0</v>
      </c>
      <c r="H134" s="106">
        <f t="shared" si="115"/>
        <v>0</v>
      </c>
      <c r="I134" s="106">
        <f t="shared" si="116"/>
        <v>0</v>
      </c>
      <c r="J134" s="106">
        <f t="shared" si="117"/>
        <v>0</v>
      </c>
      <c r="K134" s="106">
        <f t="shared" si="118"/>
        <v>0</v>
      </c>
      <c r="L134" s="106">
        <f>'1.1.'!H134+'1.2.'!F134+'1.3.'!F134</f>
        <v>0</v>
      </c>
    </row>
    <row r="135" spans="1:12" s="52" customFormat="1" ht="12" customHeight="1" thickBot="1" x14ac:dyDescent="0.25">
      <c r="A135" s="59" t="s">
        <v>8</v>
      </c>
      <c r="B135" s="127" t="s">
        <v>317</v>
      </c>
      <c r="C135" s="61">
        <f>SUM(C136:C141)</f>
        <v>0</v>
      </c>
      <c r="D135" s="128">
        <f>SUM(D136:D141)</f>
        <v>0</v>
      </c>
      <c r="E135" s="62">
        <f>SUM(E136:E141)</f>
        <v>0</v>
      </c>
      <c r="F135" s="62">
        <f t="shared" ref="F135:L135" si="119">SUM(F136:F141)</f>
        <v>0</v>
      </c>
      <c r="G135" s="62">
        <f t="shared" si="119"/>
        <v>0</v>
      </c>
      <c r="H135" s="62">
        <f t="shared" si="119"/>
        <v>0</v>
      </c>
      <c r="I135" s="62">
        <f t="shared" si="119"/>
        <v>0</v>
      </c>
      <c r="J135" s="62">
        <f t="shared" si="119"/>
        <v>0</v>
      </c>
      <c r="K135" s="62">
        <f t="shared" si="119"/>
        <v>0</v>
      </c>
      <c r="L135" s="62">
        <f t="shared" si="119"/>
        <v>0</v>
      </c>
    </row>
    <row r="136" spans="1:12" s="52" customFormat="1" ht="12" customHeight="1" x14ac:dyDescent="0.2">
      <c r="A136" s="63" t="s">
        <v>50</v>
      </c>
      <c r="B136" s="129" t="s">
        <v>326</v>
      </c>
      <c r="C136" s="69"/>
      <c r="D136" s="124"/>
      <c r="E136" s="106">
        <f t="shared" si="112"/>
        <v>0</v>
      </c>
      <c r="F136" s="106">
        <f t="shared" ref="F136:F141" si="120">D136+E136</f>
        <v>0</v>
      </c>
      <c r="G136" s="106">
        <f t="shared" ref="G136:G141" si="121">E136+F136</f>
        <v>0</v>
      </c>
      <c r="H136" s="106">
        <f t="shared" ref="H136:H141" si="122">F136+G136</f>
        <v>0</v>
      </c>
      <c r="I136" s="106">
        <f t="shared" ref="I136:I141" si="123">G136+H136</f>
        <v>0</v>
      </c>
      <c r="J136" s="106">
        <f t="shared" ref="J136:J141" si="124">H136+I136</f>
        <v>0</v>
      </c>
      <c r="K136" s="106">
        <f t="shared" ref="K136:K141" si="125">I136+J136</f>
        <v>0</v>
      </c>
      <c r="L136" s="106">
        <f>'1.1.'!H136+'1.2.'!F136+'1.3.'!F136</f>
        <v>0</v>
      </c>
    </row>
    <row r="137" spans="1:12" s="52" customFormat="1" ht="12" customHeight="1" x14ac:dyDescent="0.2">
      <c r="A137" s="63" t="s">
        <v>51</v>
      </c>
      <c r="B137" s="129" t="s">
        <v>318</v>
      </c>
      <c r="C137" s="69"/>
      <c r="D137" s="124"/>
      <c r="E137" s="106">
        <f t="shared" si="112"/>
        <v>0</v>
      </c>
      <c r="F137" s="106">
        <f t="shared" si="120"/>
        <v>0</v>
      </c>
      <c r="G137" s="106">
        <f t="shared" si="121"/>
        <v>0</v>
      </c>
      <c r="H137" s="106">
        <f t="shared" si="122"/>
        <v>0</v>
      </c>
      <c r="I137" s="106">
        <f t="shared" si="123"/>
        <v>0</v>
      </c>
      <c r="J137" s="106">
        <f t="shared" si="124"/>
        <v>0</v>
      </c>
      <c r="K137" s="106">
        <f t="shared" si="125"/>
        <v>0</v>
      </c>
      <c r="L137" s="106">
        <f>'1.1.'!H137+'1.2.'!F137+'1.3.'!F137</f>
        <v>0</v>
      </c>
    </row>
    <row r="138" spans="1:12" s="52" customFormat="1" ht="12" customHeight="1" x14ac:dyDescent="0.2">
      <c r="A138" s="63" t="s">
        <v>52</v>
      </c>
      <c r="B138" s="129" t="s">
        <v>319</v>
      </c>
      <c r="C138" s="69"/>
      <c r="D138" s="124"/>
      <c r="E138" s="106">
        <f t="shared" si="112"/>
        <v>0</v>
      </c>
      <c r="F138" s="106">
        <f t="shared" si="120"/>
        <v>0</v>
      </c>
      <c r="G138" s="106">
        <f t="shared" si="121"/>
        <v>0</v>
      </c>
      <c r="H138" s="106">
        <f t="shared" si="122"/>
        <v>0</v>
      </c>
      <c r="I138" s="106">
        <f t="shared" si="123"/>
        <v>0</v>
      </c>
      <c r="J138" s="106">
        <f t="shared" si="124"/>
        <v>0</v>
      </c>
      <c r="K138" s="106">
        <f t="shared" si="125"/>
        <v>0</v>
      </c>
      <c r="L138" s="106">
        <f>'1.1.'!H138+'1.2.'!F138+'1.3.'!F138</f>
        <v>0</v>
      </c>
    </row>
    <row r="139" spans="1:12" s="52" customFormat="1" ht="12" customHeight="1" x14ac:dyDescent="0.2">
      <c r="A139" s="63" t="s">
        <v>94</v>
      </c>
      <c r="B139" s="129" t="s">
        <v>320</v>
      </c>
      <c r="C139" s="69"/>
      <c r="D139" s="124"/>
      <c r="E139" s="106">
        <f t="shared" si="112"/>
        <v>0</v>
      </c>
      <c r="F139" s="106">
        <f t="shared" si="120"/>
        <v>0</v>
      </c>
      <c r="G139" s="106">
        <f t="shared" si="121"/>
        <v>0</v>
      </c>
      <c r="H139" s="106">
        <f t="shared" si="122"/>
        <v>0</v>
      </c>
      <c r="I139" s="106">
        <f t="shared" si="123"/>
        <v>0</v>
      </c>
      <c r="J139" s="106">
        <f t="shared" si="124"/>
        <v>0</v>
      </c>
      <c r="K139" s="106">
        <f t="shared" si="125"/>
        <v>0</v>
      </c>
      <c r="L139" s="106">
        <f>'1.1.'!H139+'1.2.'!F139+'1.3.'!F139</f>
        <v>0</v>
      </c>
    </row>
    <row r="140" spans="1:12" s="52" customFormat="1" ht="12" customHeight="1" x14ac:dyDescent="0.2">
      <c r="A140" s="63" t="s">
        <v>95</v>
      </c>
      <c r="B140" s="129" t="s">
        <v>321</v>
      </c>
      <c r="C140" s="69"/>
      <c r="D140" s="124"/>
      <c r="E140" s="106">
        <f t="shared" si="112"/>
        <v>0</v>
      </c>
      <c r="F140" s="106">
        <f t="shared" si="120"/>
        <v>0</v>
      </c>
      <c r="G140" s="106">
        <f t="shared" si="121"/>
        <v>0</v>
      </c>
      <c r="H140" s="106">
        <f t="shared" si="122"/>
        <v>0</v>
      </c>
      <c r="I140" s="106">
        <f t="shared" si="123"/>
        <v>0</v>
      </c>
      <c r="J140" s="106">
        <f t="shared" si="124"/>
        <v>0</v>
      </c>
      <c r="K140" s="106">
        <f t="shared" si="125"/>
        <v>0</v>
      </c>
      <c r="L140" s="106">
        <f>'1.1.'!H140+'1.2.'!F140+'1.3.'!F140</f>
        <v>0</v>
      </c>
    </row>
    <row r="141" spans="1:12" s="52" customFormat="1" ht="12" customHeight="1" thickBot="1" x14ac:dyDescent="0.25">
      <c r="A141" s="113" t="s">
        <v>96</v>
      </c>
      <c r="B141" s="129" t="s">
        <v>322</v>
      </c>
      <c r="C141" s="69"/>
      <c r="D141" s="124"/>
      <c r="E141" s="106">
        <f t="shared" si="112"/>
        <v>0</v>
      </c>
      <c r="F141" s="106">
        <f t="shared" si="120"/>
        <v>0</v>
      </c>
      <c r="G141" s="106">
        <f t="shared" si="121"/>
        <v>0</v>
      </c>
      <c r="H141" s="106">
        <f t="shared" si="122"/>
        <v>0</v>
      </c>
      <c r="I141" s="106">
        <f t="shared" si="123"/>
        <v>0</v>
      </c>
      <c r="J141" s="106">
        <f t="shared" si="124"/>
        <v>0</v>
      </c>
      <c r="K141" s="106">
        <f t="shared" si="125"/>
        <v>0</v>
      </c>
      <c r="L141" s="106">
        <f>'1.1.'!H141+'1.2.'!F141+'1.3.'!F141</f>
        <v>0</v>
      </c>
    </row>
    <row r="142" spans="1:12" s="52" customFormat="1" ht="12" customHeight="1" thickBot="1" x14ac:dyDescent="0.25">
      <c r="A142" s="59" t="s">
        <v>9</v>
      </c>
      <c r="B142" s="127" t="s">
        <v>330</v>
      </c>
      <c r="C142" s="76">
        <f>+C143+C144+C145+C146</f>
        <v>905000</v>
      </c>
      <c r="D142" s="130">
        <f>+D143+D144+D145+D146</f>
        <v>-549</v>
      </c>
      <c r="E142" s="77">
        <f>+E143+E144+E145+E146</f>
        <v>904451</v>
      </c>
      <c r="F142" s="77">
        <f t="shared" ref="F142:L142" si="126">+F143+F144+F145+F146</f>
        <v>903902</v>
      </c>
      <c r="G142" s="77">
        <f t="shared" si="126"/>
        <v>1808353</v>
      </c>
      <c r="H142" s="77">
        <f t="shared" si="126"/>
        <v>2712255</v>
      </c>
      <c r="I142" s="77">
        <f t="shared" si="126"/>
        <v>4520608</v>
      </c>
      <c r="J142" s="77">
        <f t="shared" si="126"/>
        <v>7232863</v>
      </c>
      <c r="K142" s="77">
        <f t="shared" si="126"/>
        <v>11753471</v>
      </c>
      <c r="L142" s="77">
        <f t="shared" si="126"/>
        <v>904451</v>
      </c>
    </row>
    <row r="143" spans="1:12" s="52" customFormat="1" ht="12" customHeight="1" x14ac:dyDescent="0.2">
      <c r="A143" s="63" t="s">
        <v>53</v>
      </c>
      <c r="B143" s="129" t="s">
        <v>261</v>
      </c>
      <c r="C143" s="69"/>
      <c r="D143" s="124"/>
      <c r="E143" s="106">
        <f t="shared" si="112"/>
        <v>0</v>
      </c>
      <c r="F143" s="106">
        <f t="shared" ref="F143:F146" si="127">D143+E143</f>
        <v>0</v>
      </c>
      <c r="G143" s="106">
        <f t="shared" ref="G143:G146" si="128">E143+F143</f>
        <v>0</v>
      </c>
      <c r="H143" s="106">
        <f t="shared" ref="H143:H146" si="129">F143+G143</f>
        <v>0</v>
      </c>
      <c r="I143" s="106">
        <f t="shared" ref="I143:I146" si="130">G143+H143</f>
        <v>0</v>
      </c>
      <c r="J143" s="106">
        <f t="shared" ref="J143:J146" si="131">H143+I143</f>
        <v>0</v>
      </c>
      <c r="K143" s="106">
        <f t="shared" ref="K143:K146" si="132">I143+J143</f>
        <v>0</v>
      </c>
      <c r="L143" s="106">
        <f>'1.1.'!H143+'1.2.'!F143+'1.3.'!F143</f>
        <v>0</v>
      </c>
    </row>
    <row r="144" spans="1:12" s="52" customFormat="1" ht="12" customHeight="1" x14ac:dyDescent="0.2">
      <c r="A144" s="63" t="s">
        <v>54</v>
      </c>
      <c r="B144" s="129" t="s">
        <v>262</v>
      </c>
      <c r="C144" s="69">
        <v>905000</v>
      </c>
      <c r="D144" s="124">
        <v>-549</v>
      </c>
      <c r="E144" s="106">
        <f t="shared" si="112"/>
        <v>904451</v>
      </c>
      <c r="F144" s="106">
        <f t="shared" si="127"/>
        <v>903902</v>
      </c>
      <c r="G144" s="106">
        <f t="shared" si="128"/>
        <v>1808353</v>
      </c>
      <c r="H144" s="106">
        <f t="shared" si="129"/>
        <v>2712255</v>
      </c>
      <c r="I144" s="106">
        <f t="shared" si="130"/>
        <v>4520608</v>
      </c>
      <c r="J144" s="106">
        <f t="shared" si="131"/>
        <v>7232863</v>
      </c>
      <c r="K144" s="106">
        <f t="shared" si="132"/>
        <v>11753471</v>
      </c>
      <c r="L144" s="106">
        <f>'1.1.'!H144+'1.2.'!F144+'1.3.'!F144</f>
        <v>904451</v>
      </c>
    </row>
    <row r="145" spans="1:12" s="52" customFormat="1" ht="12" customHeight="1" x14ac:dyDescent="0.2">
      <c r="A145" s="63" t="s">
        <v>176</v>
      </c>
      <c r="B145" s="129" t="s">
        <v>331</v>
      </c>
      <c r="C145" s="69"/>
      <c r="D145" s="124"/>
      <c r="E145" s="106">
        <f t="shared" si="112"/>
        <v>0</v>
      </c>
      <c r="F145" s="106">
        <f t="shared" si="127"/>
        <v>0</v>
      </c>
      <c r="G145" s="106">
        <f t="shared" si="128"/>
        <v>0</v>
      </c>
      <c r="H145" s="106">
        <f t="shared" si="129"/>
        <v>0</v>
      </c>
      <c r="I145" s="106">
        <f t="shared" si="130"/>
        <v>0</v>
      </c>
      <c r="J145" s="106">
        <f t="shared" si="131"/>
        <v>0</v>
      </c>
      <c r="K145" s="106">
        <f t="shared" si="132"/>
        <v>0</v>
      </c>
      <c r="L145" s="106">
        <f>'1.1.'!H145+'1.2.'!F145+'1.3.'!F145</f>
        <v>0</v>
      </c>
    </row>
    <row r="146" spans="1:12" s="52" customFormat="1" ht="12" customHeight="1" thickBot="1" x14ac:dyDescent="0.25">
      <c r="A146" s="113" t="s">
        <v>177</v>
      </c>
      <c r="B146" s="131" t="s">
        <v>281</v>
      </c>
      <c r="C146" s="69"/>
      <c r="D146" s="124"/>
      <c r="E146" s="106">
        <f t="shared" si="112"/>
        <v>0</v>
      </c>
      <c r="F146" s="106">
        <f t="shared" si="127"/>
        <v>0</v>
      </c>
      <c r="G146" s="106">
        <f t="shared" si="128"/>
        <v>0</v>
      </c>
      <c r="H146" s="106">
        <f t="shared" si="129"/>
        <v>0</v>
      </c>
      <c r="I146" s="106">
        <f t="shared" si="130"/>
        <v>0</v>
      </c>
      <c r="J146" s="106">
        <f t="shared" si="131"/>
        <v>0</v>
      </c>
      <c r="K146" s="106">
        <f t="shared" si="132"/>
        <v>0</v>
      </c>
      <c r="L146" s="106">
        <f>'1.1.'!H146+'1.2.'!F146+'1.3.'!F146</f>
        <v>0</v>
      </c>
    </row>
    <row r="147" spans="1:12" s="52" customFormat="1" ht="12" customHeight="1" thickBot="1" x14ac:dyDescent="0.25">
      <c r="A147" s="59" t="s">
        <v>10</v>
      </c>
      <c r="B147" s="127" t="s">
        <v>332</v>
      </c>
      <c r="C147" s="132">
        <f>SUM(C148:C152)</f>
        <v>0</v>
      </c>
      <c r="D147" s="133">
        <f>SUM(D148:D152)</f>
        <v>0</v>
      </c>
      <c r="E147" s="134">
        <f>SUM(E148:E152)</f>
        <v>0</v>
      </c>
      <c r="F147" s="134">
        <f t="shared" ref="F147:L147" si="133">SUM(F148:F152)</f>
        <v>0</v>
      </c>
      <c r="G147" s="134">
        <f t="shared" si="133"/>
        <v>0</v>
      </c>
      <c r="H147" s="134">
        <f t="shared" si="133"/>
        <v>0</v>
      </c>
      <c r="I147" s="134">
        <f t="shared" si="133"/>
        <v>0</v>
      </c>
      <c r="J147" s="134">
        <f t="shared" si="133"/>
        <v>0</v>
      </c>
      <c r="K147" s="134">
        <f t="shared" si="133"/>
        <v>0</v>
      </c>
      <c r="L147" s="134">
        <f t="shared" si="133"/>
        <v>0</v>
      </c>
    </row>
    <row r="148" spans="1:12" s="52" customFormat="1" ht="12" customHeight="1" x14ac:dyDescent="0.2">
      <c r="A148" s="63" t="s">
        <v>55</v>
      </c>
      <c r="B148" s="129" t="s">
        <v>327</v>
      </c>
      <c r="C148" s="69"/>
      <c r="D148" s="124"/>
      <c r="E148" s="106">
        <f t="shared" si="112"/>
        <v>0</v>
      </c>
      <c r="F148" s="106">
        <f t="shared" ref="F148:F154" si="134">D148+E148</f>
        <v>0</v>
      </c>
      <c r="G148" s="106">
        <f t="shared" ref="G148:G154" si="135">E148+F148</f>
        <v>0</v>
      </c>
      <c r="H148" s="106">
        <f t="shared" ref="H148:H154" si="136">F148+G148</f>
        <v>0</v>
      </c>
      <c r="I148" s="106">
        <f t="shared" ref="I148:I154" si="137">G148+H148</f>
        <v>0</v>
      </c>
      <c r="J148" s="106">
        <f t="shared" ref="J148:J154" si="138">H148+I148</f>
        <v>0</v>
      </c>
      <c r="K148" s="106">
        <f t="shared" ref="K148:K154" si="139">I148+J148</f>
        <v>0</v>
      </c>
      <c r="L148" s="106">
        <f>'1.1.'!H148+'1.2.'!F148+'1.3.'!F148</f>
        <v>0</v>
      </c>
    </row>
    <row r="149" spans="1:12" s="52" customFormat="1" ht="12" customHeight="1" x14ac:dyDescent="0.2">
      <c r="A149" s="63" t="s">
        <v>56</v>
      </c>
      <c r="B149" s="129" t="s">
        <v>334</v>
      </c>
      <c r="C149" s="69"/>
      <c r="D149" s="124"/>
      <c r="E149" s="106">
        <f t="shared" si="112"/>
        <v>0</v>
      </c>
      <c r="F149" s="106">
        <f t="shared" si="134"/>
        <v>0</v>
      </c>
      <c r="G149" s="106">
        <f t="shared" si="135"/>
        <v>0</v>
      </c>
      <c r="H149" s="106">
        <f t="shared" si="136"/>
        <v>0</v>
      </c>
      <c r="I149" s="106">
        <f t="shared" si="137"/>
        <v>0</v>
      </c>
      <c r="J149" s="106">
        <f t="shared" si="138"/>
        <v>0</v>
      </c>
      <c r="K149" s="106">
        <f t="shared" si="139"/>
        <v>0</v>
      </c>
      <c r="L149" s="106">
        <f>'1.1.'!H149+'1.2.'!F149+'1.3.'!F149</f>
        <v>0</v>
      </c>
    </row>
    <row r="150" spans="1:12" s="52" customFormat="1" ht="12" customHeight="1" x14ac:dyDescent="0.2">
      <c r="A150" s="63" t="s">
        <v>188</v>
      </c>
      <c r="B150" s="129" t="s">
        <v>329</v>
      </c>
      <c r="C150" s="69"/>
      <c r="D150" s="124"/>
      <c r="E150" s="106">
        <f t="shared" si="112"/>
        <v>0</v>
      </c>
      <c r="F150" s="106">
        <f t="shared" si="134"/>
        <v>0</v>
      </c>
      <c r="G150" s="106">
        <f t="shared" si="135"/>
        <v>0</v>
      </c>
      <c r="H150" s="106">
        <f t="shared" si="136"/>
        <v>0</v>
      </c>
      <c r="I150" s="106">
        <f t="shared" si="137"/>
        <v>0</v>
      </c>
      <c r="J150" s="106">
        <f t="shared" si="138"/>
        <v>0</v>
      </c>
      <c r="K150" s="106">
        <f t="shared" si="139"/>
        <v>0</v>
      </c>
      <c r="L150" s="106">
        <f>'1.1.'!H150+'1.2.'!F150+'1.3.'!F150</f>
        <v>0</v>
      </c>
    </row>
    <row r="151" spans="1:12" s="52" customFormat="1" ht="12" customHeight="1" x14ac:dyDescent="0.2">
      <c r="A151" s="63" t="s">
        <v>189</v>
      </c>
      <c r="B151" s="129" t="s">
        <v>335</v>
      </c>
      <c r="C151" s="69"/>
      <c r="D151" s="124"/>
      <c r="E151" s="106">
        <f t="shared" si="112"/>
        <v>0</v>
      </c>
      <c r="F151" s="106">
        <f t="shared" si="134"/>
        <v>0</v>
      </c>
      <c r="G151" s="106">
        <f t="shared" si="135"/>
        <v>0</v>
      </c>
      <c r="H151" s="106">
        <f t="shared" si="136"/>
        <v>0</v>
      </c>
      <c r="I151" s="106">
        <f t="shared" si="137"/>
        <v>0</v>
      </c>
      <c r="J151" s="106">
        <f t="shared" si="138"/>
        <v>0</v>
      </c>
      <c r="K151" s="106">
        <f t="shared" si="139"/>
        <v>0</v>
      </c>
      <c r="L151" s="106">
        <f>'1.1.'!H151+'1.2.'!F151+'1.3.'!F151</f>
        <v>0</v>
      </c>
    </row>
    <row r="152" spans="1:12" s="52" customFormat="1" ht="12" customHeight="1" thickBot="1" x14ac:dyDescent="0.25">
      <c r="A152" s="63" t="s">
        <v>333</v>
      </c>
      <c r="B152" s="129" t="s">
        <v>336</v>
      </c>
      <c r="C152" s="69"/>
      <c r="D152" s="124"/>
      <c r="E152" s="107">
        <f t="shared" si="112"/>
        <v>0</v>
      </c>
      <c r="F152" s="107">
        <f t="shared" si="134"/>
        <v>0</v>
      </c>
      <c r="G152" s="107">
        <f t="shared" si="135"/>
        <v>0</v>
      </c>
      <c r="H152" s="107">
        <f t="shared" si="136"/>
        <v>0</v>
      </c>
      <c r="I152" s="107">
        <f t="shared" si="137"/>
        <v>0</v>
      </c>
      <c r="J152" s="107">
        <f t="shared" si="138"/>
        <v>0</v>
      </c>
      <c r="K152" s="107">
        <f t="shared" si="139"/>
        <v>0</v>
      </c>
      <c r="L152" s="106">
        <f>'1.1.'!H152+'1.2.'!F152+'1.3.'!F152</f>
        <v>0</v>
      </c>
    </row>
    <row r="153" spans="1:12" s="52" customFormat="1" ht="12" customHeight="1" thickBot="1" x14ac:dyDescent="0.25">
      <c r="A153" s="59" t="s">
        <v>11</v>
      </c>
      <c r="B153" s="127" t="s">
        <v>337</v>
      </c>
      <c r="C153" s="135"/>
      <c r="D153" s="136"/>
      <c r="E153" s="137">
        <f t="shared" si="112"/>
        <v>0</v>
      </c>
      <c r="F153" s="137">
        <f t="shared" si="134"/>
        <v>0</v>
      </c>
      <c r="G153" s="137">
        <f t="shared" si="135"/>
        <v>0</v>
      </c>
      <c r="H153" s="137">
        <f t="shared" si="136"/>
        <v>0</v>
      </c>
      <c r="I153" s="137">
        <f t="shared" si="137"/>
        <v>0</v>
      </c>
      <c r="J153" s="137">
        <f t="shared" si="138"/>
        <v>0</v>
      </c>
      <c r="K153" s="137">
        <f t="shared" si="139"/>
        <v>0</v>
      </c>
      <c r="L153" s="137">
        <f t="shared" ref="L153:L154" si="140">J153+K153</f>
        <v>0</v>
      </c>
    </row>
    <row r="154" spans="1:12" s="52" customFormat="1" ht="12" customHeight="1" thickBot="1" x14ac:dyDescent="0.25">
      <c r="A154" s="59" t="s">
        <v>12</v>
      </c>
      <c r="B154" s="127" t="s">
        <v>338</v>
      </c>
      <c r="C154" s="135"/>
      <c r="D154" s="136"/>
      <c r="E154" s="66">
        <f t="shared" si="112"/>
        <v>0</v>
      </c>
      <c r="F154" s="66">
        <f t="shared" si="134"/>
        <v>0</v>
      </c>
      <c r="G154" s="66">
        <f t="shared" si="135"/>
        <v>0</v>
      </c>
      <c r="H154" s="66">
        <f t="shared" si="136"/>
        <v>0</v>
      </c>
      <c r="I154" s="66">
        <f t="shared" si="137"/>
        <v>0</v>
      </c>
      <c r="J154" s="66">
        <f t="shared" si="138"/>
        <v>0</v>
      </c>
      <c r="K154" s="66">
        <f t="shared" si="139"/>
        <v>0</v>
      </c>
      <c r="L154" s="66">
        <f t="shared" si="140"/>
        <v>0</v>
      </c>
    </row>
    <row r="155" spans="1:12" s="52" customFormat="1" ht="15" customHeight="1" thickBot="1" x14ac:dyDescent="0.25">
      <c r="A155" s="59" t="s">
        <v>13</v>
      </c>
      <c r="B155" s="127" t="s">
        <v>340</v>
      </c>
      <c r="C155" s="138">
        <f>+C131+C135+C142+C147+C153+C154</f>
        <v>905000</v>
      </c>
      <c r="D155" s="139">
        <f>+D131+D135+D142+D147+D153+D154</f>
        <v>-549</v>
      </c>
      <c r="E155" s="140">
        <f>+E131+E135+E142+E147+E153+E154</f>
        <v>904451</v>
      </c>
      <c r="F155" s="140">
        <f t="shared" ref="F155:L155" si="141">+F131+F135+F142+F147+F153+F154</f>
        <v>903902</v>
      </c>
      <c r="G155" s="140">
        <f t="shared" si="141"/>
        <v>1808353</v>
      </c>
      <c r="H155" s="140">
        <f t="shared" si="141"/>
        <v>2712255</v>
      </c>
      <c r="I155" s="140">
        <f t="shared" si="141"/>
        <v>4520608</v>
      </c>
      <c r="J155" s="140">
        <f t="shared" si="141"/>
        <v>7232863</v>
      </c>
      <c r="K155" s="140">
        <f t="shared" si="141"/>
        <v>11753471</v>
      </c>
      <c r="L155" s="140">
        <f t="shared" si="141"/>
        <v>904451</v>
      </c>
    </row>
    <row r="156" spans="1:12" s="36" customFormat="1" ht="12.95" customHeight="1" thickBot="1" x14ac:dyDescent="0.25">
      <c r="A156" s="142" t="s">
        <v>14</v>
      </c>
      <c r="B156" s="143" t="s">
        <v>339</v>
      </c>
      <c r="C156" s="138">
        <f>+C130+C155</f>
        <v>62021764</v>
      </c>
      <c r="D156" s="139">
        <f>+D130+D155</f>
        <v>79216896</v>
      </c>
      <c r="E156" s="140">
        <f>+E130+E155</f>
        <v>141238660</v>
      </c>
      <c r="F156" s="140">
        <f t="shared" ref="F156:L156" si="142">+F130+F155</f>
        <v>220455556</v>
      </c>
      <c r="G156" s="140">
        <f t="shared" si="142"/>
        <v>361694216</v>
      </c>
      <c r="H156" s="140">
        <f t="shared" si="142"/>
        <v>582149772</v>
      </c>
      <c r="I156" s="140">
        <f t="shared" si="142"/>
        <v>943843988</v>
      </c>
      <c r="J156" s="140">
        <f t="shared" si="142"/>
        <v>1525993760</v>
      </c>
      <c r="K156" s="140">
        <f t="shared" si="142"/>
        <v>2469837748</v>
      </c>
      <c r="L156" s="140">
        <f t="shared" si="142"/>
        <v>49411819</v>
      </c>
    </row>
    <row r="157" spans="1:12" ht="7.5" customHeight="1" x14ac:dyDescent="0.25">
      <c r="I157" s="297">
        <f t="shared" ref="I157" si="143">F157-E157</f>
        <v>0</v>
      </c>
      <c r="J157" s="297">
        <f>'1.1.'!E157+'1.2.'!E157+'1.3.'!E157</f>
        <v>0</v>
      </c>
      <c r="K157" s="297">
        <f t="shared" ref="K157" si="144">J157-E157</f>
        <v>0</v>
      </c>
    </row>
    <row r="158" spans="1:12" x14ac:dyDescent="0.25">
      <c r="A158" s="777" t="s">
        <v>263</v>
      </c>
      <c r="B158" s="777"/>
      <c r="C158" s="777"/>
      <c r="D158" s="777"/>
      <c r="E158" s="777"/>
      <c r="F158" s="777"/>
      <c r="G158" s="777"/>
      <c r="H158" s="777"/>
      <c r="I158" s="777"/>
      <c r="J158" s="777"/>
      <c r="K158" s="777"/>
      <c r="L158" s="777"/>
    </row>
    <row r="159" spans="1:12" ht="15" customHeight="1" thickBot="1" x14ac:dyDescent="0.3">
      <c r="A159" s="316" t="s">
        <v>82</v>
      </c>
      <c r="B159" s="316"/>
      <c r="C159" s="23"/>
      <c r="E159" s="778" t="s">
        <v>451</v>
      </c>
      <c r="F159" s="778"/>
      <c r="G159" s="778"/>
      <c r="H159" s="778"/>
      <c r="I159" s="778"/>
      <c r="J159" s="778"/>
      <c r="K159" s="778"/>
      <c r="L159" s="778"/>
    </row>
    <row r="160" spans="1:12" s="36" customFormat="1" ht="25.5" customHeight="1" thickBot="1" x14ac:dyDescent="0.25">
      <c r="A160" s="59">
        <v>1</v>
      </c>
      <c r="B160" s="144" t="s">
        <v>341</v>
      </c>
      <c r="C160" s="145">
        <f>+C63-C130</f>
        <v>-23408000</v>
      </c>
      <c r="D160" s="61">
        <f>+D63-D130</f>
        <v>-549</v>
      </c>
      <c r="E160" s="62">
        <f>+E63-E130</f>
        <v>-23408549</v>
      </c>
      <c r="F160" s="62">
        <f t="shared" ref="F160:L160" si="145">+F63-F130</f>
        <v>-23409098</v>
      </c>
      <c r="G160" s="62">
        <f t="shared" si="145"/>
        <v>-46817647</v>
      </c>
      <c r="H160" s="62">
        <f t="shared" si="145"/>
        <v>-70226745</v>
      </c>
      <c r="I160" s="62">
        <f t="shared" si="145"/>
        <v>-117044392</v>
      </c>
      <c r="J160" s="62">
        <f t="shared" si="145"/>
        <v>-187271137</v>
      </c>
      <c r="K160" s="62">
        <f t="shared" si="145"/>
        <v>-304315529</v>
      </c>
      <c r="L160" s="62">
        <f t="shared" si="145"/>
        <v>63512595</v>
      </c>
    </row>
    <row r="161" spans="1:12" s="36" customFormat="1" ht="37.5" customHeight="1" thickBot="1" x14ac:dyDescent="0.25">
      <c r="A161" s="59" t="s">
        <v>5</v>
      </c>
      <c r="B161" s="144" t="s">
        <v>347</v>
      </c>
      <c r="C161" s="61">
        <f>+C87-C155</f>
        <v>23408000</v>
      </c>
      <c r="D161" s="61">
        <f>+D87-D155</f>
        <v>549</v>
      </c>
      <c r="E161" s="62">
        <f>+E87-E155</f>
        <v>23408549</v>
      </c>
      <c r="F161" s="62">
        <f t="shared" ref="F161:L161" si="146">+F87-F155</f>
        <v>23409098</v>
      </c>
      <c r="G161" s="62">
        <f t="shared" si="146"/>
        <v>46817647</v>
      </c>
      <c r="H161" s="62">
        <f t="shared" si="146"/>
        <v>70226745</v>
      </c>
      <c r="I161" s="62">
        <f t="shared" si="146"/>
        <v>117044392</v>
      </c>
      <c r="J161" s="62">
        <f t="shared" si="146"/>
        <v>187271137</v>
      </c>
      <c r="K161" s="62">
        <f t="shared" si="146"/>
        <v>304315529</v>
      </c>
      <c r="L161" s="62">
        <f t="shared" si="146"/>
        <v>23408935</v>
      </c>
    </row>
  </sheetData>
  <mergeCells count="14">
    <mergeCell ref="A158:L158"/>
    <mergeCell ref="E159:L159"/>
    <mergeCell ref="A2:B2"/>
    <mergeCell ref="A91:B91"/>
    <mergeCell ref="A3:A4"/>
    <mergeCell ref="B3:B4"/>
    <mergeCell ref="A92:A93"/>
    <mergeCell ref="B92:B93"/>
    <mergeCell ref="C3:L3"/>
    <mergeCell ref="A1:L1"/>
    <mergeCell ref="E2:L2"/>
    <mergeCell ref="C92:L92"/>
    <mergeCell ref="E91:L91"/>
    <mergeCell ref="A90:L90"/>
  </mergeCells>
  <phoneticPr fontId="0" type="noConversion"/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 SIÓJUT KÖZSÉG ÖNKORMÁNYZATA
2017. ÉVI ZÁRSZÁMADÁSÁNAK PÉNZÜGYI MÉRLEGE&amp;10
&amp;R&amp;"Times New Roman CE,Félkövér dőlt"&amp;11 1. számú melléklet </oddHeader>
  </headerFooter>
  <rowBreaks count="2" manualBreakCount="2">
    <brk id="63" max="11" man="1"/>
    <brk id="89" max="11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2"/>
  <sheetViews>
    <sheetView zoomScaleNormal="100" workbookViewId="0">
      <selection sqref="A1:I1"/>
    </sheetView>
  </sheetViews>
  <sheetFormatPr defaultRowHeight="12.75" x14ac:dyDescent="0.2"/>
  <cols>
    <col min="1" max="1" width="5.5" style="299" customWidth="1"/>
    <col min="2" max="2" width="36.83203125" style="299" customWidth="1"/>
    <col min="3" max="8" width="13.83203125" style="299" customWidth="1"/>
    <col min="9" max="9" width="15.1640625" style="299" customWidth="1"/>
    <col min="10" max="10" width="5" style="299" customWidth="1"/>
    <col min="11" max="16384" width="9.33203125" style="299"/>
  </cols>
  <sheetData>
    <row r="1" spans="1:10" ht="13.5" customHeight="1" x14ac:dyDescent="0.2">
      <c r="A1" s="809" t="s">
        <v>800</v>
      </c>
      <c r="B1" s="809"/>
      <c r="C1" s="809"/>
      <c r="D1" s="809"/>
      <c r="E1" s="809"/>
      <c r="F1" s="809"/>
      <c r="G1" s="809"/>
      <c r="H1" s="809"/>
      <c r="I1" s="809"/>
    </row>
    <row r="2" spans="1:10" ht="14.25" customHeight="1" x14ac:dyDescent="0.2">
      <c r="A2" s="808" t="s">
        <v>787</v>
      </c>
      <c r="B2" s="808"/>
      <c r="C2" s="808"/>
      <c r="D2" s="808"/>
      <c r="E2" s="808"/>
      <c r="F2" s="808"/>
      <c r="G2" s="808"/>
      <c r="H2" s="808"/>
      <c r="I2" s="808"/>
    </row>
    <row r="3" spans="1:10" ht="17.25" customHeight="1" x14ac:dyDescent="0.2">
      <c r="A3" s="884" t="s">
        <v>801</v>
      </c>
      <c r="B3" s="885"/>
      <c r="C3" s="885"/>
      <c r="D3" s="885"/>
      <c r="E3" s="885"/>
      <c r="F3" s="885"/>
      <c r="G3" s="885"/>
      <c r="H3" s="885"/>
      <c r="I3" s="885"/>
      <c r="J3" s="872"/>
    </row>
    <row r="4" spans="1:10" ht="17.25" customHeight="1" x14ac:dyDescent="0.2">
      <c r="A4" s="884" t="s">
        <v>802</v>
      </c>
      <c r="B4" s="884"/>
      <c r="C4" s="884"/>
      <c r="D4" s="884"/>
      <c r="E4" s="884"/>
      <c r="F4" s="884"/>
      <c r="G4" s="884"/>
      <c r="H4" s="884"/>
      <c r="I4" s="884"/>
      <c r="J4" s="872"/>
    </row>
    <row r="5" spans="1:10" ht="14.25" thickBot="1" x14ac:dyDescent="0.3">
      <c r="H5" s="886" t="str">
        <f>'[1]3.t'!H1</f>
        <v>Forintban</v>
      </c>
      <c r="I5" s="886"/>
      <c r="J5" s="872"/>
    </row>
    <row r="6" spans="1:10" ht="13.5" thickBot="1" x14ac:dyDescent="0.25">
      <c r="A6" s="887" t="s">
        <v>464</v>
      </c>
      <c r="B6" s="889" t="s">
        <v>738</v>
      </c>
      <c r="C6" s="891" t="s">
        <v>739</v>
      </c>
      <c r="D6" s="893" t="s">
        <v>740</v>
      </c>
      <c r="E6" s="894"/>
      <c r="F6" s="894"/>
      <c r="G6" s="894"/>
      <c r="H6" s="894"/>
      <c r="I6" s="895" t="s">
        <v>741</v>
      </c>
      <c r="J6" s="872"/>
    </row>
    <row r="7" spans="1:10" s="225" customFormat="1" ht="24.75" thickBot="1" x14ac:dyDescent="0.25">
      <c r="A7" s="888"/>
      <c r="B7" s="890"/>
      <c r="C7" s="892"/>
      <c r="D7" s="643" t="s">
        <v>742</v>
      </c>
      <c r="E7" s="643" t="s">
        <v>743</v>
      </c>
      <c r="F7" s="643" t="s">
        <v>744</v>
      </c>
      <c r="G7" s="669" t="s">
        <v>745</v>
      </c>
      <c r="H7" s="669" t="s">
        <v>746</v>
      </c>
      <c r="I7" s="896"/>
      <c r="J7" s="872"/>
    </row>
    <row r="8" spans="1:10" s="225" customFormat="1" ht="13.5" thickBot="1" x14ac:dyDescent="0.25">
      <c r="A8" s="670" t="s">
        <v>354</v>
      </c>
      <c r="B8" s="671" t="s">
        <v>355</v>
      </c>
      <c r="C8" s="671" t="s">
        <v>356</v>
      </c>
      <c r="D8" s="671" t="s">
        <v>358</v>
      </c>
      <c r="E8" s="671" t="s">
        <v>357</v>
      </c>
      <c r="F8" s="671" t="s">
        <v>359</v>
      </c>
      <c r="G8" s="671" t="s">
        <v>360</v>
      </c>
      <c r="H8" s="671" t="s">
        <v>747</v>
      </c>
      <c r="I8" s="672" t="s">
        <v>748</v>
      </c>
      <c r="J8" s="872"/>
    </row>
    <row r="9" spans="1:10" s="225" customFormat="1" x14ac:dyDescent="0.2">
      <c r="A9" s="897" t="s">
        <v>749</v>
      </c>
      <c r="B9" s="898"/>
      <c r="C9" s="898"/>
      <c r="D9" s="898"/>
      <c r="E9" s="898"/>
      <c r="F9" s="898"/>
      <c r="G9" s="898"/>
      <c r="H9" s="898"/>
      <c r="I9" s="899"/>
      <c r="J9" s="872"/>
    </row>
    <row r="10" spans="1:10" x14ac:dyDescent="0.2">
      <c r="A10" s="304" t="s">
        <v>4</v>
      </c>
      <c r="B10" s="305" t="s">
        <v>750</v>
      </c>
      <c r="C10" s="306"/>
      <c r="D10" s="306"/>
      <c r="E10" s="306"/>
      <c r="F10" s="306"/>
      <c r="G10" s="673"/>
      <c r="H10" s="674">
        <f t="shared" ref="H10:H16" si="0">SUM(D10:G10)</f>
        <v>0</v>
      </c>
      <c r="I10" s="307">
        <f t="shared" ref="I10:I16" si="1">C10+H10</f>
        <v>0</v>
      </c>
      <c r="J10" s="872"/>
    </row>
    <row r="11" spans="1:10" ht="22.5" x14ac:dyDescent="0.2">
      <c r="A11" s="304" t="s">
        <v>5</v>
      </c>
      <c r="B11" s="305" t="s">
        <v>481</v>
      </c>
      <c r="C11" s="306"/>
      <c r="D11" s="306"/>
      <c r="E11" s="306"/>
      <c r="F11" s="306"/>
      <c r="G11" s="673"/>
      <c r="H11" s="674">
        <f t="shared" si="0"/>
        <v>0</v>
      </c>
      <c r="I11" s="307">
        <f t="shared" si="1"/>
        <v>0</v>
      </c>
      <c r="J11" s="872"/>
    </row>
    <row r="12" spans="1:10" ht="22.5" x14ac:dyDescent="0.2">
      <c r="A12" s="304" t="s">
        <v>6</v>
      </c>
      <c r="B12" s="305" t="s">
        <v>482</v>
      </c>
      <c r="C12" s="306"/>
      <c r="D12" s="306"/>
      <c r="E12" s="306"/>
      <c r="F12" s="306"/>
      <c r="G12" s="673"/>
      <c r="H12" s="674">
        <f t="shared" si="0"/>
        <v>0</v>
      </c>
      <c r="I12" s="307">
        <f t="shared" si="1"/>
        <v>0</v>
      </c>
      <c r="J12" s="872"/>
    </row>
    <row r="13" spans="1:10" x14ac:dyDescent="0.2">
      <c r="A13" s="304" t="s">
        <v>7</v>
      </c>
      <c r="B13" s="305" t="s">
        <v>483</v>
      </c>
      <c r="C13" s="306"/>
      <c r="D13" s="306"/>
      <c r="E13" s="306"/>
      <c r="F13" s="306"/>
      <c r="G13" s="673"/>
      <c r="H13" s="674">
        <f t="shared" si="0"/>
        <v>0</v>
      </c>
      <c r="I13" s="307">
        <f t="shared" si="1"/>
        <v>0</v>
      </c>
      <c r="J13" s="872"/>
    </row>
    <row r="14" spans="1:10" ht="22.5" x14ac:dyDescent="0.2">
      <c r="A14" s="304" t="s">
        <v>8</v>
      </c>
      <c r="B14" s="305" t="s">
        <v>484</v>
      </c>
      <c r="C14" s="306"/>
      <c r="D14" s="306"/>
      <c r="E14" s="306"/>
      <c r="F14" s="306"/>
      <c r="G14" s="673"/>
      <c r="H14" s="674">
        <f t="shared" si="0"/>
        <v>0</v>
      </c>
      <c r="I14" s="307">
        <f t="shared" si="1"/>
        <v>0</v>
      </c>
      <c r="J14" s="872"/>
    </row>
    <row r="15" spans="1:10" x14ac:dyDescent="0.2">
      <c r="A15" s="308" t="s">
        <v>9</v>
      </c>
      <c r="B15" s="309" t="s">
        <v>751</v>
      </c>
      <c r="C15" s="310">
        <v>511865</v>
      </c>
      <c r="D15" s="310"/>
      <c r="E15" s="310"/>
      <c r="F15" s="310"/>
      <c r="G15" s="675"/>
      <c r="H15" s="674">
        <f t="shared" si="0"/>
        <v>0</v>
      </c>
      <c r="I15" s="307">
        <f t="shared" si="1"/>
        <v>511865</v>
      </c>
      <c r="J15" s="872"/>
    </row>
    <row r="16" spans="1:10" ht="13.5" thickBot="1" x14ac:dyDescent="0.25">
      <c r="A16" s="676" t="s">
        <v>10</v>
      </c>
      <c r="B16" s="677" t="s">
        <v>752</v>
      </c>
      <c r="C16" s="678"/>
      <c r="D16" s="678"/>
      <c r="E16" s="678"/>
      <c r="F16" s="678"/>
      <c r="G16" s="679"/>
      <c r="H16" s="674">
        <f t="shared" si="0"/>
        <v>0</v>
      </c>
      <c r="I16" s="307">
        <f t="shared" si="1"/>
        <v>0</v>
      </c>
      <c r="J16" s="872"/>
    </row>
    <row r="17" spans="1:10" s="313" customFormat="1" ht="13.5" thickBot="1" x14ac:dyDescent="0.25">
      <c r="A17" s="900" t="s">
        <v>753</v>
      </c>
      <c r="B17" s="901"/>
      <c r="C17" s="311">
        <f t="shared" ref="C17:I17" si="2">SUM(C10:C16)</f>
        <v>511865</v>
      </c>
      <c r="D17" s="311">
        <f>SUM(D10:D16)</f>
        <v>0</v>
      </c>
      <c r="E17" s="311">
        <f t="shared" si="2"/>
        <v>0</v>
      </c>
      <c r="F17" s="311">
        <f t="shared" si="2"/>
        <v>0</v>
      </c>
      <c r="G17" s="680">
        <f t="shared" si="2"/>
        <v>0</v>
      </c>
      <c r="H17" s="680">
        <f t="shared" si="2"/>
        <v>0</v>
      </c>
      <c r="I17" s="312">
        <f t="shared" si="2"/>
        <v>511865</v>
      </c>
      <c r="J17" s="872"/>
    </row>
    <row r="18" spans="1:10" s="301" customFormat="1" x14ac:dyDescent="0.2">
      <c r="A18" s="902" t="s">
        <v>754</v>
      </c>
      <c r="B18" s="903"/>
      <c r="C18" s="903"/>
      <c r="D18" s="903"/>
      <c r="E18" s="903"/>
      <c r="F18" s="903"/>
      <c r="G18" s="903"/>
      <c r="H18" s="903"/>
      <c r="I18" s="904"/>
      <c r="J18" s="872"/>
    </row>
    <row r="19" spans="1:10" s="301" customFormat="1" x14ac:dyDescent="0.2">
      <c r="A19" s="304" t="s">
        <v>4</v>
      </c>
      <c r="B19" s="305" t="s">
        <v>755</v>
      </c>
      <c r="C19" s="306"/>
      <c r="D19" s="306"/>
      <c r="E19" s="306"/>
      <c r="F19" s="306"/>
      <c r="G19" s="673"/>
      <c r="H19" s="674">
        <f>SUM(D19:G19)</f>
        <v>0</v>
      </c>
      <c r="I19" s="307">
        <f>C19+H19</f>
        <v>0</v>
      </c>
      <c r="J19" s="872"/>
    </row>
    <row r="20" spans="1:10" ht="13.5" thickBot="1" x14ac:dyDescent="0.25">
      <c r="A20" s="676" t="s">
        <v>5</v>
      </c>
      <c r="B20" s="677" t="s">
        <v>752</v>
      </c>
      <c r="C20" s="678"/>
      <c r="D20" s="678"/>
      <c r="E20" s="678"/>
      <c r="F20" s="678"/>
      <c r="G20" s="679"/>
      <c r="H20" s="674">
        <f>SUM(D20:G20)</f>
        <v>0</v>
      </c>
      <c r="I20" s="681">
        <f>C20+H20</f>
        <v>0</v>
      </c>
      <c r="J20" s="872"/>
    </row>
    <row r="21" spans="1:10" ht="13.5" thickBot="1" x14ac:dyDescent="0.25">
      <c r="A21" s="900" t="s">
        <v>756</v>
      </c>
      <c r="B21" s="901"/>
      <c r="C21" s="311">
        <f t="shared" ref="C21:I21" si="3">SUM(C19:C20)</f>
        <v>0</v>
      </c>
      <c r="D21" s="311">
        <f t="shared" si="3"/>
        <v>0</v>
      </c>
      <c r="E21" s="311">
        <f t="shared" si="3"/>
        <v>0</v>
      </c>
      <c r="F21" s="311">
        <f t="shared" si="3"/>
        <v>0</v>
      </c>
      <c r="G21" s="680">
        <f t="shared" si="3"/>
        <v>0</v>
      </c>
      <c r="H21" s="680">
        <f t="shared" si="3"/>
        <v>0</v>
      </c>
      <c r="I21" s="312">
        <f t="shared" si="3"/>
        <v>0</v>
      </c>
      <c r="J21" s="872"/>
    </row>
    <row r="22" spans="1:10" ht="13.5" thickBot="1" x14ac:dyDescent="0.25">
      <c r="A22" s="882" t="s">
        <v>757</v>
      </c>
      <c r="B22" s="883"/>
      <c r="C22" s="682">
        <f t="shared" ref="C22:I22" si="4">C17+C21</f>
        <v>511865</v>
      </c>
      <c r="D22" s="682">
        <f t="shared" si="4"/>
        <v>0</v>
      </c>
      <c r="E22" s="682">
        <f t="shared" si="4"/>
        <v>0</v>
      </c>
      <c r="F22" s="682">
        <f t="shared" si="4"/>
        <v>0</v>
      </c>
      <c r="G22" s="682">
        <f t="shared" si="4"/>
        <v>0</v>
      </c>
      <c r="H22" s="682">
        <f t="shared" si="4"/>
        <v>0</v>
      </c>
      <c r="I22" s="312">
        <f t="shared" si="4"/>
        <v>511865</v>
      </c>
      <c r="J22" s="872"/>
    </row>
  </sheetData>
  <mergeCells count="16">
    <mergeCell ref="A1:I1"/>
    <mergeCell ref="A2:I2"/>
    <mergeCell ref="A4:I4"/>
    <mergeCell ref="A18:I18"/>
    <mergeCell ref="A21:B21"/>
    <mergeCell ref="A22:B22"/>
    <mergeCell ref="A3:I3"/>
    <mergeCell ref="J3:J22"/>
    <mergeCell ref="H5:I5"/>
    <mergeCell ref="A6:A7"/>
    <mergeCell ref="B6:B7"/>
    <mergeCell ref="C6:C7"/>
    <mergeCell ref="D6:H6"/>
    <mergeCell ref="I6:I7"/>
    <mergeCell ref="A9:I9"/>
    <mergeCell ref="A17:B17"/>
  </mergeCells>
  <pageMargins left="0.7" right="0.7" top="0.75" bottom="0.75" header="0.3" footer="0.3"/>
  <pageSetup paperSize="9" orientation="landscape" r:id="rId1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33"/>
  <sheetViews>
    <sheetView zoomScaleNormal="100" workbookViewId="0">
      <selection sqref="A1:D2"/>
    </sheetView>
  </sheetViews>
  <sheetFormatPr defaultRowHeight="12.75" x14ac:dyDescent="0.2"/>
  <cols>
    <col min="1" max="1" width="5.83203125" style="668" customWidth="1"/>
    <col min="2" max="2" width="55.83203125" style="2" customWidth="1"/>
    <col min="3" max="4" width="14.83203125" style="2" customWidth="1"/>
    <col min="5" max="16384" width="9.33203125" style="2"/>
  </cols>
  <sheetData>
    <row r="1" spans="1:10" ht="13.5" x14ac:dyDescent="0.2">
      <c r="A1" s="809" t="s">
        <v>803</v>
      </c>
      <c r="B1" s="809"/>
      <c r="C1" s="809"/>
      <c r="D1" s="809"/>
      <c r="E1" s="766"/>
      <c r="F1" s="766"/>
      <c r="G1" s="766"/>
      <c r="H1" s="766"/>
      <c r="I1" s="766"/>
      <c r="J1" s="766"/>
    </row>
    <row r="2" spans="1:10" ht="15.75" x14ac:dyDescent="0.2">
      <c r="A2" s="884" t="s">
        <v>444</v>
      </c>
      <c r="B2" s="884"/>
      <c r="C2" s="884"/>
      <c r="D2" s="884"/>
    </row>
    <row r="3" spans="1:10" ht="15.75" x14ac:dyDescent="0.2">
      <c r="A3" s="884" t="s">
        <v>804</v>
      </c>
      <c r="B3" s="884"/>
      <c r="C3" s="884"/>
      <c r="D3" s="884"/>
    </row>
    <row r="4" spans="1:10" s="363" customFormat="1" ht="15.75" thickBot="1" x14ac:dyDescent="0.25">
      <c r="A4" s="640"/>
      <c r="D4" s="641" t="str">
        <f>'[1]3.t'!H1</f>
        <v>Forintban</v>
      </c>
    </row>
    <row r="5" spans="1:10" s="225" customFormat="1" ht="24.75" thickBot="1" x14ac:dyDescent="0.25">
      <c r="A5" s="642" t="s">
        <v>464</v>
      </c>
      <c r="B5" s="643" t="s">
        <v>3</v>
      </c>
      <c r="C5" s="643" t="s">
        <v>720</v>
      </c>
      <c r="D5" s="644" t="s">
        <v>721</v>
      </c>
    </row>
    <row r="6" spans="1:10" s="225" customFormat="1" ht="13.5" thickBot="1" x14ac:dyDescent="0.25">
      <c r="A6" s="645" t="s">
        <v>354</v>
      </c>
      <c r="B6" s="646" t="s">
        <v>355</v>
      </c>
      <c r="C6" s="646" t="s">
        <v>356</v>
      </c>
      <c r="D6" s="647" t="s">
        <v>358</v>
      </c>
    </row>
    <row r="7" spans="1:10" x14ac:dyDescent="0.2">
      <c r="A7" s="648" t="s">
        <v>4</v>
      </c>
      <c r="B7" s="649" t="s">
        <v>722</v>
      </c>
      <c r="C7" s="650"/>
      <c r="D7" s="651"/>
    </row>
    <row r="8" spans="1:10" x14ac:dyDescent="0.2">
      <c r="A8" s="652" t="s">
        <v>5</v>
      </c>
      <c r="B8" s="653" t="s">
        <v>723</v>
      </c>
      <c r="C8" s="654"/>
      <c r="D8" s="655"/>
    </row>
    <row r="9" spans="1:10" x14ac:dyDescent="0.2">
      <c r="A9" s="652" t="s">
        <v>6</v>
      </c>
      <c r="B9" s="653" t="s">
        <v>724</v>
      </c>
      <c r="C9" s="654"/>
      <c r="D9" s="655"/>
    </row>
    <row r="10" spans="1:10" x14ac:dyDescent="0.2">
      <c r="A10" s="652" t="s">
        <v>7</v>
      </c>
      <c r="B10" s="653" t="s">
        <v>725</v>
      </c>
      <c r="C10" s="654"/>
      <c r="D10" s="655"/>
    </row>
    <row r="11" spans="1:10" x14ac:dyDescent="0.2">
      <c r="A11" s="656" t="s">
        <v>8</v>
      </c>
      <c r="B11" s="653" t="s">
        <v>726</v>
      </c>
      <c r="C11" s="654">
        <v>303500</v>
      </c>
      <c r="D11" s="655">
        <v>298250</v>
      </c>
    </row>
    <row r="12" spans="1:10" x14ac:dyDescent="0.2">
      <c r="A12" s="652" t="s">
        <v>9</v>
      </c>
      <c r="B12" s="653" t="s">
        <v>727</v>
      </c>
      <c r="C12" s="654"/>
      <c r="D12" s="655"/>
    </row>
    <row r="13" spans="1:10" x14ac:dyDescent="0.2">
      <c r="A13" s="656" t="s">
        <v>10</v>
      </c>
      <c r="B13" s="657" t="s">
        <v>728</v>
      </c>
      <c r="C13" s="654">
        <v>8000</v>
      </c>
      <c r="D13" s="655">
        <v>8000</v>
      </c>
    </row>
    <row r="14" spans="1:10" x14ac:dyDescent="0.2">
      <c r="A14" s="656" t="s">
        <v>11</v>
      </c>
      <c r="B14" s="657" t="s">
        <v>729</v>
      </c>
      <c r="C14" s="654">
        <v>295500</v>
      </c>
      <c r="D14" s="655">
        <v>290250</v>
      </c>
    </row>
    <row r="15" spans="1:10" x14ac:dyDescent="0.2">
      <c r="A15" s="652" t="s">
        <v>12</v>
      </c>
      <c r="B15" s="657" t="s">
        <v>730</v>
      </c>
      <c r="C15" s="654"/>
      <c r="D15" s="655"/>
    </row>
    <row r="16" spans="1:10" x14ac:dyDescent="0.2">
      <c r="A16" s="656" t="s">
        <v>13</v>
      </c>
      <c r="B16" s="657" t="s">
        <v>731</v>
      </c>
      <c r="C16" s="654"/>
      <c r="D16" s="655"/>
    </row>
    <row r="17" spans="1:4" ht="22.5" x14ac:dyDescent="0.2">
      <c r="A17" s="652" t="s">
        <v>14</v>
      </c>
      <c r="B17" s="657" t="s">
        <v>732</v>
      </c>
      <c r="C17" s="654"/>
      <c r="D17" s="655"/>
    </row>
    <row r="18" spans="1:4" x14ac:dyDescent="0.2">
      <c r="A18" s="656" t="s">
        <v>15</v>
      </c>
      <c r="B18" s="653" t="s">
        <v>733</v>
      </c>
      <c r="C18" s="654">
        <v>149620</v>
      </c>
      <c r="D18" s="655">
        <v>149620</v>
      </c>
    </row>
    <row r="19" spans="1:4" x14ac:dyDescent="0.2">
      <c r="A19" s="652" t="s">
        <v>16</v>
      </c>
      <c r="B19" s="653" t="s">
        <v>734</v>
      </c>
      <c r="C19" s="654"/>
      <c r="D19" s="655"/>
    </row>
    <row r="20" spans="1:4" x14ac:dyDescent="0.2">
      <c r="A20" s="656" t="s">
        <v>17</v>
      </c>
      <c r="B20" s="653" t="s">
        <v>735</v>
      </c>
      <c r="C20" s="654"/>
      <c r="D20" s="655"/>
    </row>
    <row r="21" spans="1:4" x14ac:dyDescent="0.2">
      <c r="A21" s="652" t="s">
        <v>18</v>
      </c>
      <c r="B21" s="653" t="s">
        <v>736</v>
      </c>
      <c r="C21" s="654"/>
      <c r="D21" s="655"/>
    </row>
    <row r="22" spans="1:4" x14ac:dyDescent="0.2">
      <c r="A22" s="656" t="s">
        <v>19</v>
      </c>
      <c r="B22" s="653" t="s">
        <v>737</v>
      </c>
      <c r="C22" s="654"/>
      <c r="D22" s="655"/>
    </row>
    <row r="23" spans="1:4" x14ac:dyDescent="0.2">
      <c r="A23" s="652" t="s">
        <v>20</v>
      </c>
      <c r="B23" s="658"/>
      <c r="C23" s="654"/>
      <c r="D23" s="655"/>
    </row>
    <row r="24" spans="1:4" x14ac:dyDescent="0.2">
      <c r="A24" s="656" t="s">
        <v>21</v>
      </c>
      <c r="B24" s="658"/>
      <c r="C24" s="654"/>
      <c r="D24" s="655"/>
    </row>
    <row r="25" spans="1:4" x14ac:dyDescent="0.2">
      <c r="A25" s="652" t="s">
        <v>22</v>
      </c>
      <c r="B25" s="658"/>
      <c r="C25" s="654"/>
      <c r="D25" s="655"/>
    </row>
    <row r="26" spans="1:4" x14ac:dyDescent="0.2">
      <c r="A26" s="656" t="s">
        <v>23</v>
      </c>
      <c r="B26" s="658"/>
      <c r="C26" s="654"/>
      <c r="D26" s="655"/>
    </row>
    <row r="27" spans="1:4" x14ac:dyDescent="0.2">
      <c r="A27" s="652" t="s">
        <v>24</v>
      </c>
      <c r="B27" s="658"/>
      <c r="C27" s="654"/>
      <c r="D27" s="655"/>
    </row>
    <row r="28" spans="1:4" x14ac:dyDescent="0.2">
      <c r="A28" s="656" t="s">
        <v>25</v>
      </c>
      <c r="B28" s="658"/>
      <c r="C28" s="654"/>
      <c r="D28" s="655"/>
    </row>
    <row r="29" spans="1:4" x14ac:dyDescent="0.2">
      <c r="A29" s="652" t="s">
        <v>26</v>
      </c>
      <c r="B29" s="658"/>
      <c r="C29" s="654"/>
      <c r="D29" s="655"/>
    </row>
    <row r="30" spans="1:4" x14ac:dyDescent="0.2">
      <c r="A30" s="656" t="s">
        <v>27</v>
      </c>
      <c r="B30" s="658"/>
      <c r="C30" s="654"/>
      <c r="D30" s="655"/>
    </row>
    <row r="31" spans="1:4" ht="13.5" thickBot="1" x14ac:dyDescent="0.25">
      <c r="A31" s="659" t="s">
        <v>28</v>
      </c>
      <c r="B31" s="660"/>
      <c r="C31" s="661"/>
      <c r="D31" s="662"/>
    </row>
    <row r="32" spans="1:4" ht="13.5" thickBot="1" x14ac:dyDescent="0.25">
      <c r="A32" s="663" t="s">
        <v>29</v>
      </c>
      <c r="B32" s="664" t="s">
        <v>479</v>
      </c>
      <c r="C32" s="665">
        <f>+C7+C8+C9+C10+C11+C18+C19+C20+C21+C22+C23+C24+C25+C26+C27+C28+C29+C30+C31</f>
        <v>453120</v>
      </c>
      <c r="D32" s="666">
        <f>+D7+D8+D9+D10+D11+D18+D19+D20+D21+D22+D23+D24+D25+D26+D27+D28+D29+D30+D31</f>
        <v>447870</v>
      </c>
    </row>
    <row r="33" spans="1:4" x14ac:dyDescent="0.2">
      <c r="A33" s="667"/>
      <c r="B33" s="905"/>
      <c r="C33" s="905"/>
      <c r="D33" s="905"/>
    </row>
  </sheetData>
  <mergeCells count="4">
    <mergeCell ref="A2:D2"/>
    <mergeCell ref="B33:D33"/>
    <mergeCell ref="A1:D1"/>
    <mergeCell ref="A3:D3"/>
  </mergeCells>
  <pageMargins left="0.7" right="0.7" top="0.75" bottom="0.75" header="0.3" footer="0.3"/>
  <pageSetup paperSize="9" orientation="portrait" r:id="rId1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77"/>
  <sheetViews>
    <sheetView zoomScaleNormal="100" workbookViewId="0">
      <selection activeCell="H17" sqref="H17"/>
    </sheetView>
  </sheetViews>
  <sheetFormatPr defaultColWidth="12" defaultRowHeight="15.75" x14ac:dyDescent="0.25"/>
  <cols>
    <col min="1" max="1" width="67.1640625" style="622" customWidth="1"/>
    <col min="2" max="2" width="6.1640625" style="623" customWidth="1"/>
    <col min="3" max="3" width="17.33203125" style="622" customWidth="1"/>
    <col min="4" max="4" width="19.83203125" style="622" customWidth="1"/>
    <col min="5" max="16384" width="12" style="622"/>
  </cols>
  <sheetData>
    <row r="1" spans="1:4" x14ac:dyDescent="0.25">
      <c r="A1" s="809" t="s">
        <v>806</v>
      </c>
      <c r="B1" s="809"/>
      <c r="C1" s="809"/>
      <c r="D1" s="809"/>
    </row>
    <row r="2" spans="1:4" x14ac:dyDescent="0.25">
      <c r="A2" s="884" t="s">
        <v>444</v>
      </c>
      <c r="B2" s="884"/>
      <c r="C2" s="884"/>
      <c r="D2" s="884"/>
    </row>
    <row r="3" spans="1:4" ht="16.5" customHeight="1" x14ac:dyDescent="0.25">
      <c r="A3" s="906" t="s">
        <v>807</v>
      </c>
      <c r="B3" s="908"/>
      <c r="C3" s="908"/>
      <c r="D3" s="908"/>
    </row>
    <row r="4" spans="1:4" ht="16.5" customHeight="1" x14ac:dyDescent="0.25">
      <c r="A4" s="906" t="s">
        <v>808</v>
      </c>
      <c r="B4" s="906"/>
      <c r="C4" s="906"/>
      <c r="D4" s="906"/>
    </row>
    <row r="5" spans="1:4" ht="13.5" customHeight="1" x14ac:dyDescent="0.25">
      <c r="A5" s="906" t="s">
        <v>805</v>
      </c>
      <c r="B5" s="906"/>
      <c r="C5" s="906"/>
      <c r="D5" s="906"/>
    </row>
    <row r="6" spans="1:4" ht="16.5" thickBot="1" x14ac:dyDescent="0.3">
      <c r="C6" s="909" t="s">
        <v>463</v>
      </c>
      <c r="D6" s="909"/>
    </row>
    <row r="7" spans="1:4" ht="15.75" customHeight="1" x14ac:dyDescent="0.25">
      <c r="A7" s="910" t="s">
        <v>624</v>
      </c>
      <c r="B7" s="913" t="s">
        <v>556</v>
      </c>
      <c r="C7" s="916" t="s">
        <v>625</v>
      </c>
      <c r="D7" s="916" t="s">
        <v>626</v>
      </c>
    </row>
    <row r="8" spans="1:4" ht="11.25" customHeight="1" x14ac:dyDescent="0.25">
      <c r="A8" s="911"/>
      <c r="B8" s="914"/>
      <c r="C8" s="917"/>
      <c r="D8" s="917"/>
    </row>
    <row r="9" spans="1:4" x14ac:dyDescent="0.25">
      <c r="A9" s="912"/>
      <c r="B9" s="915"/>
      <c r="C9" s="918" t="s">
        <v>627</v>
      </c>
      <c r="D9" s="918"/>
    </row>
    <row r="10" spans="1:4" s="626" customFormat="1" ht="16.5" thickBot="1" x14ac:dyDescent="0.25">
      <c r="A10" s="624" t="s">
        <v>628</v>
      </c>
      <c r="B10" s="625" t="s">
        <v>355</v>
      </c>
      <c r="C10" s="625" t="s">
        <v>356</v>
      </c>
      <c r="D10" s="625" t="s">
        <v>358</v>
      </c>
    </row>
    <row r="11" spans="1:4" s="630" customFormat="1" x14ac:dyDescent="0.2">
      <c r="A11" s="627" t="s">
        <v>629</v>
      </c>
      <c r="B11" s="628" t="s">
        <v>602</v>
      </c>
      <c r="C11" s="629">
        <v>8609624</v>
      </c>
      <c r="D11" s="629">
        <v>47363</v>
      </c>
    </row>
    <row r="12" spans="1:4" s="630" customFormat="1" x14ac:dyDescent="0.2">
      <c r="A12" s="605" t="s">
        <v>630</v>
      </c>
      <c r="B12" s="608" t="s">
        <v>604</v>
      </c>
      <c r="C12" s="631">
        <v>566769657</v>
      </c>
      <c r="D12" s="631">
        <f>+D13+D18+D23+D28+D33</f>
        <v>353091317</v>
      </c>
    </row>
    <row r="13" spans="1:4" s="630" customFormat="1" x14ac:dyDescent="0.2">
      <c r="A13" s="605" t="s">
        <v>631</v>
      </c>
      <c r="B13" s="608" t="s">
        <v>606</v>
      </c>
      <c r="C13" s="631">
        <v>548738055</v>
      </c>
      <c r="D13" s="631">
        <v>352047081</v>
      </c>
    </row>
    <row r="14" spans="1:4" s="630" customFormat="1" x14ac:dyDescent="0.2">
      <c r="A14" s="632" t="s">
        <v>632</v>
      </c>
      <c r="B14" s="608" t="s">
        <v>608</v>
      </c>
      <c r="C14" s="633">
        <v>448003843</v>
      </c>
      <c r="D14" s="633">
        <v>268324666</v>
      </c>
    </row>
    <row r="15" spans="1:4" s="630" customFormat="1" ht="26.25" customHeight="1" x14ac:dyDescent="0.2">
      <c r="A15" s="632" t="s">
        <v>633</v>
      </c>
      <c r="B15" s="608" t="s">
        <v>610</v>
      </c>
      <c r="C15" s="634"/>
      <c r="D15" s="634"/>
    </row>
    <row r="16" spans="1:4" s="630" customFormat="1" ht="22.5" x14ac:dyDescent="0.2">
      <c r="A16" s="632" t="s">
        <v>634</v>
      </c>
      <c r="B16" s="608" t="s">
        <v>612</v>
      </c>
      <c r="C16" s="634">
        <v>88997175</v>
      </c>
      <c r="D16" s="634">
        <v>73019841</v>
      </c>
    </row>
    <row r="17" spans="1:4" s="630" customFormat="1" x14ac:dyDescent="0.2">
      <c r="A17" s="632" t="s">
        <v>635</v>
      </c>
      <c r="B17" s="608" t="s">
        <v>614</v>
      </c>
      <c r="C17" s="634">
        <v>11737037</v>
      </c>
      <c r="D17" s="634">
        <v>10702574</v>
      </c>
    </row>
    <row r="18" spans="1:4" s="630" customFormat="1" x14ac:dyDescent="0.2">
      <c r="A18" s="605" t="s">
        <v>636</v>
      </c>
      <c r="B18" s="608" t="s">
        <v>616</v>
      </c>
      <c r="C18" s="635">
        <f>+C19+C20+C21+C22</f>
        <v>8621978</v>
      </c>
      <c r="D18" s="635">
        <f>+D19+D20+D21+D22</f>
        <v>244236</v>
      </c>
    </row>
    <row r="19" spans="1:4" s="630" customFormat="1" x14ac:dyDescent="0.2">
      <c r="A19" s="632" t="s">
        <v>637</v>
      </c>
      <c r="B19" s="608" t="s">
        <v>618</v>
      </c>
      <c r="C19" s="634"/>
      <c r="D19" s="634"/>
    </row>
    <row r="20" spans="1:4" s="630" customFormat="1" ht="22.5" x14ac:dyDescent="0.2">
      <c r="A20" s="632" t="s">
        <v>638</v>
      </c>
      <c r="B20" s="608" t="s">
        <v>13</v>
      </c>
      <c r="C20" s="634"/>
      <c r="D20" s="634"/>
    </row>
    <row r="21" spans="1:4" s="630" customFormat="1" x14ac:dyDescent="0.2">
      <c r="A21" s="632" t="s">
        <v>639</v>
      </c>
      <c r="B21" s="608" t="s">
        <v>14</v>
      </c>
      <c r="C21" s="634"/>
      <c r="D21" s="634"/>
    </row>
    <row r="22" spans="1:4" s="630" customFormat="1" x14ac:dyDescent="0.2">
      <c r="A22" s="632" t="s">
        <v>640</v>
      </c>
      <c r="B22" s="608" t="s">
        <v>15</v>
      </c>
      <c r="C22" s="634">
        <v>8621978</v>
      </c>
      <c r="D22" s="634">
        <v>244236</v>
      </c>
    </row>
    <row r="23" spans="1:4" s="630" customFormat="1" x14ac:dyDescent="0.2">
      <c r="A23" s="605" t="s">
        <v>641</v>
      </c>
      <c r="B23" s="608" t="s">
        <v>16</v>
      </c>
      <c r="C23" s="636"/>
      <c r="D23" s="636">
        <f>+D24+D25+D26+D27</f>
        <v>0</v>
      </c>
    </row>
    <row r="24" spans="1:4" s="630" customFormat="1" x14ac:dyDescent="0.2">
      <c r="A24" s="632" t="s">
        <v>642</v>
      </c>
      <c r="B24" s="608" t="s">
        <v>17</v>
      </c>
      <c r="C24" s="634"/>
      <c r="D24" s="634"/>
    </row>
    <row r="25" spans="1:4" s="630" customFormat="1" x14ac:dyDescent="0.2">
      <c r="A25" s="632" t="s">
        <v>643</v>
      </c>
      <c r="B25" s="608" t="s">
        <v>18</v>
      </c>
      <c r="C25" s="634"/>
      <c r="D25" s="634"/>
    </row>
    <row r="26" spans="1:4" s="630" customFormat="1" x14ac:dyDescent="0.2">
      <c r="A26" s="632" t="s">
        <v>644</v>
      </c>
      <c r="B26" s="608" t="s">
        <v>19</v>
      </c>
      <c r="C26" s="634"/>
      <c r="D26" s="634"/>
    </row>
    <row r="27" spans="1:4" s="630" customFormat="1" x14ac:dyDescent="0.2">
      <c r="A27" s="632" t="s">
        <v>645</v>
      </c>
      <c r="B27" s="608" t="s">
        <v>20</v>
      </c>
      <c r="C27" s="634"/>
      <c r="D27" s="634"/>
    </row>
    <row r="28" spans="1:4" s="630" customFormat="1" x14ac:dyDescent="0.2">
      <c r="A28" s="605" t="s">
        <v>646</v>
      </c>
      <c r="B28" s="608" t="s">
        <v>21</v>
      </c>
      <c r="C28" s="635">
        <f>+C29+C30+C31+C32</f>
        <v>800000</v>
      </c>
      <c r="D28" s="635">
        <f>+D29+D30+D31+D32</f>
        <v>800000</v>
      </c>
    </row>
    <row r="29" spans="1:4" s="630" customFormat="1" x14ac:dyDescent="0.2">
      <c r="A29" s="632" t="s">
        <v>647</v>
      </c>
      <c r="B29" s="608" t="s">
        <v>22</v>
      </c>
      <c r="C29" s="634">
        <v>800000</v>
      </c>
      <c r="D29" s="634">
        <v>800000</v>
      </c>
    </row>
    <row r="30" spans="1:4" s="630" customFormat="1" x14ac:dyDescent="0.2">
      <c r="A30" s="632" t="s">
        <v>648</v>
      </c>
      <c r="B30" s="608" t="s">
        <v>23</v>
      </c>
      <c r="C30" s="634"/>
      <c r="D30" s="634"/>
    </row>
    <row r="31" spans="1:4" s="630" customFormat="1" x14ac:dyDescent="0.2">
      <c r="A31" s="632" t="s">
        <v>649</v>
      </c>
      <c r="B31" s="608" t="s">
        <v>24</v>
      </c>
      <c r="C31" s="634"/>
      <c r="D31" s="634"/>
    </row>
    <row r="32" spans="1:4" s="630" customFormat="1" x14ac:dyDescent="0.2">
      <c r="A32" s="632" t="s">
        <v>650</v>
      </c>
      <c r="B32" s="608" t="s">
        <v>25</v>
      </c>
      <c r="C32" s="634"/>
      <c r="D32" s="634"/>
    </row>
    <row r="33" spans="1:4" s="630" customFormat="1" x14ac:dyDescent="0.2">
      <c r="A33" s="605" t="s">
        <v>651</v>
      </c>
      <c r="B33" s="608" t="s">
        <v>26</v>
      </c>
      <c r="C33" s="636">
        <f>+C34+C35+C36+C37</f>
        <v>0</v>
      </c>
      <c r="D33" s="636">
        <f>+D34+D35+D36+D37</f>
        <v>0</v>
      </c>
    </row>
    <row r="34" spans="1:4" s="630" customFormat="1" x14ac:dyDescent="0.2">
      <c r="A34" s="632" t="s">
        <v>652</v>
      </c>
      <c r="B34" s="608" t="s">
        <v>27</v>
      </c>
      <c r="C34" s="634"/>
      <c r="D34" s="634"/>
    </row>
    <row r="35" spans="1:4" s="630" customFormat="1" ht="22.5" x14ac:dyDescent="0.2">
      <c r="A35" s="632" t="s">
        <v>653</v>
      </c>
      <c r="B35" s="608" t="s">
        <v>28</v>
      </c>
      <c r="C35" s="634"/>
      <c r="D35" s="634"/>
    </row>
    <row r="36" spans="1:4" s="630" customFormat="1" x14ac:dyDescent="0.2">
      <c r="A36" s="632" t="s">
        <v>654</v>
      </c>
      <c r="B36" s="608" t="s">
        <v>29</v>
      </c>
      <c r="C36" s="634"/>
      <c r="D36" s="634"/>
    </row>
    <row r="37" spans="1:4" s="630" customFormat="1" x14ac:dyDescent="0.2">
      <c r="A37" s="632" t="s">
        <v>655</v>
      </c>
      <c r="B37" s="608" t="s">
        <v>30</v>
      </c>
      <c r="C37" s="634"/>
      <c r="D37" s="634"/>
    </row>
    <row r="38" spans="1:4" s="630" customFormat="1" x14ac:dyDescent="0.2">
      <c r="A38" s="605" t="s">
        <v>656</v>
      </c>
      <c r="B38" s="608" t="s">
        <v>31</v>
      </c>
      <c r="C38" s="635">
        <f>+C39+C44+C49</f>
        <v>0</v>
      </c>
      <c r="D38" s="635">
        <f>+D39+D44+D49</f>
        <v>7181</v>
      </c>
    </row>
    <row r="39" spans="1:4" s="630" customFormat="1" x14ac:dyDescent="0.2">
      <c r="A39" s="605" t="s">
        <v>657</v>
      </c>
      <c r="B39" s="608" t="s">
        <v>517</v>
      </c>
      <c r="C39" s="635">
        <f>+C40+C41+C42+C43</f>
        <v>0</v>
      </c>
      <c r="D39" s="635">
        <f>+D40+D41+D42+D43</f>
        <v>7181</v>
      </c>
    </row>
    <row r="40" spans="1:4" s="630" customFormat="1" x14ac:dyDescent="0.2">
      <c r="A40" s="632" t="s">
        <v>658</v>
      </c>
      <c r="B40" s="608" t="s">
        <v>518</v>
      </c>
      <c r="C40" s="634"/>
      <c r="D40" s="634"/>
    </row>
    <row r="41" spans="1:4" s="630" customFormat="1" x14ac:dyDescent="0.2">
      <c r="A41" s="632" t="s">
        <v>659</v>
      </c>
      <c r="B41" s="608" t="s">
        <v>519</v>
      </c>
      <c r="C41" s="634"/>
      <c r="D41" s="634"/>
    </row>
    <row r="42" spans="1:4" s="630" customFormat="1" x14ac:dyDescent="0.2">
      <c r="A42" s="632" t="s">
        <v>660</v>
      </c>
      <c r="B42" s="608" t="s">
        <v>576</v>
      </c>
      <c r="C42" s="634"/>
      <c r="D42" s="634"/>
    </row>
    <row r="43" spans="1:4" s="630" customFormat="1" x14ac:dyDescent="0.2">
      <c r="A43" s="632" t="s">
        <v>661</v>
      </c>
      <c r="B43" s="608" t="s">
        <v>577</v>
      </c>
      <c r="C43" s="634"/>
      <c r="D43" s="634">
        <v>7181</v>
      </c>
    </row>
    <row r="44" spans="1:4" s="630" customFormat="1" x14ac:dyDescent="0.2">
      <c r="A44" s="605" t="s">
        <v>662</v>
      </c>
      <c r="B44" s="608" t="s">
        <v>663</v>
      </c>
      <c r="C44" s="636">
        <f>+C45+C46+C47+C48</f>
        <v>0</v>
      </c>
      <c r="D44" s="636">
        <f>+D45+D46+D47+D48</f>
        <v>0</v>
      </c>
    </row>
    <row r="45" spans="1:4" s="630" customFormat="1" x14ac:dyDescent="0.2">
      <c r="A45" s="632" t="s">
        <v>664</v>
      </c>
      <c r="B45" s="608" t="s">
        <v>665</v>
      </c>
      <c r="C45" s="634"/>
      <c r="D45" s="634"/>
    </row>
    <row r="46" spans="1:4" s="630" customFormat="1" ht="22.5" x14ac:dyDescent="0.2">
      <c r="A46" s="632" t="s">
        <v>666</v>
      </c>
      <c r="B46" s="608" t="s">
        <v>667</v>
      </c>
      <c r="C46" s="634"/>
      <c r="D46" s="634"/>
    </row>
    <row r="47" spans="1:4" s="630" customFormat="1" x14ac:dyDescent="0.2">
      <c r="A47" s="632" t="s">
        <v>668</v>
      </c>
      <c r="B47" s="608" t="s">
        <v>669</v>
      </c>
      <c r="C47" s="634"/>
      <c r="D47" s="634"/>
    </row>
    <row r="48" spans="1:4" s="630" customFormat="1" x14ac:dyDescent="0.2">
      <c r="A48" s="632" t="s">
        <v>670</v>
      </c>
      <c r="B48" s="608" t="s">
        <v>671</v>
      </c>
      <c r="C48" s="634"/>
      <c r="D48" s="634"/>
    </row>
    <row r="49" spans="1:4" s="630" customFormat="1" x14ac:dyDescent="0.2">
      <c r="A49" s="605" t="s">
        <v>672</v>
      </c>
      <c r="B49" s="608" t="s">
        <v>673</v>
      </c>
      <c r="C49" s="636">
        <f>+C50+C51+C52+C53</f>
        <v>0</v>
      </c>
      <c r="D49" s="636">
        <f>+D50+D51+D52+D53</f>
        <v>0</v>
      </c>
    </row>
    <row r="50" spans="1:4" s="630" customFormat="1" x14ac:dyDescent="0.2">
      <c r="A50" s="632" t="s">
        <v>674</v>
      </c>
      <c r="B50" s="608" t="s">
        <v>675</v>
      </c>
      <c r="C50" s="634"/>
      <c r="D50" s="634"/>
    </row>
    <row r="51" spans="1:4" s="630" customFormat="1" ht="22.5" x14ac:dyDescent="0.2">
      <c r="A51" s="632" t="s">
        <v>676</v>
      </c>
      <c r="B51" s="608" t="s">
        <v>677</v>
      </c>
      <c r="C51" s="634"/>
      <c r="D51" s="634"/>
    </row>
    <row r="52" spans="1:4" s="630" customFormat="1" x14ac:dyDescent="0.2">
      <c r="A52" s="632" t="s">
        <v>678</v>
      </c>
      <c r="B52" s="608" t="s">
        <v>679</v>
      </c>
      <c r="C52" s="634"/>
      <c r="D52" s="634"/>
    </row>
    <row r="53" spans="1:4" s="630" customFormat="1" x14ac:dyDescent="0.2">
      <c r="A53" s="632" t="s">
        <v>680</v>
      </c>
      <c r="B53" s="608" t="s">
        <v>681</v>
      </c>
      <c r="C53" s="634"/>
      <c r="D53" s="634"/>
    </row>
    <row r="54" spans="1:4" s="630" customFormat="1" x14ac:dyDescent="0.2">
      <c r="A54" s="605" t="s">
        <v>682</v>
      </c>
      <c r="B54" s="608" t="s">
        <v>683</v>
      </c>
      <c r="C54" s="634"/>
      <c r="D54" s="634"/>
    </row>
    <row r="55" spans="1:4" s="630" customFormat="1" ht="21" x14ac:dyDescent="0.2">
      <c r="A55" s="605" t="s">
        <v>684</v>
      </c>
      <c r="B55" s="608" t="s">
        <v>685</v>
      </c>
      <c r="C55" s="635">
        <f>+C11+C12+C38+C54</f>
        <v>575379281</v>
      </c>
      <c r="D55" s="635">
        <f>+D11+D12+D38+D54</f>
        <v>353145861</v>
      </c>
    </row>
    <row r="56" spans="1:4" s="630" customFormat="1" x14ac:dyDescent="0.2">
      <c r="A56" s="605" t="s">
        <v>686</v>
      </c>
      <c r="B56" s="608" t="s">
        <v>687</v>
      </c>
      <c r="C56" s="637"/>
      <c r="D56" s="637"/>
    </row>
    <row r="57" spans="1:4" s="630" customFormat="1" x14ac:dyDescent="0.2">
      <c r="A57" s="605" t="s">
        <v>688</v>
      </c>
      <c r="B57" s="608" t="s">
        <v>689</v>
      </c>
      <c r="C57" s="634"/>
      <c r="D57" s="634"/>
    </row>
    <row r="58" spans="1:4" s="630" customFormat="1" x14ac:dyDescent="0.2">
      <c r="A58" s="605" t="s">
        <v>690</v>
      </c>
      <c r="B58" s="608" t="s">
        <v>691</v>
      </c>
      <c r="C58" s="635"/>
      <c r="D58" s="635">
        <f>+D56+D57</f>
        <v>0</v>
      </c>
    </row>
    <row r="59" spans="1:4" s="630" customFormat="1" x14ac:dyDescent="0.2">
      <c r="A59" s="605" t="s">
        <v>692</v>
      </c>
      <c r="B59" s="608" t="s">
        <v>693</v>
      </c>
      <c r="C59" s="634"/>
      <c r="D59" s="634"/>
    </row>
    <row r="60" spans="1:4" s="630" customFormat="1" x14ac:dyDescent="0.2">
      <c r="A60" s="605" t="s">
        <v>694</v>
      </c>
      <c r="B60" s="608" t="s">
        <v>695</v>
      </c>
      <c r="C60" s="637"/>
      <c r="D60" s="637"/>
    </row>
    <row r="61" spans="1:4" s="630" customFormat="1" x14ac:dyDescent="0.2">
      <c r="A61" s="605" t="s">
        <v>696</v>
      </c>
      <c r="B61" s="608" t="s">
        <v>697</v>
      </c>
      <c r="C61" s="637"/>
      <c r="D61" s="637">
        <v>86924201</v>
      </c>
    </row>
    <row r="62" spans="1:4" s="630" customFormat="1" x14ac:dyDescent="0.2">
      <c r="A62" s="605" t="s">
        <v>698</v>
      </c>
      <c r="B62" s="608" t="s">
        <v>699</v>
      </c>
      <c r="C62" s="637"/>
      <c r="D62" s="637"/>
    </row>
    <row r="63" spans="1:4" s="630" customFormat="1" x14ac:dyDescent="0.2">
      <c r="A63" s="605" t="s">
        <v>700</v>
      </c>
      <c r="B63" s="608" t="s">
        <v>701</v>
      </c>
      <c r="C63" s="635">
        <f>+C59+C60+C61+C62</f>
        <v>0</v>
      </c>
      <c r="D63" s="635">
        <f>+D59+D60+D61+D62</f>
        <v>86924201</v>
      </c>
    </row>
    <row r="64" spans="1:4" s="630" customFormat="1" x14ac:dyDescent="0.2">
      <c r="A64" s="605" t="s">
        <v>702</v>
      </c>
      <c r="B64" s="608" t="s">
        <v>703</v>
      </c>
      <c r="C64" s="637"/>
      <c r="D64" s="637">
        <v>43836652</v>
      </c>
    </row>
    <row r="65" spans="1:4" s="630" customFormat="1" x14ac:dyDescent="0.2">
      <c r="A65" s="605" t="s">
        <v>704</v>
      </c>
      <c r="B65" s="608" t="s">
        <v>705</v>
      </c>
      <c r="C65" s="637"/>
      <c r="D65" s="637"/>
    </row>
    <row r="66" spans="1:4" s="630" customFormat="1" x14ac:dyDescent="0.2">
      <c r="A66" s="605" t="s">
        <v>706</v>
      </c>
      <c r="B66" s="608" t="s">
        <v>707</v>
      </c>
      <c r="C66" s="637"/>
      <c r="D66" s="637"/>
    </row>
    <row r="67" spans="1:4" s="630" customFormat="1" x14ac:dyDescent="0.2">
      <c r="A67" s="605" t="s">
        <v>708</v>
      </c>
      <c r="B67" s="608" t="s">
        <v>709</v>
      </c>
      <c r="C67" s="635"/>
      <c r="D67" s="635">
        <v>44560474</v>
      </c>
    </row>
    <row r="68" spans="1:4" s="630" customFormat="1" x14ac:dyDescent="0.2">
      <c r="A68" s="605" t="s">
        <v>710</v>
      </c>
      <c r="B68" s="608" t="s">
        <v>711</v>
      </c>
      <c r="C68" s="637"/>
      <c r="D68" s="637"/>
    </row>
    <row r="69" spans="1:4" s="630" customFormat="1" ht="21" x14ac:dyDescent="0.2">
      <c r="A69" s="605" t="s">
        <v>712</v>
      </c>
      <c r="B69" s="608" t="s">
        <v>713</v>
      </c>
      <c r="C69" s="637"/>
      <c r="D69" s="637"/>
    </row>
    <row r="70" spans="1:4" s="630" customFormat="1" x14ac:dyDescent="0.2">
      <c r="A70" s="605" t="s">
        <v>714</v>
      </c>
      <c r="B70" s="608" t="s">
        <v>715</v>
      </c>
      <c r="C70" s="635"/>
      <c r="D70" s="635">
        <v>5800</v>
      </c>
    </row>
    <row r="71" spans="1:4" s="630" customFormat="1" x14ac:dyDescent="0.2">
      <c r="A71" s="605" t="s">
        <v>716</v>
      </c>
      <c r="B71" s="608" t="s">
        <v>717</v>
      </c>
      <c r="C71" s="637"/>
      <c r="D71" s="637"/>
    </row>
    <row r="72" spans="1:4" s="630" customFormat="1" ht="16.5" thickBot="1" x14ac:dyDescent="0.25">
      <c r="A72" s="638" t="s">
        <v>718</v>
      </c>
      <c r="B72" s="615" t="s">
        <v>719</v>
      </c>
      <c r="C72" s="639">
        <f>+C55+C58+C63+C67+C70+C71</f>
        <v>575379281</v>
      </c>
      <c r="D72" s="639">
        <f>+D55+D58+D63+D67+D70+D71</f>
        <v>484636336</v>
      </c>
    </row>
    <row r="73" spans="1:4" x14ac:dyDescent="0.25">
      <c r="A73" s="617"/>
      <c r="C73" s="619"/>
      <c r="D73" s="619"/>
    </row>
    <row r="74" spans="1:4" x14ac:dyDescent="0.25">
      <c r="A74" s="617"/>
      <c r="C74" s="619"/>
      <c r="D74" s="619"/>
    </row>
    <row r="75" spans="1:4" x14ac:dyDescent="0.25">
      <c r="A75" s="618"/>
      <c r="C75" s="619"/>
      <c r="D75" s="619"/>
    </row>
    <row r="76" spans="1:4" x14ac:dyDescent="0.25">
      <c r="A76" s="907"/>
      <c r="B76" s="907"/>
      <c r="C76" s="907"/>
      <c r="D76" s="907"/>
    </row>
    <row r="77" spans="1:4" x14ac:dyDescent="0.25">
      <c r="A77" s="907"/>
      <c r="B77" s="907"/>
      <c r="C77" s="907"/>
      <c r="D77" s="907"/>
    </row>
  </sheetData>
  <mergeCells count="13">
    <mergeCell ref="A1:D1"/>
    <mergeCell ref="A2:D2"/>
    <mergeCell ref="A4:D4"/>
    <mergeCell ref="A76:D76"/>
    <mergeCell ref="A77:D77"/>
    <mergeCell ref="A3:D3"/>
    <mergeCell ref="C6:D6"/>
    <mergeCell ref="A7:A9"/>
    <mergeCell ref="B7:B9"/>
    <mergeCell ref="C7:C8"/>
    <mergeCell ref="D7:D8"/>
    <mergeCell ref="C9:D9"/>
    <mergeCell ref="A5:D5"/>
  </mergeCells>
  <pageMargins left="0.7" right="0.7" top="0.75" bottom="0.75" header="0.3" footer="0.3"/>
  <pageSetup paperSize="9" scale="88" orientation="portrait" r:id="rId1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8"/>
  <sheetViews>
    <sheetView zoomScaleNormal="100" workbookViewId="0">
      <selection sqref="A1:C5"/>
    </sheetView>
  </sheetViews>
  <sheetFormatPr defaultRowHeight="12.75" x14ac:dyDescent="0.2"/>
  <cols>
    <col min="1" max="1" width="71.1640625" style="599" customWidth="1"/>
    <col min="2" max="2" width="6.1640625" style="621" customWidth="1"/>
    <col min="3" max="3" width="18" style="598" customWidth="1"/>
    <col min="4" max="16384" width="9.33203125" style="598"/>
  </cols>
  <sheetData>
    <row r="1" spans="1:4" ht="13.5" x14ac:dyDescent="0.2">
      <c r="A1" s="809" t="s">
        <v>809</v>
      </c>
      <c r="B1" s="809"/>
      <c r="C1" s="809"/>
      <c r="D1" s="766"/>
    </row>
    <row r="2" spans="1:4" ht="15.75" x14ac:dyDescent="0.2">
      <c r="A2" s="884" t="s">
        <v>444</v>
      </c>
      <c r="B2" s="884"/>
      <c r="C2" s="884"/>
      <c r="D2" s="768"/>
    </row>
    <row r="3" spans="1:4" ht="12.75" customHeight="1" x14ac:dyDescent="0.2">
      <c r="A3" s="906" t="s">
        <v>807</v>
      </c>
      <c r="B3" s="906"/>
      <c r="C3" s="906"/>
      <c r="D3" s="770"/>
    </row>
    <row r="4" spans="1:4" ht="15.75" x14ac:dyDescent="0.2">
      <c r="A4" s="906" t="s">
        <v>810</v>
      </c>
      <c r="B4" s="906"/>
      <c r="C4" s="906"/>
      <c r="D4" s="769"/>
    </row>
    <row r="5" spans="1:4" ht="15.75" x14ac:dyDescent="0.2">
      <c r="A5" s="906" t="s">
        <v>805</v>
      </c>
      <c r="B5" s="906"/>
      <c r="C5" s="906"/>
      <c r="D5" s="769"/>
    </row>
    <row r="6" spans="1:4" ht="13.5" thickBot="1" x14ac:dyDescent="0.25">
      <c r="B6" s="920" t="s">
        <v>463</v>
      </c>
      <c r="C6" s="920"/>
    </row>
    <row r="7" spans="1:4" s="600" customFormat="1" x14ac:dyDescent="0.2">
      <c r="A7" s="921" t="s">
        <v>599</v>
      </c>
      <c r="B7" s="923" t="s">
        <v>556</v>
      </c>
      <c r="C7" s="925" t="s">
        <v>600</v>
      </c>
    </row>
    <row r="8" spans="1:4" s="600" customFormat="1" x14ac:dyDescent="0.2">
      <c r="A8" s="922"/>
      <c r="B8" s="924"/>
      <c r="C8" s="926"/>
    </row>
    <row r="9" spans="1:4" s="604" customFormat="1" ht="13.5" thickBot="1" x14ac:dyDescent="0.25">
      <c r="A9" s="601" t="s">
        <v>354</v>
      </c>
      <c r="B9" s="602" t="s">
        <v>355</v>
      </c>
      <c r="C9" s="603" t="s">
        <v>356</v>
      </c>
    </row>
    <row r="10" spans="1:4" x14ac:dyDescent="0.2">
      <c r="A10" s="605" t="s">
        <v>601</v>
      </c>
      <c r="B10" s="606" t="s">
        <v>602</v>
      </c>
      <c r="C10" s="607">
        <v>468789785</v>
      </c>
    </row>
    <row r="11" spans="1:4" x14ac:dyDescent="0.2">
      <c r="A11" s="605" t="s">
        <v>603</v>
      </c>
      <c r="B11" s="608" t="s">
        <v>604</v>
      </c>
      <c r="C11" s="607">
        <v>39233969</v>
      </c>
    </row>
    <row r="12" spans="1:4" x14ac:dyDescent="0.2">
      <c r="A12" s="605" t="s">
        <v>605</v>
      </c>
      <c r="B12" s="608" t="s">
        <v>606</v>
      </c>
      <c r="C12" s="607">
        <v>6649782</v>
      </c>
    </row>
    <row r="13" spans="1:4" x14ac:dyDescent="0.2">
      <c r="A13" s="605" t="s">
        <v>607</v>
      </c>
      <c r="B13" s="608" t="s">
        <v>608</v>
      </c>
      <c r="C13" s="609">
        <v>-139494379</v>
      </c>
    </row>
    <row r="14" spans="1:4" x14ac:dyDescent="0.2">
      <c r="A14" s="605" t="s">
        <v>609</v>
      </c>
      <c r="B14" s="608" t="s">
        <v>610</v>
      </c>
      <c r="C14" s="609"/>
    </row>
    <row r="15" spans="1:4" x14ac:dyDescent="0.2">
      <c r="A15" s="605" t="s">
        <v>611</v>
      </c>
      <c r="B15" s="608" t="s">
        <v>612</v>
      </c>
      <c r="C15" s="609">
        <v>-11522784</v>
      </c>
    </row>
    <row r="16" spans="1:4" x14ac:dyDescent="0.2">
      <c r="A16" s="605" t="s">
        <v>613</v>
      </c>
      <c r="B16" s="608" t="s">
        <v>614</v>
      </c>
      <c r="C16" s="610">
        <f>+C10+C11+C12+C13+C14+C15</f>
        <v>363656373</v>
      </c>
    </row>
    <row r="17" spans="1:5" x14ac:dyDescent="0.2">
      <c r="A17" s="605" t="s">
        <v>615</v>
      </c>
      <c r="B17" s="608" t="s">
        <v>616</v>
      </c>
      <c r="C17" s="611"/>
    </row>
    <row r="18" spans="1:5" x14ac:dyDescent="0.2">
      <c r="A18" s="605" t="s">
        <v>617</v>
      </c>
      <c r="B18" s="608" t="s">
        <v>618</v>
      </c>
      <c r="C18" s="609">
        <v>991369</v>
      </c>
    </row>
    <row r="19" spans="1:5" x14ac:dyDescent="0.2">
      <c r="A19" s="605" t="s">
        <v>619</v>
      </c>
      <c r="B19" s="608" t="s">
        <v>13</v>
      </c>
      <c r="C19" s="609">
        <v>498101</v>
      </c>
    </row>
    <row r="20" spans="1:5" x14ac:dyDescent="0.2">
      <c r="A20" s="605" t="s">
        <v>620</v>
      </c>
      <c r="B20" s="608" t="s">
        <v>14</v>
      </c>
      <c r="C20" s="610">
        <f>+C17+C18+C19</f>
        <v>1489470</v>
      </c>
    </row>
    <row r="21" spans="1:5" s="613" customFormat="1" x14ac:dyDescent="0.2">
      <c r="A21" s="605" t="s">
        <v>621</v>
      </c>
      <c r="B21" s="608" t="s">
        <v>15</v>
      </c>
      <c r="C21" s="612"/>
    </row>
    <row r="22" spans="1:5" x14ac:dyDescent="0.2">
      <c r="A22" s="605" t="s">
        <v>622</v>
      </c>
      <c r="B22" s="608" t="s">
        <v>16</v>
      </c>
      <c r="C22" s="609">
        <v>119490493</v>
      </c>
    </row>
    <row r="23" spans="1:5" ht="13.5" thickBot="1" x14ac:dyDescent="0.25">
      <c r="A23" s="614" t="s">
        <v>623</v>
      </c>
      <c r="B23" s="615" t="s">
        <v>17</v>
      </c>
      <c r="C23" s="616">
        <f>+C16+C20+C21+C22</f>
        <v>484636336</v>
      </c>
    </row>
    <row r="24" spans="1:5" ht="15.75" x14ac:dyDescent="0.25">
      <c r="A24" s="617"/>
      <c r="B24" s="618"/>
      <c r="C24" s="619"/>
      <c r="D24" s="619"/>
      <c r="E24" s="619"/>
    </row>
    <row r="25" spans="1:5" ht="15.75" x14ac:dyDescent="0.25">
      <c r="A25" s="617"/>
      <c r="B25" s="618"/>
      <c r="C25" s="619"/>
      <c r="D25" s="619"/>
      <c r="E25" s="619"/>
    </row>
    <row r="26" spans="1:5" ht="15.75" x14ac:dyDescent="0.25">
      <c r="A26" s="618"/>
      <c r="B26" s="618"/>
      <c r="C26" s="619"/>
      <c r="D26" s="619"/>
      <c r="E26" s="619"/>
    </row>
    <row r="27" spans="1:5" ht="15.75" x14ac:dyDescent="0.25">
      <c r="A27" s="919"/>
      <c r="B27" s="919"/>
      <c r="C27" s="919"/>
      <c r="D27" s="620"/>
      <c r="E27" s="620"/>
    </row>
    <row r="28" spans="1:5" ht="15.75" x14ac:dyDescent="0.25">
      <c r="A28" s="919"/>
      <c r="B28" s="919"/>
      <c r="C28" s="919"/>
      <c r="D28" s="620"/>
      <c r="E28" s="620"/>
    </row>
  </sheetData>
  <mergeCells count="11">
    <mergeCell ref="A1:C1"/>
    <mergeCell ref="A2:C2"/>
    <mergeCell ref="A5:C5"/>
    <mergeCell ref="A27:C27"/>
    <mergeCell ref="A28:C28"/>
    <mergeCell ref="A3:C3"/>
    <mergeCell ref="A4:C4"/>
    <mergeCell ref="B6:C6"/>
    <mergeCell ref="A7:A8"/>
    <mergeCell ref="B7:B8"/>
    <mergeCell ref="C7:C8"/>
  </mergeCells>
  <pageMargins left="0.7" right="0.7" top="0.75" bottom="0.75" header="0.3" footer="0.3"/>
  <pageSetup paperSize="9" orientation="portrait" r:id="rId1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7"/>
  <sheetViews>
    <sheetView zoomScaleNormal="100" workbookViewId="0">
      <selection sqref="A1:C5"/>
    </sheetView>
  </sheetViews>
  <sheetFormatPr defaultColWidth="12" defaultRowHeight="15.75" x14ac:dyDescent="0.25"/>
  <cols>
    <col min="1" max="1" width="58.83203125" style="551" customWidth="1"/>
    <col min="2" max="2" width="6.83203125" style="551" customWidth="1"/>
    <col min="3" max="3" width="19.1640625" style="551" customWidth="1"/>
    <col min="4" max="16384" width="12" style="551"/>
  </cols>
  <sheetData>
    <row r="1" spans="1:3" x14ac:dyDescent="0.25">
      <c r="A1" s="809" t="s">
        <v>811</v>
      </c>
      <c r="B1" s="809"/>
      <c r="C1" s="809"/>
    </row>
    <row r="2" spans="1:3" x14ac:dyDescent="0.25">
      <c r="A2" s="884" t="s">
        <v>444</v>
      </c>
      <c r="B2" s="884"/>
      <c r="C2" s="884"/>
    </row>
    <row r="3" spans="1:3" x14ac:dyDescent="0.25">
      <c r="A3" s="906" t="s">
        <v>807</v>
      </c>
      <c r="B3" s="906"/>
      <c r="C3" s="906"/>
    </row>
    <row r="4" spans="1:3" ht="15.75" customHeight="1" x14ac:dyDescent="0.25">
      <c r="A4" s="906" t="s">
        <v>812</v>
      </c>
      <c r="B4" s="906"/>
      <c r="C4" s="906"/>
    </row>
    <row r="5" spans="1:3" ht="16.5" thickBot="1" x14ac:dyDescent="0.3">
      <c r="A5" s="906" t="s">
        <v>805</v>
      </c>
      <c r="B5" s="906"/>
      <c r="C5" s="906"/>
    </row>
    <row r="6" spans="1:3" ht="39.75" thickBot="1" x14ac:dyDescent="0.3">
      <c r="A6" s="584" t="s">
        <v>39</v>
      </c>
      <c r="B6" s="553" t="s">
        <v>556</v>
      </c>
      <c r="C6" s="585" t="s">
        <v>565</v>
      </c>
    </row>
    <row r="7" spans="1:3" ht="16.5" thickBot="1" x14ac:dyDescent="0.3">
      <c r="A7" s="586" t="s">
        <v>354</v>
      </c>
      <c r="B7" s="587" t="s">
        <v>355</v>
      </c>
      <c r="C7" s="588" t="s">
        <v>358</v>
      </c>
    </row>
    <row r="8" spans="1:3" ht="15.75" customHeight="1" x14ac:dyDescent="0.25">
      <c r="A8" s="589" t="s">
        <v>579</v>
      </c>
      <c r="B8" s="560" t="s">
        <v>4</v>
      </c>
      <c r="C8" s="565">
        <v>55516581</v>
      </c>
    </row>
    <row r="9" spans="1:3" ht="15.75" customHeight="1" x14ac:dyDescent="0.25">
      <c r="A9" s="589" t="s">
        <v>580</v>
      </c>
      <c r="B9" s="563" t="s">
        <v>5</v>
      </c>
      <c r="C9" s="575">
        <v>88846</v>
      </c>
    </row>
    <row r="10" spans="1:3" ht="15.75" customHeight="1" x14ac:dyDescent="0.25">
      <c r="A10" s="589" t="s">
        <v>581</v>
      </c>
      <c r="B10" s="563" t="s">
        <v>6</v>
      </c>
      <c r="C10" s="575">
        <v>3292545</v>
      </c>
    </row>
    <row r="11" spans="1:3" ht="16.5" thickBot="1" x14ac:dyDescent="0.3">
      <c r="A11" s="590" t="s">
        <v>582</v>
      </c>
      <c r="B11" s="567" t="s">
        <v>7</v>
      </c>
      <c r="C11" s="569"/>
    </row>
    <row r="12" spans="1:3" ht="16.5" thickBot="1" x14ac:dyDescent="0.3">
      <c r="A12" s="570" t="s">
        <v>583</v>
      </c>
      <c r="B12" s="571" t="s">
        <v>8</v>
      </c>
      <c r="C12" s="573">
        <f>+C13+C14+C15+C16</f>
        <v>0</v>
      </c>
    </row>
    <row r="13" spans="1:3" ht="15.75" customHeight="1" x14ac:dyDescent="0.25">
      <c r="A13" s="591" t="s">
        <v>584</v>
      </c>
      <c r="B13" s="560" t="s">
        <v>9</v>
      </c>
      <c r="C13" s="565"/>
    </row>
    <row r="14" spans="1:3" ht="15.75" customHeight="1" x14ac:dyDescent="0.25">
      <c r="A14" s="589" t="s">
        <v>585</v>
      </c>
      <c r="B14" s="563" t="s">
        <v>10</v>
      </c>
      <c r="C14" s="575"/>
    </row>
    <row r="15" spans="1:3" ht="15.75" customHeight="1" x14ac:dyDescent="0.25">
      <c r="A15" s="589" t="s">
        <v>586</v>
      </c>
      <c r="B15" s="563" t="s">
        <v>11</v>
      </c>
      <c r="C15" s="575"/>
    </row>
    <row r="16" spans="1:3" ht="16.5" thickBot="1" x14ac:dyDescent="0.3">
      <c r="A16" s="590" t="s">
        <v>587</v>
      </c>
      <c r="B16" s="567" t="s">
        <v>12</v>
      </c>
      <c r="C16" s="569"/>
    </row>
    <row r="17" spans="1:3" ht="16.5" thickBot="1" x14ac:dyDescent="0.3">
      <c r="A17" s="570" t="s">
        <v>588</v>
      </c>
      <c r="B17" s="571" t="s">
        <v>13</v>
      </c>
      <c r="C17" s="573">
        <f>+C18+C19+C20</f>
        <v>0</v>
      </c>
    </row>
    <row r="18" spans="1:3" ht="15.75" customHeight="1" x14ac:dyDescent="0.25">
      <c r="A18" s="591" t="s">
        <v>589</v>
      </c>
      <c r="B18" s="560" t="s">
        <v>14</v>
      </c>
      <c r="C18" s="565"/>
    </row>
    <row r="19" spans="1:3" ht="15.75" customHeight="1" x14ac:dyDescent="0.25">
      <c r="A19" s="589" t="s">
        <v>590</v>
      </c>
      <c r="B19" s="563" t="s">
        <v>15</v>
      </c>
      <c r="C19" s="575"/>
    </row>
    <row r="20" spans="1:3" ht="16.5" thickBot="1" x14ac:dyDescent="0.3">
      <c r="A20" s="590" t="s">
        <v>591</v>
      </c>
      <c r="B20" s="567" t="s">
        <v>16</v>
      </c>
      <c r="C20" s="569"/>
    </row>
    <row r="21" spans="1:3" ht="16.5" thickBot="1" x14ac:dyDescent="0.3">
      <c r="A21" s="570" t="s">
        <v>592</v>
      </c>
      <c r="B21" s="571" t="s">
        <v>17</v>
      </c>
      <c r="C21" s="573">
        <f>+C22+C23+C24</f>
        <v>0</v>
      </c>
    </row>
    <row r="22" spans="1:3" ht="15.75" customHeight="1" x14ac:dyDescent="0.25">
      <c r="A22" s="591" t="s">
        <v>593</v>
      </c>
      <c r="B22" s="560" t="s">
        <v>18</v>
      </c>
      <c r="C22" s="565"/>
    </row>
    <row r="23" spans="1:3" ht="15.75" customHeight="1" x14ac:dyDescent="0.25">
      <c r="A23" s="589" t="s">
        <v>594</v>
      </c>
      <c r="B23" s="563" t="s">
        <v>19</v>
      </c>
      <c r="C23" s="575"/>
    </row>
    <row r="24" spans="1:3" ht="15.75" customHeight="1" x14ac:dyDescent="0.25">
      <c r="A24" s="589" t="s">
        <v>595</v>
      </c>
      <c r="B24" s="563" t="s">
        <v>20</v>
      </c>
      <c r="C24" s="575"/>
    </row>
    <row r="25" spans="1:3" ht="15.75" customHeight="1" x14ac:dyDescent="0.25">
      <c r="A25" s="589" t="s">
        <v>596</v>
      </c>
      <c r="B25" s="563" t="s">
        <v>21</v>
      </c>
      <c r="C25" s="575"/>
    </row>
    <row r="26" spans="1:3" ht="15.75" customHeight="1" x14ac:dyDescent="0.25">
      <c r="A26" s="589"/>
      <c r="B26" s="563" t="s">
        <v>22</v>
      </c>
      <c r="C26" s="575"/>
    </row>
    <row r="27" spans="1:3" ht="15.75" customHeight="1" x14ac:dyDescent="0.25">
      <c r="A27" s="589"/>
      <c r="B27" s="563" t="s">
        <v>23</v>
      </c>
      <c r="C27" s="575"/>
    </row>
    <row r="28" spans="1:3" ht="15.75" customHeight="1" x14ac:dyDescent="0.25">
      <c r="A28" s="589"/>
      <c r="B28" s="563" t="s">
        <v>24</v>
      </c>
      <c r="C28" s="575"/>
    </row>
    <row r="29" spans="1:3" ht="15.75" customHeight="1" x14ac:dyDescent="0.25">
      <c r="A29" s="589"/>
      <c r="B29" s="563" t="s">
        <v>25</v>
      </c>
      <c r="C29" s="575"/>
    </row>
    <row r="30" spans="1:3" ht="15.75" customHeight="1" x14ac:dyDescent="0.25">
      <c r="A30" s="589"/>
      <c r="B30" s="563" t="s">
        <v>26</v>
      </c>
      <c r="C30" s="575"/>
    </row>
    <row r="31" spans="1:3" ht="15.75" customHeight="1" x14ac:dyDescent="0.25">
      <c r="A31" s="589"/>
      <c r="B31" s="563" t="s">
        <v>27</v>
      </c>
      <c r="C31" s="575"/>
    </row>
    <row r="32" spans="1:3" ht="15.75" customHeight="1" x14ac:dyDescent="0.25">
      <c r="A32" s="589"/>
      <c r="B32" s="563" t="s">
        <v>28</v>
      </c>
      <c r="C32" s="575"/>
    </row>
    <row r="33" spans="1:5" ht="15.75" customHeight="1" x14ac:dyDescent="0.25">
      <c r="A33" s="589"/>
      <c r="B33" s="563" t="s">
        <v>29</v>
      </c>
      <c r="C33" s="575"/>
    </row>
    <row r="34" spans="1:5" ht="15.75" customHeight="1" x14ac:dyDescent="0.25">
      <c r="A34" s="589"/>
      <c r="B34" s="563" t="s">
        <v>30</v>
      </c>
      <c r="C34" s="575"/>
    </row>
    <row r="35" spans="1:5" ht="15.75" customHeight="1" x14ac:dyDescent="0.25">
      <c r="A35" s="589"/>
      <c r="B35" s="563" t="s">
        <v>31</v>
      </c>
      <c r="C35" s="575"/>
    </row>
    <row r="36" spans="1:5" ht="15.75" customHeight="1" x14ac:dyDescent="0.25">
      <c r="A36" s="589"/>
      <c r="B36" s="563" t="s">
        <v>517</v>
      </c>
      <c r="C36" s="575"/>
    </row>
    <row r="37" spans="1:5" ht="15.75" customHeight="1" x14ac:dyDescent="0.25">
      <c r="A37" s="589"/>
      <c r="B37" s="563" t="s">
        <v>518</v>
      </c>
      <c r="C37" s="575"/>
    </row>
    <row r="38" spans="1:5" ht="15.75" customHeight="1" x14ac:dyDescent="0.25">
      <c r="A38" s="589"/>
      <c r="B38" s="563" t="s">
        <v>519</v>
      </c>
      <c r="C38" s="575"/>
    </row>
    <row r="39" spans="1:5" ht="15.75" customHeight="1" x14ac:dyDescent="0.25">
      <c r="A39" s="589"/>
      <c r="B39" s="563" t="s">
        <v>576</v>
      </c>
      <c r="C39" s="575"/>
    </row>
    <row r="40" spans="1:5" ht="16.5" thickBot="1" x14ac:dyDescent="0.3">
      <c r="A40" s="590"/>
      <c r="B40" s="567" t="s">
        <v>577</v>
      </c>
      <c r="C40" s="569"/>
    </row>
    <row r="41" spans="1:5" ht="16.5" thickBot="1" x14ac:dyDescent="0.3">
      <c r="A41" s="927" t="s">
        <v>597</v>
      </c>
      <c r="B41" s="928"/>
      <c r="C41" s="573">
        <f>+C8+C9+C10+C11+C12+C17+C21+C25+C26+C27+C28+C29+C30+C31+C32+C33+C34+C35+C36+C37+C38+C39+C40</f>
        <v>58897972</v>
      </c>
      <c r="E41" s="592"/>
    </row>
    <row r="42" spans="1:5" x14ac:dyDescent="0.25">
      <c r="A42" s="593" t="s">
        <v>598</v>
      </c>
    </row>
    <row r="43" spans="1:5" x14ac:dyDescent="0.25">
      <c r="A43" s="594"/>
      <c r="B43" s="595"/>
      <c r="C43" s="596"/>
    </row>
    <row r="44" spans="1:5" x14ac:dyDescent="0.25">
      <c r="A44" s="594"/>
      <c r="B44" s="595"/>
      <c r="C44" s="596"/>
    </row>
    <row r="45" spans="1:5" x14ac:dyDescent="0.25">
      <c r="A45" s="595"/>
      <c r="B45" s="595"/>
      <c r="C45" s="596"/>
    </row>
    <row r="46" spans="1:5" x14ac:dyDescent="0.25">
      <c r="A46" s="597"/>
      <c r="B46" s="597"/>
    </row>
    <row r="47" spans="1:5" x14ac:dyDescent="0.25">
      <c r="A47" s="597"/>
      <c r="B47" s="597"/>
    </row>
  </sheetData>
  <mergeCells count="6">
    <mergeCell ref="A4:C4"/>
    <mergeCell ref="A41:B41"/>
    <mergeCell ref="A1:C1"/>
    <mergeCell ref="A2:C2"/>
    <mergeCell ref="A3:C3"/>
    <mergeCell ref="A5:C5"/>
  </mergeCells>
  <pageMargins left="0.7" right="0.7" top="0.75" bottom="0.75" header="0.3" footer="0.3"/>
  <pageSetup paperSize="9" orientation="portrait" r:id="rId1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zoomScaleNormal="100" workbookViewId="0">
      <selection sqref="A1:D1"/>
    </sheetView>
  </sheetViews>
  <sheetFormatPr defaultColWidth="12" defaultRowHeight="15.75" x14ac:dyDescent="0.25"/>
  <cols>
    <col min="1" max="1" width="56.1640625" style="551" customWidth="1"/>
    <col min="2" max="2" width="6.83203125" style="551" customWidth="1"/>
    <col min="3" max="3" width="17.1640625" style="551" customWidth="1"/>
    <col min="4" max="4" width="19.1640625" style="551" customWidth="1"/>
    <col min="5" max="16384" width="12" style="551"/>
  </cols>
  <sheetData>
    <row r="1" spans="1:4" x14ac:dyDescent="0.25">
      <c r="A1" s="809" t="s">
        <v>814</v>
      </c>
      <c r="B1" s="809"/>
      <c r="C1" s="809"/>
      <c r="D1" s="809"/>
    </row>
    <row r="2" spans="1:4" x14ac:dyDescent="0.25">
      <c r="A2" s="884" t="s">
        <v>444</v>
      </c>
      <c r="B2" s="884"/>
      <c r="C2" s="884"/>
      <c r="D2" s="884"/>
    </row>
    <row r="3" spans="1:4" x14ac:dyDescent="0.25">
      <c r="A3" s="906" t="s">
        <v>807</v>
      </c>
      <c r="B3" s="906"/>
      <c r="C3" s="906"/>
      <c r="D3" s="906"/>
    </row>
    <row r="4" spans="1:4" x14ac:dyDescent="0.25">
      <c r="A4" s="906" t="s">
        <v>813</v>
      </c>
      <c r="B4" s="906"/>
      <c r="C4" s="906"/>
      <c r="D4" s="906"/>
    </row>
    <row r="5" spans="1:4" x14ac:dyDescent="0.25">
      <c r="A5" s="906" t="s">
        <v>805</v>
      </c>
      <c r="B5" s="906"/>
      <c r="C5" s="906"/>
      <c r="D5" s="906"/>
    </row>
    <row r="6" spans="1:4" ht="16.5" thickBot="1" x14ac:dyDescent="0.3"/>
    <row r="7" spans="1:4" ht="64.5" thickBot="1" x14ac:dyDescent="0.3">
      <c r="A7" s="552" t="s">
        <v>39</v>
      </c>
      <c r="B7" s="553" t="s">
        <v>556</v>
      </c>
      <c r="C7" s="554" t="s">
        <v>564</v>
      </c>
      <c r="D7" s="555" t="s">
        <v>565</v>
      </c>
    </row>
    <row r="8" spans="1:4" ht="16.5" thickBot="1" x14ac:dyDescent="0.3">
      <c r="A8" s="556" t="s">
        <v>354</v>
      </c>
      <c r="B8" s="557" t="s">
        <v>355</v>
      </c>
      <c r="C8" s="557" t="s">
        <v>356</v>
      </c>
      <c r="D8" s="558" t="s">
        <v>358</v>
      </c>
    </row>
    <row r="9" spans="1:4" ht="15.75" customHeight="1" x14ac:dyDescent="0.25">
      <c r="A9" s="559" t="s">
        <v>566</v>
      </c>
      <c r="B9" s="560" t="s">
        <v>4</v>
      </c>
      <c r="C9" s="561"/>
      <c r="D9" s="562"/>
    </row>
    <row r="10" spans="1:4" ht="15.75" customHeight="1" x14ac:dyDescent="0.25">
      <c r="A10" s="559" t="s">
        <v>567</v>
      </c>
      <c r="B10" s="563" t="s">
        <v>5</v>
      </c>
      <c r="C10" s="564"/>
      <c r="D10" s="565"/>
    </row>
    <row r="11" spans="1:4" ht="16.5" thickBot="1" x14ac:dyDescent="0.3">
      <c r="A11" s="566" t="s">
        <v>568</v>
      </c>
      <c r="B11" s="567" t="s">
        <v>6</v>
      </c>
      <c r="C11" s="568"/>
      <c r="D11" s="569"/>
    </row>
    <row r="12" spans="1:4" ht="16.5" thickBot="1" x14ac:dyDescent="0.3">
      <c r="A12" s="570" t="s">
        <v>569</v>
      </c>
      <c r="B12" s="571" t="s">
        <v>7</v>
      </c>
      <c r="C12" s="572"/>
      <c r="D12" s="573">
        <f>+D9+D10+D11</f>
        <v>0</v>
      </c>
    </row>
    <row r="13" spans="1:4" ht="15.75" customHeight="1" x14ac:dyDescent="0.25">
      <c r="A13" s="574" t="s">
        <v>570</v>
      </c>
      <c r="B13" s="560" t="s">
        <v>8</v>
      </c>
      <c r="C13" s="561"/>
      <c r="D13" s="565"/>
    </row>
    <row r="14" spans="1:4" ht="15.75" customHeight="1" x14ac:dyDescent="0.25">
      <c r="A14" s="559" t="s">
        <v>571</v>
      </c>
      <c r="B14" s="563" t="s">
        <v>9</v>
      </c>
      <c r="C14" s="564"/>
      <c r="D14" s="575"/>
    </row>
    <row r="15" spans="1:4" ht="15.75" customHeight="1" x14ac:dyDescent="0.25">
      <c r="A15" s="559" t="s">
        <v>572</v>
      </c>
      <c r="B15" s="563" t="s">
        <v>10</v>
      </c>
      <c r="C15" s="564"/>
      <c r="D15" s="575"/>
    </row>
    <row r="16" spans="1:4" ht="15.75" customHeight="1" x14ac:dyDescent="0.25">
      <c r="A16" s="559" t="s">
        <v>573</v>
      </c>
      <c r="B16" s="563" t="s">
        <v>11</v>
      </c>
      <c r="C16" s="564">
        <v>3</v>
      </c>
      <c r="D16" s="576">
        <v>991369</v>
      </c>
    </row>
    <row r="17" spans="1:4" ht="16.5" thickBot="1" x14ac:dyDescent="0.3">
      <c r="A17" s="566" t="s">
        <v>574</v>
      </c>
      <c r="B17" s="567" t="s">
        <v>12</v>
      </c>
      <c r="C17" s="568"/>
      <c r="D17" s="577"/>
    </row>
    <row r="18" spans="1:4" ht="16.5" thickBot="1" x14ac:dyDescent="0.3">
      <c r="A18" s="570" t="s">
        <v>575</v>
      </c>
      <c r="B18" s="571" t="s">
        <v>13</v>
      </c>
      <c r="C18" s="578">
        <v>2</v>
      </c>
      <c r="D18" s="573">
        <v>991369</v>
      </c>
    </row>
    <row r="19" spans="1:4" ht="15.75" customHeight="1" x14ac:dyDescent="0.25">
      <c r="A19" s="574"/>
      <c r="B19" s="560" t="s">
        <v>14</v>
      </c>
      <c r="C19" s="561"/>
      <c r="D19" s="565"/>
    </row>
    <row r="20" spans="1:4" ht="15.75" customHeight="1" x14ac:dyDescent="0.25">
      <c r="A20" s="559"/>
      <c r="B20" s="563" t="s">
        <v>15</v>
      </c>
      <c r="C20" s="564"/>
      <c r="D20" s="575"/>
    </row>
    <row r="21" spans="1:4" ht="15.75" customHeight="1" x14ac:dyDescent="0.25">
      <c r="A21" s="559"/>
      <c r="B21" s="563" t="s">
        <v>16</v>
      </c>
      <c r="C21" s="564"/>
      <c r="D21" s="575"/>
    </row>
    <row r="22" spans="1:4" ht="15.75" customHeight="1" x14ac:dyDescent="0.25">
      <c r="A22" s="559"/>
      <c r="B22" s="563" t="s">
        <v>17</v>
      </c>
      <c r="C22" s="564"/>
      <c r="D22" s="575"/>
    </row>
    <row r="23" spans="1:4" ht="15.75" customHeight="1" x14ac:dyDescent="0.25">
      <c r="A23" s="559"/>
      <c r="B23" s="563" t="s">
        <v>18</v>
      </c>
      <c r="C23" s="564"/>
      <c r="D23" s="575"/>
    </row>
    <row r="24" spans="1:4" ht="15.75" customHeight="1" x14ac:dyDescent="0.25">
      <c r="A24" s="559"/>
      <c r="B24" s="563" t="s">
        <v>19</v>
      </c>
      <c r="C24" s="564"/>
      <c r="D24" s="575"/>
    </row>
    <row r="25" spans="1:4" ht="15.75" customHeight="1" x14ac:dyDescent="0.25">
      <c r="A25" s="559"/>
      <c r="B25" s="563" t="s">
        <v>20</v>
      </c>
      <c r="C25" s="564"/>
      <c r="D25" s="575"/>
    </row>
    <row r="26" spans="1:4" ht="15.75" customHeight="1" x14ac:dyDescent="0.25">
      <c r="A26" s="559"/>
      <c r="B26" s="563" t="s">
        <v>21</v>
      </c>
      <c r="C26" s="564"/>
      <c r="D26" s="575"/>
    </row>
    <row r="27" spans="1:4" ht="15.75" customHeight="1" x14ac:dyDescent="0.25">
      <c r="A27" s="559"/>
      <c r="B27" s="563" t="s">
        <v>22</v>
      </c>
      <c r="C27" s="564"/>
      <c r="D27" s="575"/>
    </row>
    <row r="28" spans="1:4" ht="15.75" customHeight="1" x14ac:dyDescent="0.25">
      <c r="A28" s="559"/>
      <c r="B28" s="563" t="s">
        <v>23</v>
      </c>
      <c r="C28" s="564"/>
      <c r="D28" s="575"/>
    </row>
    <row r="29" spans="1:4" ht="15.75" customHeight="1" x14ac:dyDescent="0.25">
      <c r="A29" s="559"/>
      <c r="B29" s="563" t="s">
        <v>24</v>
      </c>
      <c r="C29" s="564"/>
      <c r="D29" s="575"/>
    </row>
    <row r="30" spans="1:4" ht="15.75" customHeight="1" x14ac:dyDescent="0.25">
      <c r="A30" s="559"/>
      <c r="B30" s="563" t="s">
        <v>25</v>
      </c>
      <c r="C30" s="564"/>
      <c r="D30" s="575"/>
    </row>
    <row r="31" spans="1:4" ht="15.75" customHeight="1" x14ac:dyDescent="0.25">
      <c r="A31" s="559"/>
      <c r="B31" s="563" t="s">
        <v>26</v>
      </c>
      <c r="C31" s="564"/>
      <c r="D31" s="575"/>
    </row>
    <row r="32" spans="1:4" ht="15.75" customHeight="1" x14ac:dyDescent="0.25">
      <c r="A32" s="559"/>
      <c r="B32" s="563" t="s">
        <v>27</v>
      </c>
      <c r="C32" s="564"/>
      <c r="D32" s="575"/>
    </row>
    <row r="33" spans="1:6" ht="15.75" customHeight="1" x14ac:dyDescent="0.25">
      <c r="A33" s="559"/>
      <c r="B33" s="563" t="s">
        <v>28</v>
      </c>
      <c r="C33" s="564"/>
      <c r="D33" s="575"/>
    </row>
    <row r="34" spans="1:6" ht="15.75" customHeight="1" x14ac:dyDescent="0.25">
      <c r="A34" s="559"/>
      <c r="B34" s="563" t="s">
        <v>29</v>
      </c>
      <c r="C34" s="564"/>
      <c r="D34" s="575"/>
    </row>
    <row r="35" spans="1:6" ht="15.75" customHeight="1" x14ac:dyDescent="0.25">
      <c r="A35" s="559"/>
      <c r="B35" s="563" t="s">
        <v>30</v>
      </c>
      <c r="C35" s="564"/>
      <c r="D35" s="575"/>
    </row>
    <row r="36" spans="1:6" ht="15.75" customHeight="1" x14ac:dyDescent="0.25">
      <c r="A36" s="559"/>
      <c r="B36" s="563" t="s">
        <v>31</v>
      </c>
      <c r="C36" s="564"/>
      <c r="D36" s="575"/>
    </row>
    <row r="37" spans="1:6" ht="15.75" customHeight="1" x14ac:dyDescent="0.25">
      <c r="A37" s="559"/>
      <c r="B37" s="563" t="s">
        <v>517</v>
      </c>
      <c r="C37" s="564"/>
      <c r="D37" s="575"/>
    </row>
    <row r="38" spans="1:6" ht="15.75" customHeight="1" x14ac:dyDescent="0.25">
      <c r="A38" s="559"/>
      <c r="B38" s="563" t="s">
        <v>518</v>
      </c>
      <c r="C38" s="564"/>
      <c r="D38" s="575"/>
    </row>
    <row r="39" spans="1:6" ht="15.75" customHeight="1" x14ac:dyDescent="0.25">
      <c r="A39" s="559"/>
      <c r="B39" s="563" t="s">
        <v>519</v>
      </c>
      <c r="C39" s="564"/>
      <c r="D39" s="575"/>
    </row>
    <row r="40" spans="1:6" ht="15.75" customHeight="1" x14ac:dyDescent="0.25">
      <c r="A40" s="559"/>
      <c r="B40" s="563" t="s">
        <v>576</v>
      </c>
      <c r="C40" s="564"/>
      <c r="D40" s="575"/>
    </row>
    <row r="41" spans="1:6" ht="16.5" thickBot="1" x14ac:dyDescent="0.3">
      <c r="A41" s="579"/>
      <c r="B41" s="580" t="s">
        <v>577</v>
      </c>
      <c r="C41" s="581"/>
      <c r="D41" s="577"/>
    </row>
    <row r="42" spans="1:6" ht="16.5" thickBot="1" x14ac:dyDescent="0.3">
      <c r="A42" s="929" t="s">
        <v>578</v>
      </c>
      <c r="B42" s="930"/>
      <c r="C42" s="582"/>
      <c r="D42" s="573">
        <f>+D12+D18+SUM(D19:D41)</f>
        <v>991369</v>
      </c>
      <c r="F42" s="583"/>
    </row>
  </sheetData>
  <mergeCells count="6">
    <mergeCell ref="A42:B42"/>
    <mergeCell ref="A1:D1"/>
    <mergeCell ref="A2:D2"/>
    <mergeCell ref="A3:D3"/>
    <mergeCell ref="A4:D4"/>
    <mergeCell ref="A5:D5"/>
  </mergeCells>
  <pageMargins left="0.7" right="0.7" top="0.75" bottom="0.75" header="0.3" footer="0.3"/>
  <pageSetup paperSize="9" scale="98" orientation="portrait" r:id="rId1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"/>
  <sheetViews>
    <sheetView zoomScaleNormal="100" workbookViewId="0">
      <selection activeCell="D6" sqref="D6"/>
    </sheetView>
  </sheetViews>
  <sheetFormatPr defaultRowHeight="12.75" x14ac:dyDescent="0.2"/>
  <cols>
    <col min="1" max="1" width="9.33203125" style="14"/>
    <col min="2" max="2" width="58.33203125" style="14" customWidth="1"/>
    <col min="3" max="5" width="25" style="14" customWidth="1"/>
    <col min="6" max="6" width="5.5" style="14" customWidth="1"/>
    <col min="7" max="16384" width="9.33203125" style="14"/>
  </cols>
  <sheetData>
    <row r="1" spans="1:6" ht="13.5" x14ac:dyDescent="0.25">
      <c r="A1" s="935" t="s">
        <v>816</v>
      </c>
      <c r="B1" s="935"/>
      <c r="C1" s="935"/>
      <c r="D1" s="935"/>
      <c r="E1" s="935"/>
      <c r="F1" s="931"/>
    </row>
    <row r="2" spans="1:6" ht="42" customHeight="1" x14ac:dyDescent="0.2">
      <c r="A2" s="932" t="s">
        <v>815</v>
      </c>
      <c r="B2" s="932"/>
      <c r="C2" s="932"/>
      <c r="D2" s="932"/>
      <c r="E2" s="932"/>
      <c r="F2" s="931"/>
    </row>
    <row r="3" spans="1:6" ht="16.5" thickBot="1" x14ac:dyDescent="0.3">
      <c r="A3" s="529"/>
      <c r="F3" s="931"/>
    </row>
    <row r="4" spans="1:6" ht="79.5" thickBot="1" x14ac:dyDescent="0.25">
      <c r="A4" s="530" t="s">
        <v>556</v>
      </c>
      <c r="B4" s="531" t="s">
        <v>557</v>
      </c>
      <c r="C4" s="531" t="s">
        <v>558</v>
      </c>
      <c r="D4" s="531" t="s">
        <v>559</v>
      </c>
      <c r="E4" s="532" t="s">
        <v>560</v>
      </c>
      <c r="F4" s="931"/>
    </row>
    <row r="5" spans="1:6" ht="15.75" x14ac:dyDescent="0.2">
      <c r="A5" s="533" t="s">
        <v>4</v>
      </c>
      <c r="B5" s="534" t="s">
        <v>561</v>
      </c>
      <c r="C5" s="535" t="s">
        <v>562</v>
      </c>
      <c r="D5" s="536">
        <v>7181</v>
      </c>
      <c r="E5" s="537"/>
      <c r="F5" s="931"/>
    </row>
    <row r="6" spans="1:6" ht="15.75" x14ac:dyDescent="0.2">
      <c r="A6" s="538" t="s">
        <v>5</v>
      </c>
      <c r="B6" s="539"/>
      <c r="C6" s="540"/>
      <c r="D6" s="541"/>
      <c r="E6" s="542"/>
      <c r="F6" s="931"/>
    </row>
    <row r="7" spans="1:6" ht="15.75" x14ac:dyDescent="0.2">
      <c r="A7" s="538" t="s">
        <v>6</v>
      </c>
      <c r="B7" s="539"/>
      <c r="C7" s="540"/>
      <c r="D7" s="541"/>
      <c r="E7" s="542"/>
      <c r="F7" s="931"/>
    </row>
    <row r="8" spans="1:6" ht="15.75" x14ac:dyDescent="0.2">
      <c r="A8" s="538" t="s">
        <v>7</v>
      </c>
      <c r="B8" s="539"/>
      <c r="C8" s="540"/>
      <c r="D8" s="541"/>
      <c r="E8" s="542"/>
      <c r="F8" s="931"/>
    </row>
    <row r="9" spans="1:6" ht="15.75" x14ac:dyDescent="0.2">
      <c r="A9" s="538" t="s">
        <v>8</v>
      </c>
      <c r="B9" s="539"/>
      <c r="C9" s="540"/>
      <c r="D9" s="541"/>
      <c r="E9" s="542"/>
      <c r="F9" s="931"/>
    </row>
    <row r="10" spans="1:6" ht="15.75" x14ac:dyDescent="0.2">
      <c r="A10" s="538" t="s">
        <v>9</v>
      </c>
      <c r="B10" s="539"/>
      <c r="C10" s="540"/>
      <c r="D10" s="541"/>
      <c r="E10" s="542"/>
      <c r="F10" s="931"/>
    </row>
    <row r="11" spans="1:6" ht="15.75" x14ac:dyDescent="0.2">
      <c r="A11" s="538" t="s">
        <v>10</v>
      </c>
      <c r="B11" s="539"/>
      <c r="C11" s="540"/>
      <c r="D11" s="541"/>
      <c r="E11" s="542"/>
      <c r="F11" s="931"/>
    </row>
    <row r="12" spans="1:6" ht="15.75" x14ac:dyDescent="0.2">
      <c r="A12" s="538" t="s">
        <v>11</v>
      </c>
      <c r="B12" s="539"/>
      <c r="C12" s="540"/>
      <c r="D12" s="541"/>
      <c r="E12" s="542"/>
      <c r="F12" s="931"/>
    </row>
    <row r="13" spans="1:6" ht="15.75" x14ac:dyDescent="0.2">
      <c r="A13" s="538" t="s">
        <v>12</v>
      </c>
      <c r="B13" s="539"/>
      <c r="C13" s="540"/>
      <c r="D13" s="541"/>
      <c r="E13" s="542"/>
      <c r="F13" s="931"/>
    </row>
    <row r="14" spans="1:6" ht="15.75" x14ac:dyDescent="0.2">
      <c r="A14" s="538" t="s">
        <v>13</v>
      </c>
      <c r="B14" s="539"/>
      <c r="C14" s="540"/>
      <c r="D14" s="541"/>
      <c r="E14" s="542"/>
      <c r="F14" s="931"/>
    </row>
    <row r="15" spans="1:6" ht="15.75" x14ac:dyDescent="0.2">
      <c r="A15" s="538" t="s">
        <v>14</v>
      </c>
      <c r="B15" s="539"/>
      <c r="C15" s="540"/>
      <c r="D15" s="541"/>
      <c r="E15" s="542"/>
      <c r="F15" s="931"/>
    </row>
    <row r="16" spans="1:6" ht="15.75" x14ac:dyDescent="0.2">
      <c r="A16" s="538" t="s">
        <v>15</v>
      </c>
      <c r="B16" s="539"/>
      <c r="C16" s="540"/>
      <c r="D16" s="541"/>
      <c r="E16" s="542"/>
      <c r="F16" s="931"/>
    </row>
    <row r="17" spans="1:6" ht="15.75" x14ac:dyDescent="0.2">
      <c r="A17" s="538" t="s">
        <v>16</v>
      </c>
      <c r="B17" s="539"/>
      <c r="C17" s="540"/>
      <c r="D17" s="541"/>
      <c r="E17" s="542"/>
      <c r="F17" s="931"/>
    </row>
    <row r="18" spans="1:6" ht="15.75" x14ac:dyDescent="0.2">
      <c r="A18" s="538" t="s">
        <v>17</v>
      </c>
      <c r="B18" s="539"/>
      <c r="C18" s="540"/>
      <c r="D18" s="541"/>
      <c r="E18" s="542"/>
      <c r="F18" s="931"/>
    </row>
    <row r="19" spans="1:6" ht="15.75" x14ac:dyDescent="0.2">
      <c r="A19" s="538" t="s">
        <v>18</v>
      </c>
      <c r="B19" s="539"/>
      <c r="C19" s="540"/>
      <c r="D19" s="541"/>
      <c r="E19" s="542"/>
      <c r="F19" s="931"/>
    </row>
    <row r="20" spans="1:6" ht="15.75" x14ac:dyDescent="0.2">
      <c r="A20" s="538" t="s">
        <v>19</v>
      </c>
      <c r="B20" s="539"/>
      <c r="C20" s="540"/>
      <c r="D20" s="541"/>
      <c r="E20" s="542"/>
      <c r="F20" s="931"/>
    </row>
    <row r="21" spans="1:6" ht="16.5" thickBot="1" x14ac:dyDescent="0.25">
      <c r="A21" s="543" t="s">
        <v>20</v>
      </c>
      <c r="B21" s="544"/>
      <c r="C21" s="545"/>
      <c r="D21" s="546"/>
      <c r="E21" s="547"/>
      <c r="F21" s="931"/>
    </row>
    <row r="22" spans="1:6" ht="16.5" thickBot="1" x14ac:dyDescent="0.3">
      <c r="A22" s="933" t="s">
        <v>563</v>
      </c>
      <c r="B22" s="934"/>
      <c r="C22" s="548"/>
      <c r="D22" s="549">
        <f>IF(SUM(D5:D21)=0,"",SUM(D5:D21))</f>
        <v>7181</v>
      </c>
      <c r="E22" s="550" t="str">
        <f>IF(SUM(E5:E21)=0,"",SUM(E5:E21))</f>
        <v/>
      </c>
      <c r="F22" s="931"/>
    </row>
    <row r="23" spans="1:6" ht="15.75" x14ac:dyDescent="0.25">
      <c r="A23" s="529"/>
    </row>
  </sheetData>
  <mergeCells count="4">
    <mergeCell ref="F1:F22"/>
    <mergeCell ref="A2:E2"/>
    <mergeCell ref="A22:B22"/>
    <mergeCell ref="A1:E1"/>
  </mergeCells>
  <pageMargins left="0.7" right="0.7" top="0.75" bottom="0.75" header="0.3" footer="0.3"/>
  <pageSetup paperSize="9" orientation="landscape" r:id="rId1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14"/>
  <sheetViews>
    <sheetView zoomScaleNormal="100" workbookViewId="0">
      <selection activeCell="B21" sqref="B21"/>
    </sheetView>
  </sheetViews>
  <sheetFormatPr defaultRowHeight="12.75" x14ac:dyDescent="0.2"/>
  <cols>
    <col min="1" max="1" width="7.6640625" style="299" customWidth="1"/>
    <col min="2" max="2" width="60.83203125" style="299" customWidth="1"/>
    <col min="3" max="3" width="25.6640625" style="299" customWidth="1"/>
    <col min="4" max="16384" width="9.33203125" style="299"/>
  </cols>
  <sheetData>
    <row r="1" spans="1:3" ht="13.5" x14ac:dyDescent="0.25">
      <c r="A1" s="936" t="s">
        <v>548</v>
      </c>
      <c r="B1" s="936"/>
      <c r="C1" s="936"/>
    </row>
    <row r="2" spans="1:3" ht="14.25" x14ac:dyDescent="0.2">
      <c r="A2" s="937" t="s">
        <v>444</v>
      </c>
      <c r="B2" s="937"/>
      <c r="C2" s="937"/>
    </row>
    <row r="3" spans="1:3" ht="14.25" x14ac:dyDescent="0.2">
      <c r="A3" s="938" t="s">
        <v>549</v>
      </c>
      <c r="B3" s="938"/>
      <c r="C3" s="938"/>
    </row>
    <row r="4" spans="1:3" ht="13.5" thickBot="1" x14ac:dyDescent="0.25">
      <c r="C4" s="507"/>
    </row>
    <row r="5" spans="1:3" s="511" customFormat="1" ht="26.25" thickBot="1" x14ac:dyDescent="0.25">
      <c r="A5" s="508" t="s">
        <v>464</v>
      </c>
      <c r="B5" s="509" t="s">
        <v>39</v>
      </c>
      <c r="C5" s="510" t="s">
        <v>550</v>
      </c>
    </row>
    <row r="6" spans="1:3" x14ac:dyDescent="0.2">
      <c r="A6" s="512" t="s">
        <v>4</v>
      </c>
      <c r="B6" s="513" t="s">
        <v>779</v>
      </c>
      <c r="C6" s="514">
        <v>24128812</v>
      </c>
    </row>
    <row r="7" spans="1:3" x14ac:dyDescent="0.2">
      <c r="A7" s="515" t="s">
        <v>5</v>
      </c>
      <c r="B7" s="516" t="s">
        <v>551</v>
      </c>
      <c r="C7" s="517">
        <v>24128812</v>
      </c>
    </row>
    <row r="8" spans="1:3" x14ac:dyDescent="0.2">
      <c r="A8" s="515" t="s">
        <v>6</v>
      </c>
      <c r="B8" s="516" t="s">
        <v>552</v>
      </c>
      <c r="C8" s="517"/>
    </row>
    <row r="9" spans="1:3" x14ac:dyDescent="0.2">
      <c r="A9" s="515" t="s">
        <v>7</v>
      </c>
      <c r="B9" s="518" t="s">
        <v>553</v>
      </c>
      <c r="C9" s="517">
        <v>113011332</v>
      </c>
    </row>
    <row r="10" spans="1:3" x14ac:dyDescent="0.2">
      <c r="A10" s="519" t="s">
        <v>8</v>
      </c>
      <c r="B10" s="520" t="s">
        <v>554</v>
      </c>
      <c r="C10" s="521">
        <v>49411819</v>
      </c>
    </row>
    <row r="11" spans="1:3" ht="13.5" thickBot="1" x14ac:dyDescent="0.25">
      <c r="A11" s="522" t="s">
        <v>9</v>
      </c>
      <c r="B11" s="523" t="s">
        <v>555</v>
      </c>
      <c r="C11" s="524">
        <v>-804124</v>
      </c>
    </row>
    <row r="12" spans="1:3" x14ac:dyDescent="0.2">
      <c r="A12" s="525" t="s">
        <v>10</v>
      </c>
      <c r="B12" s="526" t="s">
        <v>780</v>
      </c>
      <c r="C12" s="527">
        <f>C6+C9-C10+C11</f>
        <v>86924201</v>
      </c>
    </row>
    <row r="13" spans="1:3" x14ac:dyDescent="0.2">
      <c r="A13" s="515" t="s">
        <v>11</v>
      </c>
      <c r="B13" s="516" t="s">
        <v>551</v>
      </c>
      <c r="C13" s="517">
        <v>86924201</v>
      </c>
    </row>
    <row r="14" spans="1:3" ht="13.5" thickBot="1" x14ac:dyDescent="0.25">
      <c r="A14" s="522" t="s">
        <v>12</v>
      </c>
      <c r="B14" s="528" t="s">
        <v>552</v>
      </c>
      <c r="C14" s="524"/>
    </row>
  </sheetData>
  <mergeCells count="3">
    <mergeCell ref="A1:C1"/>
    <mergeCell ref="A2:C2"/>
    <mergeCell ref="A3:C3"/>
  </mergeCells>
  <conditionalFormatting sqref="C12">
    <cfRule type="cellIs" dxfId="0" priority="1" stopIfTrue="1" operator="notEqual">
      <formula>SUM(C13:C14)</formula>
    </cfRule>
  </conditionalFormatting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zoomScaleNormal="93" zoomScaleSheetLayoutView="100" workbookViewId="0">
      <selection activeCell="H101" sqref="H101"/>
    </sheetView>
  </sheetViews>
  <sheetFormatPr defaultRowHeight="15.75" x14ac:dyDescent="0.25"/>
  <cols>
    <col min="1" max="1" width="9.5" style="30" customWidth="1"/>
    <col min="2" max="2" width="70.83203125" style="30" customWidth="1"/>
    <col min="3" max="3" width="17.33203125" style="31" customWidth="1"/>
    <col min="4" max="4" width="17.33203125" style="35" hidden="1" customWidth="1"/>
    <col min="5" max="5" width="17.33203125" style="35" customWidth="1"/>
    <col min="6" max="6" width="11" style="273" hidden="1" customWidth="1"/>
    <col min="7" max="7" width="14" style="273" hidden="1" customWidth="1"/>
    <col min="8" max="8" width="14.83203125" style="35" customWidth="1"/>
    <col min="9" max="16384" width="9.33203125" style="35"/>
  </cols>
  <sheetData>
    <row r="1" spans="1:8" ht="15.95" customHeight="1" x14ac:dyDescent="0.25">
      <c r="A1" s="771" t="s">
        <v>2</v>
      </c>
      <c r="B1" s="771"/>
      <c r="C1" s="771"/>
      <c r="D1" s="771"/>
      <c r="E1" s="771"/>
      <c r="F1" s="771"/>
      <c r="G1" s="771"/>
      <c r="H1" s="771"/>
    </row>
    <row r="2" spans="1:8" ht="15.95" customHeight="1" thickBot="1" x14ac:dyDescent="0.3">
      <c r="A2" s="779" t="s">
        <v>80</v>
      </c>
      <c r="B2" s="779"/>
      <c r="C2" s="39"/>
      <c r="E2" s="791" t="s">
        <v>451</v>
      </c>
      <c r="F2" s="791"/>
      <c r="G2" s="791"/>
      <c r="H2" s="791"/>
    </row>
    <row r="3" spans="1:8" s="52" customFormat="1" ht="12.75" x14ac:dyDescent="0.2">
      <c r="A3" s="782" t="s">
        <v>45</v>
      </c>
      <c r="B3" s="784" t="s">
        <v>3</v>
      </c>
      <c r="C3" s="788" t="str">
        <f>+CONCATENATE(LEFT(ÖSSZEFÜGGÉSEK!A6,4),". évi")</f>
        <v>2017. évi</v>
      </c>
      <c r="D3" s="789"/>
      <c r="E3" s="789"/>
      <c r="F3" s="789"/>
      <c r="G3" s="789"/>
      <c r="H3" s="790"/>
    </row>
    <row r="4" spans="1:8" s="52" customFormat="1" ht="39" thickBot="1" x14ac:dyDescent="0.25">
      <c r="A4" s="783"/>
      <c r="B4" s="785"/>
      <c r="C4" s="53" t="s">
        <v>378</v>
      </c>
      <c r="D4" s="54" t="str">
        <f>'1.'!D4</f>
        <v>1.-5. sz. módosítás 
(±)</v>
      </c>
      <c r="E4" s="55" t="str">
        <f>'1.'!E4</f>
        <v>Módosított előirányzat</v>
      </c>
      <c r="F4" s="55" t="str">
        <f>'1.'!F4</f>
        <v>5.sz. módosítás utáni</v>
      </c>
      <c r="G4" s="55" t="str">
        <f>'1.'!G4</f>
        <v>5.sz. módosítás utáni</v>
      </c>
      <c r="H4" s="55" t="s">
        <v>485</v>
      </c>
    </row>
    <row r="5" spans="1:8" s="36" customFormat="1" ht="12" customHeight="1" thickBot="1" x14ac:dyDescent="0.25">
      <c r="A5" s="56" t="s">
        <v>354</v>
      </c>
      <c r="B5" s="57" t="s">
        <v>355</v>
      </c>
      <c r="C5" s="57" t="s">
        <v>356</v>
      </c>
      <c r="D5" s="57" t="s">
        <v>358</v>
      </c>
      <c r="E5" s="96" t="s">
        <v>434</v>
      </c>
      <c r="F5" s="96" t="s">
        <v>434</v>
      </c>
      <c r="G5" s="96" t="s">
        <v>434</v>
      </c>
      <c r="H5" s="96" t="s">
        <v>434</v>
      </c>
    </row>
    <row r="6" spans="1:8" s="36" customFormat="1" ht="12" customHeight="1" thickBot="1" x14ac:dyDescent="0.25">
      <c r="A6" s="59" t="s">
        <v>4</v>
      </c>
      <c r="B6" s="60" t="s">
        <v>141</v>
      </c>
      <c r="C6" s="61">
        <f>+C7+C8+C9+C10+C11+C12</f>
        <v>22612264</v>
      </c>
      <c r="D6" s="61">
        <f>+D7+D8+D9+D10+D11+D12</f>
        <v>7229036</v>
      </c>
      <c r="E6" s="62">
        <f>+E7+E8+E9+E10+E11+E12</f>
        <v>29841300</v>
      </c>
      <c r="F6" s="62">
        <f t="shared" ref="F6:H6" si="0">+F7+F8+F9+F10+F11+F12</f>
        <v>37070336</v>
      </c>
      <c r="G6" s="62">
        <f t="shared" si="0"/>
        <v>66911636</v>
      </c>
      <c r="H6" s="62">
        <f t="shared" si="0"/>
        <v>29841300</v>
      </c>
    </row>
    <row r="7" spans="1:8" s="36" customFormat="1" ht="12" customHeight="1" x14ac:dyDescent="0.2">
      <c r="A7" s="63" t="s">
        <v>57</v>
      </c>
      <c r="B7" s="64" t="s">
        <v>142</v>
      </c>
      <c r="C7" s="65">
        <v>16865544</v>
      </c>
      <c r="D7" s="65">
        <f>1000000+4000</f>
        <v>1004000</v>
      </c>
      <c r="E7" s="66">
        <f>C7+D7</f>
        <v>17869544</v>
      </c>
      <c r="F7" s="66">
        <f t="shared" ref="F7:G12" si="1">D7+E7</f>
        <v>18873544</v>
      </c>
      <c r="G7" s="66">
        <f t="shared" si="1"/>
        <v>36743088</v>
      </c>
      <c r="H7" s="66">
        <v>17869544</v>
      </c>
    </row>
    <row r="8" spans="1:8" s="36" customFormat="1" ht="12" customHeight="1" x14ac:dyDescent="0.2">
      <c r="A8" s="67" t="s">
        <v>58</v>
      </c>
      <c r="B8" s="68" t="s">
        <v>143</v>
      </c>
      <c r="C8" s="69"/>
      <c r="D8" s="69"/>
      <c r="E8" s="66">
        <f t="shared" ref="E8:E62" si="2">C8+D8</f>
        <v>0</v>
      </c>
      <c r="F8" s="66">
        <f t="shared" si="1"/>
        <v>0</v>
      </c>
      <c r="G8" s="66">
        <f t="shared" si="1"/>
        <v>0</v>
      </c>
      <c r="H8" s="66"/>
    </row>
    <row r="9" spans="1:8" s="36" customFormat="1" ht="12" customHeight="1" x14ac:dyDescent="0.2">
      <c r="A9" s="67" t="s">
        <v>59</v>
      </c>
      <c r="B9" s="68" t="s">
        <v>144</v>
      </c>
      <c r="C9" s="69">
        <v>4546720</v>
      </c>
      <c r="D9" s="69">
        <v>110720</v>
      </c>
      <c r="E9" s="66">
        <f t="shared" si="2"/>
        <v>4657440</v>
      </c>
      <c r="F9" s="66">
        <f t="shared" si="1"/>
        <v>4768160</v>
      </c>
      <c r="G9" s="66">
        <f t="shared" si="1"/>
        <v>9425600</v>
      </c>
      <c r="H9" s="66">
        <v>4657440</v>
      </c>
    </row>
    <row r="10" spans="1:8" s="36" customFormat="1" ht="12" customHeight="1" x14ac:dyDescent="0.2">
      <c r="A10" s="67" t="s">
        <v>60</v>
      </c>
      <c r="B10" s="68" t="s">
        <v>145</v>
      </c>
      <c r="C10" s="69">
        <v>1200000</v>
      </c>
      <c r="D10" s="69"/>
      <c r="E10" s="66">
        <f t="shared" si="2"/>
        <v>1200000</v>
      </c>
      <c r="F10" s="66">
        <f t="shared" si="1"/>
        <v>1200000</v>
      </c>
      <c r="G10" s="66">
        <f t="shared" si="1"/>
        <v>2400000</v>
      </c>
      <c r="H10" s="66">
        <v>1200000</v>
      </c>
    </row>
    <row r="11" spans="1:8" s="36" customFormat="1" ht="12" customHeight="1" x14ac:dyDescent="0.2">
      <c r="A11" s="67" t="s">
        <v>77</v>
      </c>
      <c r="B11" s="70" t="s">
        <v>300</v>
      </c>
      <c r="C11" s="69"/>
      <c r="D11" s="69">
        <f>5142600+537800+330696</f>
        <v>6011096</v>
      </c>
      <c r="E11" s="66">
        <f t="shared" si="2"/>
        <v>6011096</v>
      </c>
      <c r="F11" s="66">
        <f t="shared" si="1"/>
        <v>12022192</v>
      </c>
      <c r="G11" s="66">
        <f t="shared" si="1"/>
        <v>18033288</v>
      </c>
      <c r="H11" s="66">
        <v>6011096</v>
      </c>
    </row>
    <row r="12" spans="1:8" s="36" customFormat="1" ht="12" customHeight="1" thickBot="1" x14ac:dyDescent="0.25">
      <c r="A12" s="71" t="s">
        <v>61</v>
      </c>
      <c r="B12" s="72" t="s">
        <v>301</v>
      </c>
      <c r="C12" s="69"/>
      <c r="D12" s="69">
        <v>103220</v>
      </c>
      <c r="E12" s="66">
        <f t="shared" si="2"/>
        <v>103220</v>
      </c>
      <c r="F12" s="66">
        <f t="shared" si="1"/>
        <v>206440</v>
      </c>
      <c r="G12" s="66">
        <f t="shared" si="1"/>
        <v>309660</v>
      </c>
      <c r="H12" s="66">
        <v>103220</v>
      </c>
    </row>
    <row r="13" spans="1:8" s="36" customFormat="1" ht="12" customHeight="1" thickBot="1" x14ac:dyDescent="0.25">
      <c r="A13" s="59" t="s">
        <v>5</v>
      </c>
      <c r="B13" s="73" t="s">
        <v>146</v>
      </c>
      <c r="C13" s="61">
        <f>+C14+C15+C16+C17+C18</f>
        <v>1419000</v>
      </c>
      <c r="D13" s="61">
        <f>+D14+D15+D16+D17+D18</f>
        <v>12983000</v>
      </c>
      <c r="E13" s="62">
        <f>+E14+E15+E16+E17+E18</f>
        <v>14402000</v>
      </c>
      <c r="F13" s="62">
        <f t="shared" ref="F13:H13" si="3">+F14+F15+F16+F17+F18</f>
        <v>27385000</v>
      </c>
      <c r="G13" s="62">
        <f t="shared" si="3"/>
        <v>41787000</v>
      </c>
      <c r="H13" s="62">
        <f t="shared" si="3"/>
        <v>9626229</v>
      </c>
    </row>
    <row r="14" spans="1:8" s="36" customFormat="1" ht="12" customHeight="1" x14ac:dyDescent="0.2">
      <c r="A14" s="63" t="s">
        <v>63</v>
      </c>
      <c r="B14" s="64" t="s">
        <v>147</v>
      </c>
      <c r="C14" s="65"/>
      <c r="D14" s="65"/>
      <c r="E14" s="66">
        <f t="shared" si="2"/>
        <v>0</v>
      </c>
      <c r="F14" s="66">
        <f t="shared" ref="F14:F19" si="4">D14+E14</f>
        <v>0</v>
      </c>
      <c r="G14" s="66">
        <f t="shared" ref="G14:G19" si="5">E14+F14</f>
        <v>0</v>
      </c>
      <c r="H14" s="66">
        <f t="shared" ref="H14:H17" si="6">F14+G14</f>
        <v>0</v>
      </c>
    </row>
    <row r="15" spans="1:8" s="36" customFormat="1" ht="12" customHeight="1" x14ac:dyDescent="0.2">
      <c r="A15" s="67" t="s">
        <v>64</v>
      </c>
      <c r="B15" s="68" t="s">
        <v>148</v>
      </c>
      <c r="C15" s="69"/>
      <c r="D15" s="69"/>
      <c r="E15" s="66">
        <f t="shared" si="2"/>
        <v>0</v>
      </c>
      <c r="F15" s="66">
        <f t="shared" si="4"/>
        <v>0</v>
      </c>
      <c r="G15" s="66">
        <f t="shared" si="5"/>
        <v>0</v>
      </c>
      <c r="H15" s="66">
        <f t="shared" si="6"/>
        <v>0</v>
      </c>
    </row>
    <row r="16" spans="1:8" s="36" customFormat="1" ht="12" customHeight="1" x14ac:dyDescent="0.2">
      <c r="A16" s="67" t="s">
        <v>65</v>
      </c>
      <c r="B16" s="68" t="s">
        <v>293</v>
      </c>
      <c r="C16" s="69"/>
      <c r="D16" s="69"/>
      <c r="E16" s="66">
        <f t="shared" si="2"/>
        <v>0</v>
      </c>
      <c r="F16" s="66">
        <f t="shared" si="4"/>
        <v>0</v>
      </c>
      <c r="G16" s="66">
        <f t="shared" si="5"/>
        <v>0</v>
      </c>
      <c r="H16" s="66">
        <f t="shared" si="6"/>
        <v>0</v>
      </c>
    </row>
    <row r="17" spans="1:8" s="36" customFormat="1" ht="12" customHeight="1" x14ac:dyDescent="0.2">
      <c r="A17" s="67" t="s">
        <v>66</v>
      </c>
      <c r="B17" s="68" t="s">
        <v>294</v>
      </c>
      <c r="C17" s="69"/>
      <c r="D17" s="69"/>
      <c r="E17" s="66">
        <f t="shared" si="2"/>
        <v>0</v>
      </c>
      <c r="F17" s="66">
        <f t="shared" si="4"/>
        <v>0</v>
      </c>
      <c r="G17" s="66">
        <f t="shared" si="5"/>
        <v>0</v>
      </c>
      <c r="H17" s="66">
        <f t="shared" si="6"/>
        <v>0</v>
      </c>
    </row>
    <row r="18" spans="1:8" s="36" customFormat="1" ht="12" customHeight="1" x14ac:dyDescent="0.2">
      <c r="A18" s="67" t="s">
        <v>67</v>
      </c>
      <c r="B18" s="68" t="s">
        <v>149</v>
      </c>
      <c r="C18" s="69">
        <v>1419000</v>
      </c>
      <c r="D18" s="69">
        <f>5358000+162000+6971000+270000+48000+174000</f>
        <v>12983000</v>
      </c>
      <c r="E18" s="66">
        <f t="shared" si="2"/>
        <v>14402000</v>
      </c>
      <c r="F18" s="66">
        <f t="shared" si="4"/>
        <v>27385000</v>
      </c>
      <c r="G18" s="66">
        <f t="shared" si="5"/>
        <v>41787000</v>
      </c>
      <c r="H18" s="66">
        <v>9626229</v>
      </c>
    </row>
    <row r="19" spans="1:8" s="36" customFormat="1" ht="12" customHeight="1" thickBot="1" x14ac:dyDescent="0.25">
      <c r="A19" s="71" t="s">
        <v>73</v>
      </c>
      <c r="B19" s="72" t="s">
        <v>150</v>
      </c>
      <c r="C19" s="74"/>
      <c r="D19" s="74">
        <v>6971000</v>
      </c>
      <c r="E19" s="66">
        <f t="shared" si="2"/>
        <v>6971000</v>
      </c>
      <c r="F19" s="66">
        <f t="shared" si="4"/>
        <v>13942000</v>
      </c>
      <c r="G19" s="66">
        <f t="shared" si="5"/>
        <v>20913000</v>
      </c>
      <c r="H19" s="66">
        <v>3801950</v>
      </c>
    </row>
    <row r="20" spans="1:8" s="36" customFormat="1" ht="12" customHeight="1" thickBot="1" x14ac:dyDescent="0.25">
      <c r="A20" s="59" t="s">
        <v>6</v>
      </c>
      <c r="B20" s="60" t="s">
        <v>151</v>
      </c>
      <c r="C20" s="61">
        <f>+C21+C22+C23+C24+C25</f>
        <v>0</v>
      </c>
      <c r="D20" s="61">
        <f>+D21+D22+D23+D24+D25</f>
        <v>57971000</v>
      </c>
      <c r="E20" s="62">
        <f>+E21+E22+E23+E24+E25</f>
        <v>57971000</v>
      </c>
      <c r="F20" s="62">
        <f t="shared" ref="F20:H20" si="7">+F21+F22+F23+F24+F25</f>
        <v>115942000</v>
      </c>
      <c r="G20" s="62">
        <f t="shared" si="7"/>
        <v>173913000</v>
      </c>
      <c r="H20" s="62">
        <f t="shared" si="7"/>
        <v>57887604</v>
      </c>
    </row>
    <row r="21" spans="1:8" s="36" customFormat="1" ht="12" customHeight="1" x14ac:dyDescent="0.2">
      <c r="A21" s="63" t="s">
        <v>46</v>
      </c>
      <c r="B21" s="64" t="s">
        <v>152</v>
      </c>
      <c r="C21" s="65"/>
      <c r="D21" s="65">
        <v>1250000</v>
      </c>
      <c r="E21" s="66">
        <f t="shared" si="2"/>
        <v>1250000</v>
      </c>
      <c r="F21" s="66">
        <f t="shared" ref="F21:F26" si="8">D21+E21</f>
        <v>2500000</v>
      </c>
      <c r="G21" s="66">
        <f t="shared" ref="G21:G26" si="9">E21+F21</f>
        <v>3750000</v>
      </c>
      <c r="H21" s="66">
        <v>1250000</v>
      </c>
    </row>
    <row r="22" spans="1:8" s="36" customFormat="1" ht="12" customHeight="1" x14ac:dyDescent="0.2">
      <c r="A22" s="67" t="s">
        <v>47</v>
      </c>
      <c r="B22" s="68" t="s">
        <v>153</v>
      </c>
      <c r="C22" s="69"/>
      <c r="D22" s="69"/>
      <c r="E22" s="66">
        <f t="shared" si="2"/>
        <v>0</v>
      </c>
      <c r="F22" s="66">
        <f t="shared" si="8"/>
        <v>0</v>
      </c>
      <c r="G22" s="66">
        <f t="shared" si="9"/>
        <v>0</v>
      </c>
      <c r="H22" s="66"/>
    </row>
    <row r="23" spans="1:8" s="36" customFormat="1" ht="12" customHeight="1" x14ac:dyDescent="0.2">
      <c r="A23" s="67" t="s">
        <v>48</v>
      </c>
      <c r="B23" s="68" t="s">
        <v>295</v>
      </c>
      <c r="C23" s="69"/>
      <c r="D23" s="69"/>
      <c r="E23" s="66">
        <f t="shared" si="2"/>
        <v>0</v>
      </c>
      <c r="F23" s="66">
        <f t="shared" si="8"/>
        <v>0</v>
      </c>
      <c r="G23" s="66">
        <f t="shared" si="9"/>
        <v>0</v>
      </c>
      <c r="H23" s="66"/>
    </row>
    <row r="24" spans="1:8" s="36" customFormat="1" ht="12" customHeight="1" x14ac:dyDescent="0.2">
      <c r="A24" s="67" t="s">
        <v>49</v>
      </c>
      <c r="B24" s="68" t="s">
        <v>296</v>
      </c>
      <c r="C24" s="69"/>
      <c r="D24" s="69"/>
      <c r="E24" s="66">
        <f t="shared" si="2"/>
        <v>0</v>
      </c>
      <c r="F24" s="66">
        <f t="shared" si="8"/>
        <v>0</v>
      </c>
      <c r="G24" s="66">
        <f t="shared" si="9"/>
        <v>0</v>
      </c>
      <c r="H24" s="66"/>
    </row>
    <row r="25" spans="1:8" s="36" customFormat="1" ht="12" customHeight="1" x14ac:dyDescent="0.2">
      <c r="A25" s="67" t="s">
        <v>90</v>
      </c>
      <c r="B25" s="68" t="s">
        <v>154</v>
      </c>
      <c r="C25" s="69"/>
      <c r="D25" s="69">
        <f>325000+56396000</f>
        <v>56721000</v>
      </c>
      <c r="E25" s="66">
        <f t="shared" si="2"/>
        <v>56721000</v>
      </c>
      <c r="F25" s="66">
        <f t="shared" si="8"/>
        <v>113442000</v>
      </c>
      <c r="G25" s="66">
        <f t="shared" si="9"/>
        <v>170163000</v>
      </c>
      <c r="H25" s="66">
        <v>56637604</v>
      </c>
    </row>
    <row r="26" spans="1:8" s="36" customFormat="1" ht="12" customHeight="1" thickBot="1" x14ac:dyDescent="0.25">
      <c r="A26" s="71" t="s">
        <v>91</v>
      </c>
      <c r="B26" s="72" t="s">
        <v>155</v>
      </c>
      <c r="C26" s="74"/>
      <c r="D26" s="74">
        <v>56396000</v>
      </c>
      <c r="E26" s="66">
        <f t="shared" si="2"/>
        <v>56396000</v>
      </c>
      <c r="F26" s="66">
        <f t="shared" si="8"/>
        <v>112792000</v>
      </c>
      <c r="G26" s="66">
        <f t="shared" si="9"/>
        <v>169188000</v>
      </c>
      <c r="H26" s="66">
        <v>56395606</v>
      </c>
    </row>
    <row r="27" spans="1:8" s="36" customFormat="1" ht="12" customHeight="1" thickBot="1" x14ac:dyDescent="0.25">
      <c r="A27" s="59" t="s">
        <v>92</v>
      </c>
      <c r="B27" s="60" t="s">
        <v>429</v>
      </c>
      <c r="C27" s="76">
        <f>+C28+C29+C30+C31+C32+C33+C34</f>
        <v>6460000</v>
      </c>
      <c r="D27" s="76">
        <f>+D28+D29+D30+D31+D32+D33+D34</f>
        <v>0</v>
      </c>
      <c r="E27" s="77">
        <f>+E28+E29+E30+E31+E32+E33+E34</f>
        <v>6460000</v>
      </c>
      <c r="F27" s="77">
        <f t="shared" ref="F27:H27" si="10">+F28+F29+F30+F31+F32+F33+F34</f>
        <v>6460000</v>
      </c>
      <c r="G27" s="77">
        <f t="shared" si="10"/>
        <v>12920000</v>
      </c>
      <c r="H27" s="77">
        <f t="shared" si="10"/>
        <v>6041388</v>
      </c>
    </row>
    <row r="28" spans="1:8" s="36" customFormat="1" ht="12" customHeight="1" x14ac:dyDescent="0.2">
      <c r="A28" s="63" t="s">
        <v>156</v>
      </c>
      <c r="B28" s="64" t="s">
        <v>445</v>
      </c>
      <c r="C28" s="78">
        <v>1500000</v>
      </c>
      <c r="D28" s="78">
        <f>+D29+D30+D31</f>
        <v>0</v>
      </c>
      <c r="E28" s="66">
        <f t="shared" si="2"/>
        <v>1500000</v>
      </c>
      <c r="F28" s="66">
        <f t="shared" ref="F28:F34" si="11">D28+E28</f>
        <v>1500000</v>
      </c>
      <c r="G28" s="66">
        <f t="shared" ref="G28:G34" si="12">E28+F28</f>
        <v>3000000</v>
      </c>
      <c r="H28" s="66">
        <v>1376052</v>
      </c>
    </row>
    <row r="29" spans="1:8" s="36" customFormat="1" ht="12" customHeight="1" x14ac:dyDescent="0.2">
      <c r="A29" s="67" t="s">
        <v>157</v>
      </c>
      <c r="B29" s="68" t="s">
        <v>446</v>
      </c>
      <c r="C29" s="69">
        <v>550000</v>
      </c>
      <c r="D29" s="69"/>
      <c r="E29" s="66">
        <f t="shared" si="2"/>
        <v>550000</v>
      </c>
      <c r="F29" s="66">
        <f t="shared" si="11"/>
        <v>550000</v>
      </c>
      <c r="G29" s="66">
        <f t="shared" si="12"/>
        <v>1100000</v>
      </c>
      <c r="H29" s="66">
        <v>326720</v>
      </c>
    </row>
    <row r="30" spans="1:8" s="36" customFormat="1" ht="12" customHeight="1" x14ac:dyDescent="0.2">
      <c r="A30" s="67" t="s">
        <v>158</v>
      </c>
      <c r="B30" s="68" t="s">
        <v>424</v>
      </c>
      <c r="C30" s="69">
        <v>3000000</v>
      </c>
      <c r="D30" s="69"/>
      <c r="E30" s="66">
        <f t="shared" si="2"/>
        <v>3000000</v>
      </c>
      <c r="F30" s="66">
        <f t="shared" si="11"/>
        <v>3000000</v>
      </c>
      <c r="G30" s="66">
        <f t="shared" si="12"/>
        <v>6000000</v>
      </c>
      <c r="H30" s="66">
        <v>2925250</v>
      </c>
    </row>
    <row r="31" spans="1:8" s="36" customFormat="1" ht="12" customHeight="1" x14ac:dyDescent="0.2">
      <c r="A31" s="67" t="s">
        <v>159</v>
      </c>
      <c r="B31" s="68" t="s">
        <v>425</v>
      </c>
      <c r="C31" s="69">
        <v>10000</v>
      </c>
      <c r="D31" s="69"/>
      <c r="E31" s="66">
        <f t="shared" si="2"/>
        <v>10000</v>
      </c>
      <c r="F31" s="66">
        <f t="shared" si="11"/>
        <v>10000</v>
      </c>
      <c r="G31" s="66">
        <f t="shared" si="12"/>
        <v>20000</v>
      </c>
      <c r="H31" s="66"/>
    </row>
    <row r="32" spans="1:8" s="36" customFormat="1" ht="12" customHeight="1" x14ac:dyDescent="0.2">
      <c r="A32" s="67" t="s">
        <v>426</v>
      </c>
      <c r="B32" s="68" t="s">
        <v>160</v>
      </c>
      <c r="C32" s="69">
        <v>1300000</v>
      </c>
      <c r="D32" s="69"/>
      <c r="E32" s="66">
        <f t="shared" si="2"/>
        <v>1300000</v>
      </c>
      <c r="F32" s="66">
        <f t="shared" si="11"/>
        <v>1300000</v>
      </c>
      <c r="G32" s="66">
        <f t="shared" si="12"/>
        <v>2600000</v>
      </c>
      <c r="H32" s="66">
        <v>1401298</v>
      </c>
    </row>
    <row r="33" spans="1:8" s="36" customFormat="1" ht="12" customHeight="1" x14ac:dyDescent="0.2">
      <c r="A33" s="67" t="s">
        <v>427</v>
      </c>
      <c r="B33" s="68" t="s">
        <v>161</v>
      </c>
      <c r="C33" s="69"/>
      <c r="D33" s="69"/>
      <c r="E33" s="66">
        <f t="shared" si="2"/>
        <v>0</v>
      </c>
      <c r="F33" s="66">
        <f t="shared" si="11"/>
        <v>0</v>
      </c>
      <c r="G33" s="66">
        <f t="shared" si="12"/>
        <v>0</v>
      </c>
      <c r="H33" s="66"/>
    </row>
    <row r="34" spans="1:8" s="36" customFormat="1" ht="12" customHeight="1" thickBot="1" x14ac:dyDescent="0.25">
      <c r="A34" s="71" t="s">
        <v>428</v>
      </c>
      <c r="B34" s="75" t="s">
        <v>162</v>
      </c>
      <c r="C34" s="74">
        <v>100000</v>
      </c>
      <c r="D34" s="74"/>
      <c r="E34" s="66">
        <f t="shared" si="2"/>
        <v>100000</v>
      </c>
      <c r="F34" s="66">
        <f t="shared" si="11"/>
        <v>100000</v>
      </c>
      <c r="G34" s="66">
        <f t="shared" si="12"/>
        <v>200000</v>
      </c>
      <c r="H34" s="66">
        <v>12068</v>
      </c>
    </row>
    <row r="35" spans="1:8" s="36" customFormat="1" ht="12" customHeight="1" thickBot="1" x14ac:dyDescent="0.25">
      <c r="A35" s="59" t="s">
        <v>8</v>
      </c>
      <c r="B35" s="60" t="s">
        <v>302</v>
      </c>
      <c r="C35" s="61">
        <f>SUM(C36:C46)</f>
        <v>5791000</v>
      </c>
      <c r="D35" s="61">
        <f>SUM(D36:D46)</f>
        <v>143000</v>
      </c>
      <c r="E35" s="62">
        <f>SUM(E36:E46)</f>
        <v>5934000</v>
      </c>
      <c r="F35" s="62">
        <f t="shared" ref="F35:H35" si="13">SUM(F36:F46)</f>
        <v>6077000</v>
      </c>
      <c r="G35" s="62">
        <f t="shared" si="13"/>
        <v>12011000</v>
      </c>
      <c r="H35" s="62">
        <f t="shared" si="13"/>
        <v>6277773</v>
      </c>
    </row>
    <row r="36" spans="1:8" s="36" customFormat="1" ht="12" customHeight="1" x14ac:dyDescent="0.2">
      <c r="A36" s="63" t="s">
        <v>50</v>
      </c>
      <c r="B36" s="64" t="s">
        <v>165</v>
      </c>
      <c r="C36" s="65"/>
      <c r="D36" s="65"/>
      <c r="E36" s="66">
        <f t="shared" si="2"/>
        <v>0</v>
      </c>
      <c r="F36" s="66">
        <f t="shared" ref="F36:F46" si="14">D36+E36</f>
        <v>0</v>
      </c>
      <c r="G36" s="66">
        <f t="shared" ref="G36:G46" si="15">E36+F36</f>
        <v>0</v>
      </c>
      <c r="H36" s="66">
        <f t="shared" ref="H36:H46" si="16">F36+G36</f>
        <v>0</v>
      </c>
    </row>
    <row r="37" spans="1:8" s="36" customFormat="1" ht="12" customHeight="1" x14ac:dyDescent="0.2">
      <c r="A37" s="67" t="s">
        <v>51</v>
      </c>
      <c r="B37" s="68" t="s">
        <v>166</v>
      </c>
      <c r="C37" s="69">
        <v>308000</v>
      </c>
      <c r="D37" s="69"/>
      <c r="E37" s="66">
        <f t="shared" si="2"/>
        <v>308000</v>
      </c>
      <c r="F37" s="66">
        <f t="shared" si="14"/>
        <v>308000</v>
      </c>
      <c r="G37" s="66">
        <f t="shared" si="15"/>
        <v>616000</v>
      </c>
      <c r="H37" s="66">
        <v>238000</v>
      </c>
    </row>
    <row r="38" spans="1:8" s="36" customFormat="1" ht="12" customHeight="1" x14ac:dyDescent="0.2">
      <c r="A38" s="67" t="s">
        <v>52</v>
      </c>
      <c r="B38" s="68" t="s">
        <v>167</v>
      </c>
      <c r="C38" s="69">
        <v>40000</v>
      </c>
      <c r="D38" s="69"/>
      <c r="E38" s="66">
        <f t="shared" si="2"/>
        <v>40000</v>
      </c>
      <c r="F38" s="66">
        <f t="shared" si="14"/>
        <v>40000</v>
      </c>
      <c r="G38" s="66">
        <f t="shared" si="15"/>
        <v>80000</v>
      </c>
      <c r="H38" s="66">
        <v>29700</v>
      </c>
    </row>
    <row r="39" spans="1:8" s="36" customFormat="1" ht="12" customHeight="1" x14ac:dyDescent="0.2">
      <c r="A39" s="67" t="s">
        <v>94</v>
      </c>
      <c r="B39" s="68" t="s">
        <v>168</v>
      </c>
      <c r="C39" s="69">
        <v>4838000</v>
      </c>
      <c r="D39" s="69">
        <v>80000</v>
      </c>
      <c r="E39" s="66">
        <f t="shared" si="2"/>
        <v>4918000</v>
      </c>
      <c r="F39" s="66">
        <f t="shared" si="14"/>
        <v>4998000</v>
      </c>
      <c r="G39" s="66">
        <f t="shared" si="15"/>
        <v>9916000</v>
      </c>
      <c r="H39" s="66">
        <v>5262840</v>
      </c>
    </row>
    <row r="40" spans="1:8" s="36" customFormat="1" ht="12" customHeight="1" x14ac:dyDescent="0.2">
      <c r="A40" s="67" t="s">
        <v>95</v>
      </c>
      <c r="B40" s="68" t="s">
        <v>169</v>
      </c>
      <c r="C40" s="69">
        <v>600000</v>
      </c>
      <c r="D40" s="69"/>
      <c r="E40" s="66">
        <f t="shared" si="2"/>
        <v>600000</v>
      </c>
      <c r="F40" s="66">
        <f t="shared" si="14"/>
        <v>600000</v>
      </c>
      <c r="G40" s="66">
        <f t="shared" si="15"/>
        <v>1200000</v>
      </c>
      <c r="H40" s="66">
        <v>680020</v>
      </c>
    </row>
    <row r="41" spans="1:8" s="36" customFormat="1" ht="12" customHeight="1" x14ac:dyDescent="0.2">
      <c r="A41" s="67" t="s">
        <v>96</v>
      </c>
      <c r="B41" s="68" t="s">
        <v>170</v>
      </c>
      <c r="C41" s="69"/>
      <c r="D41" s="69"/>
      <c r="E41" s="66">
        <f t="shared" si="2"/>
        <v>0</v>
      </c>
      <c r="F41" s="66">
        <f t="shared" si="14"/>
        <v>0</v>
      </c>
      <c r="G41" s="66">
        <f t="shared" si="15"/>
        <v>0</v>
      </c>
      <c r="H41" s="66"/>
    </row>
    <row r="42" spans="1:8" s="36" customFormat="1" ht="12" customHeight="1" x14ac:dyDescent="0.2">
      <c r="A42" s="67" t="s">
        <v>97</v>
      </c>
      <c r="B42" s="68" t="s">
        <v>171</v>
      </c>
      <c r="C42" s="69"/>
      <c r="D42" s="69"/>
      <c r="E42" s="66">
        <f t="shared" si="2"/>
        <v>0</v>
      </c>
      <c r="F42" s="66">
        <f t="shared" si="14"/>
        <v>0</v>
      </c>
      <c r="G42" s="66">
        <f t="shared" si="15"/>
        <v>0</v>
      </c>
      <c r="H42" s="66"/>
    </row>
    <row r="43" spans="1:8" s="36" customFormat="1" ht="12" customHeight="1" x14ac:dyDescent="0.2">
      <c r="A43" s="67" t="s">
        <v>98</v>
      </c>
      <c r="B43" s="68" t="s">
        <v>172</v>
      </c>
      <c r="C43" s="69">
        <v>5000</v>
      </c>
      <c r="D43" s="69"/>
      <c r="E43" s="66">
        <f t="shared" si="2"/>
        <v>5000</v>
      </c>
      <c r="F43" s="66">
        <f t="shared" si="14"/>
        <v>5000</v>
      </c>
      <c r="G43" s="66">
        <f t="shared" si="15"/>
        <v>10000</v>
      </c>
      <c r="H43" s="66">
        <v>711</v>
      </c>
    </row>
    <row r="44" spans="1:8" s="36" customFormat="1" ht="12" customHeight="1" x14ac:dyDescent="0.2">
      <c r="A44" s="67" t="s">
        <v>163</v>
      </c>
      <c r="B44" s="68" t="s">
        <v>173</v>
      </c>
      <c r="C44" s="79"/>
      <c r="D44" s="79"/>
      <c r="E44" s="66">
        <f t="shared" si="2"/>
        <v>0</v>
      </c>
      <c r="F44" s="66">
        <f t="shared" si="14"/>
        <v>0</v>
      </c>
      <c r="G44" s="66">
        <f t="shared" si="15"/>
        <v>0</v>
      </c>
      <c r="H44" s="66"/>
    </row>
    <row r="45" spans="1:8" s="36" customFormat="1" ht="12" customHeight="1" x14ac:dyDescent="0.2">
      <c r="A45" s="71" t="s">
        <v>164</v>
      </c>
      <c r="B45" s="75" t="s">
        <v>304</v>
      </c>
      <c r="C45" s="80"/>
      <c r="D45" s="80">
        <v>63000</v>
      </c>
      <c r="E45" s="66">
        <f t="shared" si="2"/>
        <v>63000</v>
      </c>
      <c r="F45" s="66">
        <f t="shared" si="14"/>
        <v>126000</v>
      </c>
      <c r="G45" s="66">
        <f t="shared" si="15"/>
        <v>189000</v>
      </c>
      <c r="H45" s="66">
        <v>66502</v>
      </c>
    </row>
    <row r="46" spans="1:8" s="36" customFormat="1" ht="12" customHeight="1" thickBot="1" x14ac:dyDescent="0.25">
      <c r="A46" s="71" t="s">
        <v>303</v>
      </c>
      <c r="B46" s="72" t="s">
        <v>174</v>
      </c>
      <c r="C46" s="80"/>
      <c r="D46" s="80"/>
      <c r="E46" s="66">
        <f t="shared" si="2"/>
        <v>0</v>
      </c>
      <c r="F46" s="66">
        <f t="shared" si="14"/>
        <v>0</v>
      </c>
      <c r="G46" s="66">
        <f t="shared" si="15"/>
        <v>0</v>
      </c>
      <c r="H46" s="66">
        <f t="shared" si="16"/>
        <v>0</v>
      </c>
    </row>
    <row r="47" spans="1:8" s="36" customFormat="1" ht="12" customHeight="1" thickBot="1" x14ac:dyDescent="0.25">
      <c r="A47" s="59" t="s">
        <v>9</v>
      </c>
      <c r="B47" s="60" t="s">
        <v>175</v>
      </c>
      <c r="C47" s="61">
        <f>SUM(C48:C52)</f>
        <v>0</v>
      </c>
      <c r="D47" s="61">
        <f>SUM(D48:D52)</f>
        <v>0</v>
      </c>
      <c r="E47" s="62">
        <f>SUM(E48:E52)</f>
        <v>0</v>
      </c>
      <c r="F47" s="62">
        <f t="shared" ref="F47:H47" si="17">SUM(F48:F52)</f>
        <v>0</v>
      </c>
      <c r="G47" s="62">
        <f t="shared" si="17"/>
        <v>0</v>
      </c>
      <c r="H47" s="62">
        <f t="shared" si="17"/>
        <v>0</v>
      </c>
    </row>
    <row r="48" spans="1:8" s="36" customFormat="1" ht="12" customHeight="1" x14ac:dyDescent="0.2">
      <c r="A48" s="63" t="s">
        <v>53</v>
      </c>
      <c r="B48" s="64" t="s">
        <v>179</v>
      </c>
      <c r="C48" s="81"/>
      <c r="D48" s="81"/>
      <c r="E48" s="82">
        <f t="shared" si="2"/>
        <v>0</v>
      </c>
      <c r="F48" s="82">
        <f t="shared" ref="F48:F52" si="18">D48+E48</f>
        <v>0</v>
      </c>
      <c r="G48" s="82">
        <f t="shared" ref="G48:G52" si="19">E48+F48</f>
        <v>0</v>
      </c>
      <c r="H48" s="82">
        <f t="shared" ref="H48:H52" si="20">F48+G48</f>
        <v>0</v>
      </c>
    </row>
    <row r="49" spans="1:8" s="36" customFormat="1" ht="12" customHeight="1" x14ac:dyDescent="0.2">
      <c r="A49" s="67" t="s">
        <v>54</v>
      </c>
      <c r="B49" s="68" t="s">
        <v>180</v>
      </c>
      <c r="C49" s="79"/>
      <c r="D49" s="79"/>
      <c r="E49" s="82">
        <f t="shared" si="2"/>
        <v>0</v>
      </c>
      <c r="F49" s="82">
        <f t="shared" si="18"/>
        <v>0</v>
      </c>
      <c r="G49" s="82">
        <f t="shared" si="19"/>
        <v>0</v>
      </c>
      <c r="H49" s="82">
        <f t="shared" si="20"/>
        <v>0</v>
      </c>
    </row>
    <row r="50" spans="1:8" s="36" customFormat="1" ht="12" customHeight="1" x14ac:dyDescent="0.2">
      <c r="A50" s="67" t="s">
        <v>176</v>
      </c>
      <c r="B50" s="68" t="s">
        <v>181</v>
      </c>
      <c r="C50" s="79"/>
      <c r="D50" s="79"/>
      <c r="E50" s="82">
        <f t="shared" si="2"/>
        <v>0</v>
      </c>
      <c r="F50" s="82">
        <f t="shared" si="18"/>
        <v>0</v>
      </c>
      <c r="G50" s="82">
        <f t="shared" si="19"/>
        <v>0</v>
      </c>
      <c r="H50" s="82">
        <f t="shared" si="20"/>
        <v>0</v>
      </c>
    </row>
    <row r="51" spans="1:8" s="36" customFormat="1" ht="12" customHeight="1" x14ac:dyDescent="0.2">
      <c r="A51" s="67" t="s">
        <v>177</v>
      </c>
      <c r="B51" s="68" t="s">
        <v>182</v>
      </c>
      <c r="C51" s="79"/>
      <c r="D51" s="79"/>
      <c r="E51" s="82">
        <f t="shared" si="2"/>
        <v>0</v>
      </c>
      <c r="F51" s="82">
        <f t="shared" si="18"/>
        <v>0</v>
      </c>
      <c r="G51" s="82">
        <f t="shared" si="19"/>
        <v>0</v>
      </c>
      <c r="H51" s="82">
        <f t="shared" si="20"/>
        <v>0</v>
      </c>
    </row>
    <row r="52" spans="1:8" s="36" customFormat="1" ht="12" customHeight="1" thickBot="1" x14ac:dyDescent="0.25">
      <c r="A52" s="71" t="s">
        <v>178</v>
      </c>
      <c r="B52" s="72" t="s">
        <v>183</v>
      </c>
      <c r="C52" s="80"/>
      <c r="D52" s="80"/>
      <c r="E52" s="82">
        <f t="shared" si="2"/>
        <v>0</v>
      </c>
      <c r="F52" s="82">
        <f t="shared" si="18"/>
        <v>0</v>
      </c>
      <c r="G52" s="82">
        <f t="shared" si="19"/>
        <v>0</v>
      </c>
      <c r="H52" s="82">
        <f t="shared" si="20"/>
        <v>0</v>
      </c>
    </row>
    <row r="53" spans="1:8" s="36" customFormat="1" ht="12" customHeight="1" thickBot="1" x14ac:dyDescent="0.25">
      <c r="A53" s="59" t="s">
        <v>99</v>
      </c>
      <c r="B53" s="60" t="s">
        <v>184</v>
      </c>
      <c r="C53" s="61">
        <f>SUM(C54:C56)</f>
        <v>1416500</v>
      </c>
      <c r="D53" s="61">
        <f>SUM(D54:D56)</f>
        <v>163000</v>
      </c>
      <c r="E53" s="62">
        <f>SUM(E54:E56)</f>
        <v>1579500</v>
      </c>
      <c r="F53" s="62">
        <f t="shared" ref="F53:H53" si="21">SUM(F54:F56)</f>
        <v>1742500</v>
      </c>
      <c r="G53" s="62">
        <f t="shared" si="21"/>
        <v>3322000</v>
      </c>
      <c r="H53" s="62">
        <f t="shared" si="21"/>
        <v>1577809</v>
      </c>
    </row>
    <row r="54" spans="1:8" s="36" customFormat="1" ht="12" customHeight="1" x14ac:dyDescent="0.2">
      <c r="A54" s="63" t="s">
        <v>55</v>
      </c>
      <c r="B54" s="64" t="s">
        <v>185</v>
      </c>
      <c r="C54" s="65"/>
      <c r="D54" s="65"/>
      <c r="E54" s="66">
        <f t="shared" si="2"/>
        <v>0</v>
      </c>
      <c r="F54" s="66">
        <f t="shared" ref="F54:F57" si="22">D54+E54</f>
        <v>0</v>
      </c>
      <c r="G54" s="66">
        <f t="shared" ref="G54:G57" si="23">E54+F54</f>
        <v>0</v>
      </c>
      <c r="H54" s="66">
        <f t="shared" ref="H54:H57" si="24">F54+G54</f>
        <v>0</v>
      </c>
    </row>
    <row r="55" spans="1:8" s="36" customFormat="1" ht="12" customHeight="1" x14ac:dyDescent="0.2">
      <c r="A55" s="67" t="s">
        <v>56</v>
      </c>
      <c r="B55" s="68" t="s">
        <v>297</v>
      </c>
      <c r="C55" s="69"/>
      <c r="D55" s="69"/>
      <c r="E55" s="66">
        <f t="shared" si="2"/>
        <v>0</v>
      </c>
      <c r="F55" s="66">
        <f t="shared" si="22"/>
        <v>0</v>
      </c>
      <c r="G55" s="66">
        <f t="shared" si="23"/>
        <v>0</v>
      </c>
      <c r="H55" s="66">
        <f t="shared" si="24"/>
        <v>0</v>
      </c>
    </row>
    <row r="56" spans="1:8" s="36" customFormat="1" ht="12" customHeight="1" x14ac:dyDescent="0.2">
      <c r="A56" s="67" t="s">
        <v>188</v>
      </c>
      <c r="B56" s="68" t="s">
        <v>186</v>
      </c>
      <c r="C56" s="69">
        <v>1416500</v>
      </c>
      <c r="D56" s="69">
        <v>163000</v>
      </c>
      <c r="E56" s="66">
        <f t="shared" si="2"/>
        <v>1579500</v>
      </c>
      <c r="F56" s="66">
        <f t="shared" si="22"/>
        <v>1742500</v>
      </c>
      <c r="G56" s="66">
        <f t="shared" si="23"/>
        <v>3322000</v>
      </c>
      <c r="H56" s="66">
        <v>1577809</v>
      </c>
    </row>
    <row r="57" spans="1:8" s="36" customFormat="1" ht="12" customHeight="1" thickBot="1" x14ac:dyDescent="0.25">
      <c r="A57" s="71" t="s">
        <v>189</v>
      </c>
      <c r="B57" s="72" t="s">
        <v>187</v>
      </c>
      <c r="C57" s="74"/>
      <c r="D57" s="74"/>
      <c r="E57" s="66">
        <f t="shared" si="2"/>
        <v>0</v>
      </c>
      <c r="F57" s="66">
        <f t="shared" si="22"/>
        <v>0</v>
      </c>
      <c r="G57" s="66">
        <f t="shared" si="23"/>
        <v>0</v>
      </c>
      <c r="H57" s="66">
        <f t="shared" si="24"/>
        <v>0</v>
      </c>
    </row>
    <row r="58" spans="1:8" s="36" customFormat="1" ht="12" customHeight="1" thickBot="1" x14ac:dyDescent="0.25">
      <c r="A58" s="59" t="s">
        <v>11</v>
      </c>
      <c r="B58" s="73" t="s">
        <v>190</v>
      </c>
      <c r="C58" s="61">
        <f>SUM(C59:C61)</f>
        <v>0</v>
      </c>
      <c r="D58" s="61">
        <f>SUM(D59:D61)</f>
        <v>0</v>
      </c>
      <c r="E58" s="62">
        <f>SUM(E59:E61)</f>
        <v>0</v>
      </c>
      <c r="F58" s="62">
        <f t="shared" ref="F58:H58" si="25">SUM(F59:F61)</f>
        <v>0</v>
      </c>
      <c r="G58" s="62">
        <f t="shared" si="25"/>
        <v>0</v>
      </c>
      <c r="H58" s="62">
        <f t="shared" si="25"/>
        <v>0</v>
      </c>
    </row>
    <row r="59" spans="1:8" s="36" customFormat="1" ht="12" customHeight="1" x14ac:dyDescent="0.2">
      <c r="A59" s="63" t="s">
        <v>100</v>
      </c>
      <c r="B59" s="64" t="s">
        <v>192</v>
      </c>
      <c r="C59" s="79"/>
      <c r="D59" s="79"/>
      <c r="E59" s="83">
        <f t="shared" si="2"/>
        <v>0</v>
      </c>
      <c r="F59" s="83">
        <f t="shared" ref="F59:F62" si="26">D59+E59</f>
        <v>0</v>
      </c>
      <c r="G59" s="83">
        <f t="shared" ref="G59:G62" si="27">E59+F59</f>
        <v>0</v>
      </c>
      <c r="H59" s="83">
        <f t="shared" ref="H59:H62" si="28">F59+G59</f>
        <v>0</v>
      </c>
    </row>
    <row r="60" spans="1:8" s="36" customFormat="1" ht="12" customHeight="1" x14ac:dyDescent="0.2">
      <c r="A60" s="67" t="s">
        <v>101</v>
      </c>
      <c r="B60" s="68" t="s">
        <v>298</v>
      </c>
      <c r="C60" s="79"/>
      <c r="D60" s="79"/>
      <c r="E60" s="83">
        <f t="shared" si="2"/>
        <v>0</v>
      </c>
      <c r="F60" s="83">
        <f t="shared" si="26"/>
        <v>0</v>
      </c>
      <c r="G60" s="83">
        <f t="shared" si="27"/>
        <v>0</v>
      </c>
      <c r="H60" s="83">
        <f t="shared" si="28"/>
        <v>0</v>
      </c>
    </row>
    <row r="61" spans="1:8" s="36" customFormat="1" ht="12" customHeight="1" x14ac:dyDescent="0.2">
      <c r="A61" s="67" t="s">
        <v>121</v>
      </c>
      <c r="B61" s="68" t="s">
        <v>193</v>
      </c>
      <c r="C61" s="79"/>
      <c r="D61" s="79"/>
      <c r="E61" s="83">
        <f t="shared" si="2"/>
        <v>0</v>
      </c>
      <c r="F61" s="83">
        <f t="shared" si="26"/>
        <v>0</v>
      </c>
      <c r="G61" s="83">
        <f t="shared" si="27"/>
        <v>0</v>
      </c>
      <c r="H61" s="83">
        <f t="shared" si="28"/>
        <v>0</v>
      </c>
    </row>
    <row r="62" spans="1:8" s="36" customFormat="1" ht="12" customHeight="1" thickBot="1" x14ac:dyDescent="0.25">
      <c r="A62" s="71" t="s">
        <v>191</v>
      </c>
      <c r="B62" s="72" t="s">
        <v>194</v>
      </c>
      <c r="C62" s="79"/>
      <c r="D62" s="79"/>
      <c r="E62" s="83">
        <f t="shared" si="2"/>
        <v>0</v>
      </c>
      <c r="F62" s="83">
        <f t="shared" si="26"/>
        <v>0</v>
      </c>
      <c r="G62" s="83">
        <f t="shared" si="27"/>
        <v>0</v>
      </c>
      <c r="H62" s="83">
        <f t="shared" si="28"/>
        <v>0</v>
      </c>
    </row>
    <row r="63" spans="1:8" s="36" customFormat="1" ht="12" customHeight="1" thickBot="1" x14ac:dyDescent="0.25">
      <c r="A63" s="84" t="s">
        <v>343</v>
      </c>
      <c r="B63" s="60" t="s">
        <v>195</v>
      </c>
      <c r="C63" s="76">
        <f>+C6+C13+C20+C27+C35+C47+C53+C58</f>
        <v>37698764</v>
      </c>
      <c r="D63" s="76">
        <f>+D6+D13+D20+D27+D35+D47+D53+D58</f>
        <v>78489036</v>
      </c>
      <c r="E63" s="77">
        <f>+E6+E13+E20+E27+E35+E47+E53+E58</f>
        <v>116187800</v>
      </c>
      <c r="F63" s="77">
        <f t="shared" ref="F63:H63" si="29">+F6+F13+F20+F27+F35+F47+F53+F58</f>
        <v>194676836</v>
      </c>
      <c r="G63" s="77">
        <f t="shared" si="29"/>
        <v>310864636</v>
      </c>
      <c r="H63" s="77">
        <f t="shared" si="29"/>
        <v>111252103</v>
      </c>
    </row>
    <row r="64" spans="1:8" s="36" customFormat="1" ht="12" customHeight="1" thickBot="1" x14ac:dyDescent="0.25">
      <c r="A64" s="85" t="s">
        <v>196</v>
      </c>
      <c r="B64" s="73" t="s">
        <v>197</v>
      </c>
      <c r="C64" s="61">
        <f>SUM(C65:C67)</f>
        <v>0</v>
      </c>
      <c r="D64" s="61">
        <f>SUM(D65:D67)</f>
        <v>0</v>
      </c>
      <c r="E64" s="62">
        <f>SUM(E65:E67)</f>
        <v>0</v>
      </c>
      <c r="F64" s="62">
        <f t="shared" ref="F64:H64" si="30">SUM(F65:F67)</f>
        <v>0</v>
      </c>
      <c r="G64" s="62">
        <f t="shared" si="30"/>
        <v>0</v>
      </c>
      <c r="H64" s="62">
        <f t="shared" si="30"/>
        <v>0</v>
      </c>
    </row>
    <row r="65" spans="1:8" s="36" customFormat="1" ht="12" customHeight="1" x14ac:dyDescent="0.2">
      <c r="A65" s="63" t="s">
        <v>228</v>
      </c>
      <c r="B65" s="64" t="s">
        <v>198</v>
      </c>
      <c r="C65" s="79"/>
      <c r="D65" s="79"/>
      <c r="E65" s="83">
        <f t="shared" ref="E65:E86" si="31">C65+D65</f>
        <v>0</v>
      </c>
      <c r="F65" s="83">
        <f t="shared" ref="F65:F67" si="32">D65+E65</f>
        <v>0</v>
      </c>
      <c r="G65" s="83">
        <f t="shared" ref="G65:G67" si="33">E65+F65</f>
        <v>0</v>
      </c>
      <c r="H65" s="83">
        <f t="shared" ref="H65:H67" si="34">F65+G65</f>
        <v>0</v>
      </c>
    </row>
    <row r="66" spans="1:8" s="36" customFormat="1" ht="12" customHeight="1" x14ac:dyDescent="0.2">
      <c r="A66" s="67" t="s">
        <v>237</v>
      </c>
      <c r="B66" s="68" t="s">
        <v>199</v>
      </c>
      <c r="C66" s="79"/>
      <c r="D66" s="79"/>
      <c r="E66" s="83">
        <f t="shared" si="31"/>
        <v>0</v>
      </c>
      <c r="F66" s="83">
        <f t="shared" si="32"/>
        <v>0</v>
      </c>
      <c r="G66" s="83">
        <f t="shared" si="33"/>
        <v>0</v>
      </c>
      <c r="H66" s="83">
        <f t="shared" si="34"/>
        <v>0</v>
      </c>
    </row>
    <row r="67" spans="1:8" s="36" customFormat="1" ht="12" customHeight="1" thickBot="1" x14ac:dyDescent="0.25">
      <c r="A67" s="71" t="s">
        <v>238</v>
      </c>
      <c r="B67" s="86" t="s">
        <v>328</v>
      </c>
      <c r="C67" s="79"/>
      <c r="D67" s="79"/>
      <c r="E67" s="83">
        <f t="shared" si="31"/>
        <v>0</v>
      </c>
      <c r="F67" s="83">
        <f t="shared" si="32"/>
        <v>0</v>
      </c>
      <c r="G67" s="83">
        <f t="shared" si="33"/>
        <v>0</v>
      </c>
      <c r="H67" s="83">
        <f t="shared" si="34"/>
        <v>0</v>
      </c>
    </row>
    <row r="68" spans="1:8" s="36" customFormat="1" ht="12" customHeight="1" thickBot="1" x14ac:dyDescent="0.25">
      <c r="A68" s="85" t="s">
        <v>201</v>
      </c>
      <c r="B68" s="73" t="s">
        <v>202</v>
      </c>
      <c r="C68" s="61">
        <f>SUM(C69:C72)</f>
        <v>0</v>
      </c>
      <c r="D68" s="61">
        <f>SUM(D69:D72)</f>
        <v>0</v>
      </c>
      <c r="E68" s="62">
        <f>SUM(E69:E72)</f>
        <v>0</v>
      </c>
      <c r="F68" s="62">
        <f t="shared" ref="F68:H68" si="35">SUM(F69:F72)</f>
        <v>0</v>
      </c>
      <c r="G68" s="62">
        <f t="shared" si="35"/>
        <v>0</v>
      </c>
      <c r="H68" s="62">
        <f t="shared" si="35"/>
        <v>0</v>
      </c>
    </row>
    <row r="69" spans="1:8" s="36" customFormat="1" ht="12" customHeight="1" x14ac:dyDescent="0.2">
      <c r="A69" s="63" t="s">
        <v>78</v>
      </c>
      <c r="B69" s="64" t="s">
        <v>203</v>
      </c>
      <c r="C69" s="79"/>
      <c r="D69" s="79"/>
      <c r="E69" s="83">
        <f t="shared" si="31"/>
        <v>0</v>
      </c>
      <c r="F69" s="83">
        <f t="shared" ref="F69:F72" si="36">D69+E69</f>
        <v>0</v>
      </c>
      <c r="G69" s="83">
        <f t="shared" ref="G69:G72" si="37">E69+F69</f>
        <v>0</v>
      </c>
      <c r="H69" s="83">
        <f t="shared" ref="H69:H72" si="38">F69+G69</f>
        <v>0</v>
      </c>
    </row>
    <row r="70" spans="1:8" s="36" customFormat="1" ht="12" customHeight="1" x14ac:dyDescent="0.2">
      <c r="A70" s="67" t="s">
        <v>79</v>
      </c>
      <c r="B70" s="68" t="s">
        <v>204</v>
      </c>
      <c r="C70" s="79"/>
      <c r="D70" s="79"/>
      <c r="E70" s="83">
        <f t="shared" si="31"/>
        <v>0</v>
      </c>
      <c r="F70" s="83">
        <f t="shared" si="36"/>
        <v>0</v>
      </c>
      <c r="G70" s="83">
        <f t="shared" si="37"/>
        <v>0</v>
      </c>
      <c r="H70" s="83">
        <f t="shared" si="38"/>
        <v>0</v>
      </c>
    </row>
    <row r="71" spans="1:8" s="36" customFormat="1" ht="12" customHeight="1" x14ac:dyDescent="0.2">
      <c r="A71" s="67" t="s">
        <v>229</v>
      </c>
      <c r="B71" s="68" t="s">
        <v>205</v>
      </c>
      <c r="C71" s="79"/>
      <c r="D71" s="79"/>
      <c r="E71" s="83">
        <f t="shared" si="31"/>
        <v>0</v>
      </c>
      <c r="F71" s="83">
        <f t="shared" si="36"/>
        <v>0</v>
      </c>
      <c r="G71" s="83">
        <f t="shared" si="37"/>
        <v>0</v>
      </c>
      <c r="H71" s="83">
        <f t="shared" si="38"/>
        <v>0</v>
      </c>
    </row>
    <row r="72" spans="1:8" s="36" customFormat="1" ht="12" customHeight="1" thickBot="1" x14ac:dyDescent="0.25">
      <c r="A72" s="71" t="s">
        <v>230</v>
      </c>
      <c r="B72" s="72" t="s">
        <v>206</v>
      </c>
      <c r="C72" s="79"/>
      <c r="D72" s="79"/>
      <c r="E72" s="83">
        <f t="shared" si="31"/>
        <v>0</v>
      </c>
      <c r="F72" s="83">
        <f t="shared" si="36"/>
        <v>0</v>
      </c>
      <c r="G72" s="83">
        <f t="shared" si="37"/>
        <v>0</v>
      </c>
      <c r="H72" s="83">
        <f t="shared" si="38"/>
        <v>0</v>
      </c>
    </row>
    <row r="73" spans="1:8" s="36" customFormat="1" ht="12" customHeight="1" thickBot="1" x14ac:dyDescent="0.25">
      <c r="A73" s="85" t="s">
        <v>207</v>
      </c>
      <c r="B73" s="73" t="s">
        <v>208</v>
      </c>
      <c r="C73" s="61">
        <f>SUM(C74:C75)</f>
        <v>24313000</v>
      </c>
      <c r="D73" s="61">
        <f>SUM(D74:D75)</f>
        <v>0</v>
      </c>
      <c r="E73" s="62">
        <f>SUM(E74:E75)</f>
        <v>24313000</v>
      </c>
      <c r="F73" s="62">
        <f t="shared" ref="F73:H73" si="39">SUM(F74:F75)</f>
        <v>24313000</v>
      </c>
      <c r="G73" s="62">
        <f t="shared" si="39"/>
        <v>48626000</v>
      </c>
      <c r="H73" s="62">
        <f t="shared" si="39"/>
        <v>24313386</v>
      </c>
    </row>
    <row r="74" spans="1:8" s="36" customFormat="1" ht="12" customHeight="1" x14ac:dyDescent="0.2">
      <c r="A74" s="63" t="s">
        <v>231</v>
      </c>
      <c r="B74" s="64" t="s">
        <v>209</v>
      </c>
      <c r="C74" s="79">
        <v>24313000</v>
      </c>
      <c r="D74" s="79"/>
      <c r="E74" s="83">
        <f t="shared" si="31"/>
        <v>24313000</v>
      </c>
      <c r="F74" s="83">
        <f t="shared" ref="F74:F75" si="40">D74+E74</f>
        <v>24313000</v>
      </c>
      <c r="G74" s="83">
        <f t="shared" ref="G74:G75" si="41">E74+F74</f>
        <v>48626000</v>
      </c>
      <c r="H74" s="83">
        <v>24313386</v>
      </c>
    </row>
    <row r="75" spans="1:8" s="36" customFormat="1" ht="12" customHeight="1" thickBot="1" x14ac:dyDescent="0.25">
      <c r="A75" s="71" t="s">
        <v>232</v>
      </c>
      <c r="B75" s="72" t="s">
        <v>210</v>
      </c>
      <c r="C75" s="79"/>
      <c r="D75" s="79"/>
      <c r="E75" s="83">
        <f t="shared" si="31"/>
        <v>0</v>
      </c>
      <c r="F75" s="83">
        <f t="shared" si="40"/>
        <v>0</v>
      </c>
      <c r="G75" s="83">
        <f t="shared" si="41"/>
        <v>0</v>
      </c>
      <c r="H75" s="83">
        <f t="shared" ref="H75" si="42">F75+G75</f>
        <v>0</v>
      </c>
    </row>
    <row r="76" spans="1:8" s="36" customFormat="1" ht="12" customHeight="1" thickBot="1" x14ac:dyDescent="0.25">
      <c r="A76" s="85" t="s">
        <v>211</v>
      </c>
      <c r="B76" s="73" t="s">
        <v>212</v>
      </c>
      <c r="C76" s="61">
        <f>SUM(C77:C79)</f>
        <v>0</v>
      </c>
      <c r="D76" s="61">
        <f>SUM(D77:D79)</f>
        <v>0</v>
      </c>
      <c r="E76" s="62">
        <f>SUM(E77:E79)</f>
        <v>0</v>
      </c>
      <c r="F76" s="62">
        <f t="shared" ref="F76:H76" si="43">SUM(F77:F79)</f>
        <v>0</v>
      </c>
      <c r="G76" s="62">
        <f t="shared" si="43"/>
        <v>0</v>
      </c>
      <c r="H76" s="62">
        <f t="shared" si="43"/>
        <v>0</v>
      </c>
    </row>
    <row r="77" spans="1:8" s="36" customFormat="1" ht="12" customHeight="1" x14ac:dyDescent="0.2">
      <c r="A77" s="63" t="s">
        <v>233</v>
      </c>
      <c r="B77" s="64" t="s">
        <v>213</v>
      </c>
      <c r="C77" s="79"/>
      <c r="D77" s="79"/>
      <c r="E77" s="83">
        <f t="shared" si="31"/>
        <v>0</v>
      </c>
      <c r="F77" s="83">
        <f t="shared" ref="F77:F79" si="44">D77+E77</f>
        <v>0</v>
      </c>
      <c r="G77" s="83">
        <f t="shared" ref="G77:G79" si="45">E77+F77</f>
        <v>0</v>
      </c>
      <c r="H77" s="83">
        <f t="shared" ref="H77:H79" si="46">F77+G77</f>
        <v>0</v>
      </c>
    </row>
    <row r="78" spans="1:8" s="36" customFormat="1" ht="12" customHeight="1" x14ac:dyDescent="0.2">
      <c r="A78" s="67" t="s">
        <v>234</v>
      </c>
      <c r="B78" s="68" t="s">
        <v>214</v>
      </c>
      <c r="C78" s="79"/>
      <c r="D78" s="79"/>
      <c r="E78" s="83">
        <f t="shared" si="31"/>
        <v>0</v>
      </c>
      <c r="F78" s="83">
        <f t="shared" si="44"/>
        <v>0</v>
      </c>
      <c r="G78" s="83">
        <f t="shared" si="45"/>
        <v>0</v>
      </c>
      <c r="H78" s="83">
        <f t="shared" si="46"/>
        <v>0</v>
      </c>
    </row>
    <row r="79" spans="1:8" s="36" customFormat="1" ht="12" customHeight="1" thickBot="1" x14ac:dyDescent="0.25">
      <c r="A79" s="71" t="s">
        <v>235</v>
      </c>
      <c r="B79" s="72" t="s">
        <v>215</v>
      </c>
      <c r="C79" s="79"/>
      <c r="D79" s="79"/>
      <c r="E79" s="83">
        <f t="shared" si="31"/>
        <v>0</v>
      </c>
      <c r="F79" s="83">
        <f t="shared" si="44"/>
        <v>0</v>
      </c>
      <c r="G79" s="83">
        <f t="shared" si="45"/>
        <v>0</v>
      </c>
      <c r="H79" s="83">
        <f t="shared" si="46"/>
        <v>0</v>
      </c>
    </row>
    <row r="80" spans="1:8" s="36" customFormat="1" ht="12" customHeight="1" thickBot="1" x14ac:dyDescent="0.25">
      <c r="A80" s="85" t="s">
        <v>216</v>
      </c>
      <c r="B80" s="73" t="s">
        <v>236</v>
      </c>
      <c r="C80" s="61">
        <f>SUM(C81:C84)</f>
        <v>0</v>
      </c>
      <c r="D80" s="61">
        <f>SUM(D81:D84)</f>
        <v>0</v>
      </c>
      <c r="E80" s="62">
        <f>SUM(E81:E84)</f>
        <v>0</v>
      </c>
      <c r="F80" s="62">
        <f t="shared" ref="F80:H80" si="47">SUM(F81:F84)</f>
        <v>0</v>
      </c>
      <c r="G80" s="62">
        <f t="shared" si="47"/>
        <v>0</v>
      </c>
      <c r="H80" s="62">
        <f t="shared" si="47"/>
        <v>0</v>
      </c>
    </row>
    <row r="81" spans="1:8" s="36" customFormat="1" ht="12" customHeight="1" x14ac:dyDescent="0.2">
      <c r="A81" s="87" t="s">
        <v>217</v>
      </c>
      <c r="B81" s="64" t="s">
        <v>218</v>
      </c>
      <c r="C81" s="79"/>
      <c r="D81" s="79"/>
      <c r="E81" s="83">
        <f t="shared" si="31"/>
        <v>0</v>
      </c>
      <c r="F81" s="83">
        <f t="shared" ref="F81:F86" si="48">D81+E81</f>
        <v>0</v>
      </c>
      <c r="G81" s="83">
        <f t="shared" ref="G81:G86" si="49">E81+F81</f>
        <v>0</v>
      </c>
      <c r="H81" s="83">
        <f t="shared" ref="H81:H86" si="50">F81+G81</f>
        <v>0</v>
      </c>
    </row>
    <row r="82" spans="1:8" s="36" customFormat="1" ht="12" customHeight="1" x14ac:dyDescent="0.2">
      <c r="A82" s="88" t="s">
        <v>219</v>
      </c>
      <c r="B82" s="68" t="s">
        <v>220</v>
      </c>
      <c r="C82" s="79"/>
      <c r="D82" s="79"/>
      <c r="E82" s="83">
        <f t="shared" si="31"/>
        <v>0</v>
      </c>
      <c r="F82" s="83">
        <f t="shared" si="48"/>
        <v>0</v>
      </c>
      <c r="G82" s="83">
        <f t="shared" si="49"/>
        <v>0</v>
      </c>
      <c r="H82" s="83">
        <f t="shared" si="50"/>
        <v>0</v>
      </c>
    </row>
    <row r="83" spans="1:8" s="36" customFormat="1" ht="12" customHeight="1" x14ac:dyDescent="0.2">
      <c r="A83" s="88" t="s">
        <v>221</v>
      </c>
      <c r="B83" s="68" t="s">
        <v>222</v>
      </c>
      <c r="C83" s="79"/>
      <c r="D83" s="79"/>
      <c r="E83" s="83">
        <f t="shared" si="31"/>
        <v>0</v>
      </c>
      <c r="F83" s="83">
        <f t="shared" si="48"/>
        <v>0</v>
      </c>
      <c r="G83" s="83">
        <f t="shared" si="49"/>
        <v>0</v>
      </c>
      <c r="H83" s="83">
        <f t="shared" si="50"/>
        <v>0</v>
      </c>
    </row>
    <row r="84" spans="1:8" s="36" customFormat="1" ht="12" customHeight="1" thickBot="1" x14ac:dyDescent="0.25">
      <c r="A84" s="89" t="s">
        <v>223</v>
      </c>
      <c r="B84" s="72" t="s">
        <v>224</v>
      </c>
      <c r="C84" s="79"/>
      <c r="D84" s="79"/>
      <c r="E84" s="83">
        <f t="shared" si="31"/>
        <v>0</v>
      </c>
      <c r="F84" s="83">
        <f t="shared" si="48"/>
        <v>0</v>
      </c>
      <c r="G84" s="83">
        <f t="shared" si="49"/>
        <v>0</v>
      </c>
      <c r="H84" s="83">
        <f t="shared" si="50"/>
        <v>0</v>
      </c>
    </row>
    <row r="85" spans="1:8" s="36" customFormat="1" ht="12" customHeight="1" thickBot="1" x14ac:dyDescent="0.25">
      <c r="A85" s="85" t="s">
        <v>225</v>
      </c>
      <c r="B85" s="73" t="s">
        <v>342</v>
      </c>
      <c r="C85" s="90"/>
      <c r="D85" s="90"/>
      <c r="E85" s="62">
        <f t="shared" si="31"/>
        <v>0</v>
      </c>
      <c r="F85" s="62">
        <f t="shared" si="48"/>
        <v>0</v>
      </c>
      <c r="G85" s="62">
        <f t="shared" si="49"/>
        <v>0</v>
      </c>
      <c r="H85" s="62">
        <f t="shared" si="50"/>
        <v>0</v>
      </c>
    </row>
    <row r="86" spans="1:8" s="36" customFormat="1" ht="13.5" customHeight="1" thickBot="1" x14ac:dyDescent="0.25">
      <c r="A86" s="85" t="s">
        <v>227</v>
      </c>
      <c r="B86" s="73" t="s">
        <v>226</v>
      </c>
      <c r="C86" s="90"/>
      <c r="D86" s="90"/>
      <c r="E86" s="62">
        <f t="shared" si="31"/>
        <v>0</v>
      </c>
      <c r="F86" s="62">
        <f t="shared" si="48"/>
        <v>0</v>
      </c>
      <c r="G86" s="62">
        <f t="shared" si="49"/>
        <v>0</v>
      </c>
      <c r="H86" s="62">
        <f t="shared" si="50"/>
        <v>0</v>
      </c>
    </row>
    <row r="87" spans="1:8" s="36" customFormat="1" ht="15.75" customHeight="1" thickBot="1" x14ac:dyDescent="0.25">
      <c r="A87" s="85" t="s">
        <v>239</v>
      </c>
      <c r="B87" s="91" t="s">
        <v>345</v>
      </c>
      <c r="C87" s="76">
        <f>+C64+C68+C73+C76+C80+C86+C85</f>
        <v>24313000</v>
      </c>
      <c r="D87" s="76">
        <f>+D64+D68+D73+D76+D80+D86+D85</f>
        <v>0</v>
      </c>
      <c r="E87" s="77">
        <f>+E64+E68+E73+E76+E80+E86+E85</f>
        <v>24313000</v>
      </c>
      <c r="F87" s="77">
        <f t="shared" ref="F87:H87" si="51">+F64+F68+F73+F76+F80+F86+F85</f>
        <v>24313000</v>
      </c>
      <c r="G87" s="77">
        <f t="shared" si="51"/>
        <v>48626000</v>
      </c>
      <c r="H87" s="77">
        <f t="shared" si="51"/>
        <v>24313386</v>
      </c>
    </row>
    <row r="88" spans="1:8" s="36" customFormat="1" ht="25.5" customHeight="1" thickBot="1" x14ac:dyDescent="0.25">
      <c r="A88" s="92" t="s">
        <v>344</v>
      </c>
      <c r="B88" s="93" t="s">
        <v>346</v>
      </c>
      <c r="C88" s="76">
        <f>+C63+C87</f>
        <v>62011764</v>
      </c>
      <c r="D88" s="76">
        <f>+D63+D87</f>
        <v>78489036</v>
      </c>
      <c r="E88" s="77">
        <f>+E63+E87</f>
        <v>140500800</v>
      </c>
      <c r="F88" s="77">
        <f t="shared" ref="F88:H88" si="52">+F63+F87</f>
        <v>218989836</v>
      </c>
      <c r="G88" s="77">
        <f t="shared" si="52"/>
        <v>359490636</v>
      </c>
      <c r="H88" s="77">
        <f t="shared" si="52"/>
        <v>135565489</v>
      </c>
    </row>
    <row r="89" spans="1:8" s="36" customFormat="1" ht="83.25" customHeight="1" x14ac:dyDescent="0.2">
      <c r="A89" s="3"/>
      <c r="B89" s="4"/>
      <c r="C89" s="22"/>
      <c r="F89" s="274"/>
      <c r="G89" s="274">
        <f t="shared" ref="G89" si="53">F89-E89</f>
        <v>0</v>
      </c>
    </row>
    <row r="90" spans="1:8" ht="16.5" customHeight="1" x14ac:dyDescent="0.25">
      <c r="A90" s="771" t="s">
        <v>32</v>
      </c>
      <c r="B90" s="771"/>
      <c r="C90" s="771"/>
      <c r="D90" s="771"/>
      <c r="E90" s="771"/>
      <c r="F90" s="771"/>
      <c r="G90" s="771"/>
      <c r="H90" s="771"/>
    </row>
    <row r="91" spans="1:8" s="37" customFormat="1" ht="16.5" customHeight="1" thickBot="1" x14ac:dyDescent="0.3">
      <c r="A91" s="781" t="s">
        <v>81</v>
      </c>
      <c r="B91" s="781"/>
      <c r="C91" s="314"/>
      <c r="E91" s="776" t="s">
        <v>451</v>
      </c>
      <c r="F91" s="776"/>
      <c r="G91" s="776"/>
      <c r="H91" s="776"/>
    </row>
    <row r="92" spans="1:8" s="52" customFormat="1" ht="12.75" customHeight="1" x14ac:dyDescent="0.2">
      <c r="A92" s="782" t="s">
        <v>45</v>
      </c>
      <c r="B92" s="784" t="s">
        <v>379</v>
      </c>
      <c r="C92" s="788" t="str">
        <f>+CONCATENATE(LEFT(ÖSSZEFÜGGÉSEK!A6,4),". évi")</f>
        <v>2017. évi</v>
      </c>
      <c r="D92" s="789"/>
      <c r="E92" s="789"/>
      <c r="F92" s="789"/>
      <c r="G92" s="789"/>
      <c r="H92" s="790"/>
    </row>
    <row r="93" spans="1:8" s="52" customFormat="1" ht="39" thickBot="1" x14ac:dyDescent="0.25">
      <c r="A93" s="783"/>
      <c r="B93" s="785"/>
      <c r="C93" s="53" t="s">
        <v>378</v>
      </c>
      <c r="D93" s="54" t="str">
        <f>D4</f>
        <v>1.-5. sz. módosítás 
(±)</v>
      </c>
      <c r="E93" s="55" t="str">
        <f>E4</f>
        <v>Módosított előirányzat</v>
      </c>
      <c r="F93" s="55" t="str">
        <f t="shared" ref="F93:H93" si="54">F4</f>
        <v>5.sz. módosítás utáni</v>
      </c>
      <c r="G93" s="55" t="str">
        <f t="shared" si="54"/>
        <v>5.sz. módosítás utáni</v>
      </c>
      <c r="H93" s="55" t="str">
        <f t="shared" si="54"/>
        <v>Teljesítés</v>
      </c>
    </row>
    <row r="94" spans="1:8" s="36" customFormat="1" ht="12" customHeight="1" thickBot="1" x14ac:dyDescent="0.25">
      <c r="A94" s="94" t="s">
        <v>354</v>
      </c>
      <c r="B94" s="95" t="s">
        <v>355</v>
      </c>
      <c r="C94" s="95" t="s">
        <v>356</v>
      </c>
      <c r="D94" s="95" t="s">
        <v>358</v>
      </c>
      <c r="E94" s="58" t="s">
        <v>434</v>
      </c>
      <c r="F94" s="58" t="s">
        <v>434</v>
      </c>
      <c r="G94" s="58" t="s">
        <v>434</v>
      </c>
      <c r="H94" s="58" t="s">
        <v>434</v>
      </c>
    </row>
    <row r="95" spans="1:8" s="52" customFormat="1" ht="12" customHeight="1" thickBot="1" x14ac:dyDescent="0.25">
      <c r="A95" s="97" t="s">
        <v>4</v>
      </c>
      <c r="B95" s="98" t="s">
        <v>437</v>
      </c>
      <c r="C95" s="99">
        <f>C96+C97+C98+C99+C100+C113</f>
        <v>54269764</v>
      </c>
      <c r="D95" s="99">
        <f>D96+D97+D98+D99+D100+D113</f>
        <v>22318445</v>
      </c>
      <c r="E95" s="100">
        <f>E96+E97+E98+E99+E100+E113</f>
        <v>76588209</v>
      </c>
      <c r="F95" s="100">
        <f t="shared" ref="F95:H95" si="55">F96+F97+F98+F99+F100+F113</f>
        <v>98906654</v>
      </c>
      <c r="G95" s="100">
        <f t="shared" si="55"/>
        <v>175494863</v>
      </c>
      <c r="H95" s="100">
        <f t="shared" si="55"/>
        <v>44119008</v>
      </c>
    </row>
    <row r="96" spans="1:8" s="52" customFormat="1" ht="12" customHeight="1" x14ac:dyDescent="0.2">
      <c r="A96" s="101" t="s">
        <v>57</v>
      </c>
      <c r="B96" s="102" t="s">
        <v>33</v>
      </c>
      <c r="C96" s="103">
        <v>11461000</v>
      </c>
      <c r="D96" s="103">
        <f>4697000+15000+820000+242000+10000</f>
        <v>5784000</v>
      </c>
      <c r="E96" s="104">
        <f t="shared" ref="E96:E129" si="56">C96+D96</f>
        <v>17245000</v>
      </c>
      <c r="F96" s="104">
        <f t="shared" ref="F96:F115" si="57">D96+E96</f>
        <v>23029000</v>
      </c>
      <c r="G96" s="104">
        <f t="shared" ref="G96:G115" si="58">E96+F96</f>
        <v>40274000</v>
      </c>
      <c r="H96" s="104">
        <v>15021851</v>
      </c>
    </row>
    <row r="97" spans="1:8" s="52" customFormat="1" ht="12" customHeight="1" x14ac:dyDescent="0.2">
      <c r="A97" s="67" t="s">
        <v>58</v>
      </c>
      <c r="B97" s="105" t="s">
        <v>102</v>
      </c>
      <c r="C97" s="69">
        <v>2499000</v>
      </c>
      <c r="D97" s="69">
        <f>727000+3000</f>
        <v>730000</v>
      </c>
      <c r="E97" s="106">
        <f t="shared" si="56"/>
        <v>3229000</v>
      </c>
      <c r="F97" s="106">
        <f t="shared" si="57"/>
        <v>3959000</v>
      </c>
      <c r="G97" s="106">
        <f t="shared" si="58"/>
        <v>7188000</v>
      </c>
      <c r="H97" s="106">
        <v>2870108</v>
      </c>
    </row>
    <row r="98" spans="1:8" s="52" customFormat="1" ht="12" customHeight="1" x14ac:dyDescent="0.2">
      <c r="A98" s="67" t="s">
        <v>59</v>
      </c>
      <c r="B98" s="105" t="s">
        <v>76</v>
      </c>
      <c r="C98" s="74">
        <v>14532000</v>
      </c>
      <c r="D98" s="74">
        <f>15270000-70000</f>
        <v>15200000</v>
      </c>
      <c r="E98" s="107">
        <f t="shared" si="56"/>
        <v>29732000</v>
      </c>
      <c r="F98" s="107">
        <f t="shared" si="57"/>
        <v>44932000</v>
      </c>
      <c r="G98" s="107">
        <f t="shared" si="58"/>
        <v>74664000</v>
      </c>
      <c r="H98" s="107">
        <v>14138511</v>
      </c>
    </row>
    <row r="99" spans="1:8" s="52" customFormat="1" ht="12" customHeight="1" x14ac:dyDescent="0.2">
      <c r="A99" s="67" t="s">
        <v>60</v>
      </c>
      <c r="B99" s="108" t="s">
        <v>103</v>
      </c>
      <c r="C99" s="74">
        <v>3912000</v>
      </c>
      <c r="D99" s="74">
        <f>-134000+174000+70000</f>
        <v>110000</v>
      </c>
      <c r="E99" s="107">
        <f t="shared" si="56"/>
        <v>4022000</v>
      </c>
      <c r="F99" s="107">
        <f t="shared" si="57"/>
        <v>4132000</v>
      </c>
      <c r="G99" s="107">
        <f t="shared" si="58"/>
        <v>8154000</v>
      </c>
      <c r="H99" s="107">
        <v>4021860</v>
      </c>
    </row>
    <row r="100" spans="1:8" s="52" customFormat="1" ht="12" customHeight="1" x14ac:dyDescent="0.2">
      <c r="A100" s="67" t="s">
        <v>68</v>
      </c>
      <c r="B100" s="109" t="s">
        <v>104</v>
      </c>
      <c r="C100" s="74">
        <v>1971000</v>
      </c>
      <c r="D100" s="74">
        <v>6145600</v>
      </c>
      <c r="E100" s="107">
        <f t="shared" si="56"/>
        <v>8116600</v>
      </c>
      <c r="F100" s="107">
        <f t="shared" si="57"/>
        <v>14262200</v>
      </c>
      <c r="G100" s="107">
        <f t="shared" si="58"/>
        <v>22378800</v>
      </c>
      <c r="H100" s="107">
        <f>SUM(H101:H112)</f>
        <v>8066678</v>
      </c>
    </row>
    <row r="101" spans="1:8" s="52" customFormat="1" ht="12" customHeight="1" x14ac:dyDescent="0.2">
      <c r="A101" s="67" t="s">
        <v>61</v>
      </c>
      <c r="B101" s="105" t="s">
        <v>309</v>
      </c>
      <c r="C101" s="74">
        <v>1409000</v>
      </c>
      <c r="D101" s="74">
        <f>3000+77000</f>
        <v>80000</v>
      </c>
      <c r="E101" s="107">
        <f t="shared" si="56"/>
        <v>1489000</v>
      </c>
      <c r="F101" s="107">
        <f t="shared" si="57"/>
        <v>1569000</v>
      </c>
      <c r="G101" s="107">
        <f t="shared" si="58"/>
        <v>3058000</v>
      </c>
      <c r="H101" s="107">
        <v>1487544</v>
      </c>
    </row>
    <row r="102" spans="1:8" s="52" customFormat="1" ht="12" customHeight="1" x14ac:dyDescent="0.2">
      <c r="A102" s="67" t="s">
        <v>62</v>
      </c>
      <c r="B102" s="110" t="s">
        <v>308</v>
      </c>
      <c r="C102" s="74"/>
      <c r="D102" s="74"/>
      <c r="E102" s="107">
        <f t="shared" si="56"/>
        <v>0</v>
      </c>
      <c r="F102" s="107">
        <f t="shared" si="57"/>
        <v>0</v>
      </c>
      <c r="G102" s="107">
        <f t="shared" si="58"/>
        <v>0</v>
      </c>
      <c r="H102" s="107"/>
    </row>
    <row r="103" spans="1:8" s="52" customFormat="1" ht="12" customHeight="1" x14ac:dyDescent="0.2">
      <c r="A103" s="67" t="s">
        <v>69</v>
      </c>
      <c r="B103" s="110" t="s">
        <v>307</v>
      </c>
      <c r="C103" s="74"/>
      <c r="D103" s="74"/>
      <c r="E103" s="107">
        <f t="shared" si="56"/>
        <v>0</v>
      </c>
      <c r="F103" s="107">
        <f t="shared" si="57"/>
        <v>0</v>
      </c>
      <c r="G103" s="107">
        <f t="shared" si="58"/>
        <v>0</v>
      </c>
      <c r="H103" s="107"/>
    </row>
    <row r="104" spans="1:8" s="52" customFormat="1" ht="12" customHeight="1" x14ac:dyDescent="0.2">
      <c r="A104" s="67" t="s">
        <v>70</v>
      </c>
      <c r="B104" s="111" t="s">
        <v>242</v>
      </c>
      <c r="C104" s="74"/>
      <c r="D104" s="74"/>
      <c r="E104" s="107">
        <f t="shared" si="56"/>
        <v>0</v>
      </c>
      <c r="F104" s="107">
        <f t="shared" si="57"/>
        <v>0</v>
      </c>
      <c r="G104" s="107">
        <f t="shared" si="58"/>
        <v>0</v>
      </c>
      <c r="H104" s="107"/>
    </row>
    <row r="105" spans="1:8" s="52" customFormat="1" ht="12" customHeight="1" x14ac:dyDescent="0.2">
      <c r="A105" s="67" t="s">
        <v>71</v>
      </c>
      <c r="B105" s="112" t="s">
        <v>243</v>
      </c>
      <c r="C105" s="74"/>
      <c r="D105" s="74"/>
      <c r="E105" s="107">
        <f t="shared" si="56"/>
        <v>0</v>
      </c>
      <c r="F105" s="107">
        <f t="shared" si="57"/>
        <v>0</v>
      </c>
      <c r="G105" s="107">
        <f t="shared" si="58"/>
        <v>0</v>
      </c>
      <c r="H105" s="107"/>
    </row>
    <row r="106" spans="1:8" s="52" customFormat="1" ht="12" customHeight="1" x14ac:dyDescent="0.2">
      <c r="A106" s="67" t="s">
        <v>72</v>
      </c>
      <c r="B106" s="112" t="s">
        <v>244</v>
      </c>
      <c r="C106" s="74"/>
      <c r="D106" s="74"/>
      <c r="E106" s="107">
        <f t="shared" si="56"/>
        <v>0</v>
      </c>
      <c r="F106" s="107">
        <f t="shared" si="57"/>
        <v>0</v>
      </c>
      <c r="G106" s="107">
        <f t="shared" si="58"/>
        <v>0</v>
      </c>
      <c r="H106" s="107"/>
    </row>
    <row r="107" spans="1:8" s="52" customFormat="1" ht="12" customHeight="1" x14ac:dyDescent="0.2">
      <c r="A107" s="67" t="s">
        <v>74</v>
      </c>
      <c r="B107" s="111" t="s">
        <v>245</v>
      </c>
      <c r="C107" s="74">
        <v>561000</v>
      </c>
      <c r="D107" s="74">
        <v>919000</v>
      </c>
      <c r="E107" s="107">
        <f t="shared" si="56"/>
        <v>1480000</v>
      </c>
      <c r="F107" s="107">
        <f t="shared" si="57"/>
        <v>2399000</v>
      </c>
      <c r="G107" s="107">
        <f t="shared" si="58"/>
        <v>3879000</v>
      </c>
      <c r="H107" s="107">
        <v>1431534</v>
      </c>
    </row>
    <row r="108" spans="1:8" s="52" customFormat="1" ht="12" customHeight="1" x14ac:dyDescent="0.2">
      <c r="A108" s="67" t="s">
        <v>105</v>
      </c>
      <c r="B108" s="111" t="s">
        <v>246</v>
      </c>
      <c r="C108" s="74"/>
      <c r="D108" s="74"/>
      <c r="E108" s="107">
        <f t="shared" si="56"/>
        <v>0</v>
      </c>
      <c r="F108" s="107">
        <f t="shared" si="57"/>
        <v>0</v>
      </c>
      <c r="G108" s="107">
        <f t="shared" si="58"/>
        <v>0</v>
      </c>
      <c r="H108" s="107"/>
    </row>
    <row r="109" spans="1:8" s="52" customFormat="1" ht="12" customHeight="1" x14ac:dyDescent="0.2">
      <c r="A109" s="67" t="s">
        <v>240</v>
      </c>
      <c r="B109" s="112" t="s">
        <v>247</v>
      </c>
      <c r="C109" s="74"/>
      <c r="D109" s="74"/>
      <c r="E109" s="107">
        <f t="shared" si="56"/>
        <v>0</v>
      </c>
      <c r="F109" s="107">
        <f t="shared" si="57"/>
        <v>0</v>
      </c>
      <c r="G109" s="107">
        <f t="shared" si="58"/>
        <v>0</v>
      </c>
      <c r="H109" s="107"/>
    </row>
    <row r="110" spans="1:8" s="52" customFormat="1" ht="12" customHeight="1" x14ac:dyDescent="0.2">
      <c r="A110" s="113" t="s">
        <v>241</v>
      </c>
      <c r="B110" s="110" t="s">
        <v>248</v>
      </c>
      <c r="C110" s="74"/>
      <c r="D110" s="74"/>
      <c r="E110" s="107">
        <f t="shared" si="56"/>
        <v>0</v>
      </c>
      <c r="F110" s="107">
        <f t="shared" si="57"/>
        <v>0</v>
      </c>
      <c r="G110" s="107">
        <f t="shared" si="58"/>
        <v>0</v>
      </c>
      <c r="H110" s="107"/>
    </row>
    <row r="111" spans="1:8" s="52" customFormat="1" ht="12" customHeight="1" x14ac:dyDescent="0.2">
      <c r="A111" s="67" t="s">
        <v>305</v>
      </c>
      <c r="B111" s="110" t="s">
        <v>249</v>
      </c>
      <c r="C111" s="74"/>
      <c r="D111" s="74"/>
      <c r="E111" s="107">
        <f t="shared" si="56"/>
        <v>0</v>
      </c>
      <c r="F111" s="107">
        <f t="shared" si="57"/>
        <v>0</v>
      </c>
      <c r="G111" s="107">
        <f t="shared" si="58"/>
        <v>0</v>
      </c>
      <c r="H111" s="107"/>
    </row>
    <row r="112" spans="1:8" s="52" customFormat="1" ht="12" customHeight="1" x14ac:dyDescent="0.2">
      <c r="A112" s="71" t="s">
        <v>306</v>
      </c>
      <c r="B112" s="110" t="s">
        <v>250</v>
      </c>
      <c r="C112" s="74">
        <v>1000</v>
      </c>
      <c r="D112" s="74">
        <f>5142600+4000</f>
        <v>5146600</v>
      </c>
      <c r="E112" s="107">
        <f t="shared" si="56"/>
        <v>5147600</v>
      </c>
      <c r="F112" s="107">
        <f t="shared" si="57"/>
        <v>10294200</v>
      </c>
      <c r="G112" s="107">
        <f t="shared" si="58"/>
        <v>15441800</v>
      </c>
      <c r="H112" s="107">
        <v>5147600</v>
      </c>
    </row>
    <row r="113" spans="1:8" s="52" customFormat="1" ht="12" customHeight="1" x14ac:dyDescent="0.2">
      <c r="A113" s="67" t="s">
        <v>310</v>
      </c>
      <c r="B113" s="108" t="s">
        <v>34</v>
      </c>
      <c r="C113" s="69">
        <v>19894764</v>
      </c>
      <c r="D113" s="69">
        <f>D114+D115</f>
        <v>-5651155</v>
      </c>
      <c r="E113" s="106">
        <f t="shared" si="56"/>
        <v>14243609</v>
      </c>
      <c r="F113" s="106">
        <f t="shared" si="57"/>
        <v>8592454</v>
      </c>
      <c r="G113" s="106">
        <f t="shared" si="58"/>
        <v>22836063</v>
      </c>
      <c r="H113" s="106"/>
    </row>
    <row r="114" spans="1:8" s="52" customFormat="1" ht="12" customHeight="1" x14ac:dyDescent="0.2">
      <c r="A114" s="67" t="s">
        <v>311</v>
      </c>
      <c r="B114" s="105" t="s">
        <v>313</v>
      </c>
      <c r="C114" s="69">
        <v>1237764</v>
      </c>
      <c r="D114" s="69">
        <v>432845</v>
      </c>
      <c r="E114" s="106">
        <f t="shared" si="56"/>
        <v>1670609</v>
      </c>
      <c r="F114" s="106">
        <f t="shared" si="57"/>
        <v>2103454</v>
      </c>
      <c r="G114" s="106">
        <f t="shared" si="58"/>
        <v>3774063</v>
      </c>
      <c r="H114" s="106"/>
    </row>
    <row r="115" spans="1:8" s="52" customFormat="1" ht="12" customHeight="1" thickBot="1" x14ac:dyDescent="0.25">
      <c r="A115" s="114" t="s">
        <v>312</v>
      </c>
      <c r="B115" s="115" t="s">
        <v>314</v>
      </c>
      <c r="C115" s="116">
        <v>18657000</v>
      </c>
      <c r="D115" s="116">
        <f>1500000-3431000-4153000</f>
        <v>-6084000</v>
      </c>
      <c r="E115" s="117">
        <f t="shared" si="56"/>
        <v>12573000</v>
      </c>
      <c r="F115" s="117">
        <f t="shared" si="57"/>
        <v>6489000</v>
      </c>
      <c r="G115" s="117">
        <f t="shared" si="58"/>
        <v>19062000</v>
      </c>
      <c r="H115" s="117"/>
    </row>
    <row r="116" spans="1:8" s="52" customFormat="1" ht="12" customHeight="1" thickBot="1" x14ac:dyDescent="0.25">
      <c r="A116" s="118" t="s">
        <v>5</v>
      </c>
      <c r="B116" s="119" t="s">
        <v>438</v>
      </c>
      <c r="C116" s="120">
        <f>+C117+C119+C121</f>
        <v>3789000</v>
      </c>
      <c r="D116" s="61">
        <f>+D117+D119+D121</f>
        <v>55877000</v>
      </c>
      <c r="E116" s="121">
        <f>+E117+E119+E121</f>
        <v>59666000</v>
      </c>
      <c r="F116" s="121">
        <f t="shared" ref="F116:H116" si="59">+F117+F119+F121</f>
        <v>115543000</v>
      </c>
      <c r="G116" s="121">
        <f t="shared" si="59"/>
        <v>175209000</v>
      </c>
      <c r="H116" s="121">
        <f t="shared" si="59"/>
        <v>412724</v>
      </c>
    </row>
    <row r="117" spans="1:8" s="52" customFormat="1" ht="12" customHeight="1" x14ac:dyDescent="0.2">
      <c r="A117" s="63" t="s">
        <v>63</v>
      </c>
      <c r="B117" s="105" t="s">
        <v>120</v>
      </c>
      <c r="C117" s="65">
        <v>3789000</v>
      </c>
      <c r="D117" s="122">
        <f>54627000+1250000</f>
        <v>55877000</v>
      </c>
      <c r="E117" s="66">
        <f t="shared" si="56"/>
        <v>59666000</v>
      </c>
      <c r="F117" s="66">
        <f t="shared" ref="F117:F129" si="60">D117+E117</f>
        <v>115543000</v>
      </c>
      <c r="G117" s="66">
        <f t="shared" ref="G117:G129" si="61">E117+F117</f>
        <v>175209000</v>
      </c>
      <c r="H117" s="66">
        <v>412724</v>
      </c>
    </row>
    <row r="118" spans="1:8" s="52" customFormat="1" ht="12" customHeight="1" x14ac:dyDescent="0.2">
      <c r="A118" s="63" t="s">
        <v>64</v>
      </c>
      <c r="B118" s="123" t="s">
        <v>254</v>
      </c>
      <c r="C118" s="65"/>
      <c r="D118" s="122">
        <v>56396000</v>
      </c>
      <c r="E118" s="66">
        <f t="shared" si="56"/>
        <v>56396000</v>
      </c>
      <c r="F118" s="66">
        <f t="shared" si="60"/>
        <v>112792000</v>
      </c>
      <c r="G118" s="66">
        <f t="shared" si="61"/>
        <v>169188000</v>
      </c>
      <c r="H118" s="66"/>
    </row>
    <row r="119" spans="1:8" s="52" customFormat="1" ht="12" customHeight="1" x14ac:dyDescent="0.2">
      <c r="A119" s="63" t="s">
        <v>65</v>
      </c>
      <c r="B119" s="123" t="s">
        <v>106</v>
      </c>
      <c r="C119" s="69"/>
      <c r="D119" s="124"/>
      <c r="E119" s="106">
        <f t="shared" si="56"/>
        <v>0</v>
      </c>
      <c r="F119" s="106">
        <f t="shared" si="60"/>
        <v>0</v>
      </c>
      <c r="G119" s="106">
        <f t="shared" si="61"/>
        <v>0</v>
      </c>
      <c r="H119" s="106"/>
    </row>
    <row r="120" spans="1:8" s="52" customFormat="1" ht="12" customHeight="1" x14ac:dyDescent="0.2">
      <c r="A120" s="63" t="s">
        <v>66</v>
      </c>
      <c r="B120" s="123" t="s">
        <v>255</v>
      </c>
      <c r="C120" s="69"/>
      <c r="D120" s="124"/>
      <c r="E120" s="106">
        <f t="shared" si="56"/>
        <v>0</v>
      </c>
      <c r="F120" s="106">
        <f t="shared" si="60"/>
        <v>0</v>
      </c>
      <c r="G120" s="106">
        <f t="shared" si="61"/>
        <v>0</v>
      </c>
      <c r="H120" s="106">
        <f t="shared" ref="H120:H129" si="62">F120+G120</f>
        <v>0</v>
      </c>
    </row>
    <row r="121" spans="1:8" s="52" customFormat="1" ht="12" customHeight="1" x14ac:dyDescent="0.2">
      <c r="A121" s="63" t="s">
        <v>67</v>
      </c>
      <c r="B121" s="72" t="s">
        <v>122</v>
      </c>
      <c r="C121" s="69"/>
      <c r="D121" s="124"/>
      <c r="E121" s="106">
        <f t="shared" si="56"/>
        <v>0</v>
      </c>
      <c r="F121" s="106">
        <f t="shared" si="60"/>
        <v>0</v>
      </c>
      <c r="G121" s="106">
        <f t="shared" si="61"/>
        <v>0</v>
      </c>
      <c r="H121" s="106">
        <f t="shared" si="62"/>
        <v>0</v>
      </c>
    </row>
    <row r="122" spans="1:8" s="52" customFormat="1" ht="12" customHeight="1" x14ac:dyDescent="0.2">
      <c r="A122" s="63" t="s">
        <v>73</v>
      </c>
      <c r="B122" s="70" t="s">
        <v>299</v>
      </c>
      <c r="C122" s="69"/>
      <c r="D122" s="124"/>
      <c r="E122" s="106">
        <f t="shared" si="56"/>
        <v>0</v>
      </c>
      <c r="F122" s="106">
        <f t="shared" si="60"/>
        <v>0</v>
      </c>
      <c r="G122" s="106">
        <f t="shared" si="61"/>
        <v>0</v>
      </c>
      <c r="H122" s="106">
        <f t="shared" si="62"/>
        <v>0</v>
      </c>
    </row>
    <row r="123" spans="1:8" s="52" customFormat="1" ht="12" customHeight="1" x14ac:dyDescent="0.2">
      <c r="A123" s="63" t="s">
        <v>75</v>
      </c>
      <c r="B123" s="125" t="s">
        <v>260</v>
      </c>
      <c r="C123" s="69"/>
      <c r="D123" s="124"/>
      <c r="E123" s="106">
        <f t="shared" si="56"/>
        <v>0</v>
      </c>
      <c r="F123" s="106">
        <f t="shared" si="60"/>
        <v>0</v>
      </c>
      <c r="G123" s="106">
        <f t="shared" si="61"/>
        <v>0</v>
      </c>
      <c r="H123" s="106">
        <f t="shared" si="62"/>
        <v>0</v>
      </c>
    </row>
    <row r="124" spans="1:8" s="52" customFormat="1" ht="12" customHeight="1" x14ac:dyDescent="0.2">
      <c r="A124" s="63" t="s">
        <v>107</v>
      </c>
      <c r="B124" s="112" t="s">
        <v>244</v>
      </c>
      <c r="C124" s="69"/>
      <c r="D124" s="124"/>
      <c r="E124" s="106">
        <f t="shared" si="56"/>
        <v>0</v>
      </c>
      <c r="F124" s="106">
        <f t="shared" si="60"/>
        <v>0</v>
      </c>
      <c r="G124" s="106">
        <f t="shared" si="61"/>
        <v>0</v>
      </c>
      <c r="H124" s="106">
        <f t="shared" si="62"/>
        <v>0</v>
      </c>
    </row>
    <row r="125" spans="1:8" s="52" customFormat="1" ht="12" customHeight="1" x14ac:dyDescent="0.2">
      <c r="A125" s="63" t="s">
        <v>108</v>
      </c>
      <c r="B125" s="112" t="s">
        <v>259</v>
      </c>
      <c r="C125" s="69"/>
      <c r="D125" s="124"/>
      <c r="E125" s="106">
        <f t="shared" si="56"/>
        <v>0</v>
      </c>
      <c r="F125" s="106">
        <f t="shared" si="60"/>
        <v>0</v>
      </c>
      <c r="G125" s="106">
        <f t="shared" si="61"/>
        <v>0</v>
      </c>
      <c r="H125" s="106">
        <f t="shared" si="62"/>
        <v>0</v>
      </c>
    </row>
    <row r="126" spans="1:8" s="52" customFormat="1" ht="12" customHeight="1" x14ac:dyDescent="0.2">
      <c r="A126" s="63" t="s">
        <v>109</v>
      </c>
      <c r="B126" s="112" t="s">
        <v>258</v>
      </c>
      <c r="C126" s="69"/>
      <c r="D126" s="124"/>
      <c r="E126" s="106">
        <f t="shared" si="56"/>
        <v>0</v>
      </c>
      <c r="F126" s="106">
        <f t="shared" si="60"/>
        <v>0</v>
      </c>
      <c r="G126" s="106">
        <f t="shared" si="61"/>
        <v>0</v>
      </c>
      <c r="H126" s="106">
        <f t="shared" si="62"/>
        <v>0</v>
      </c>
    </row>
    <row r="127" spans="1:8" s="52" customFormat="1" ht="12" customHeight="1" x14ac:dyDescent="0.2">
      <c r="A127" s="63" t="s">
        <v>251</v>
      </c>
      <c r="B127" s="112" t="s">
        <v>247</v>
      </c>
      <c r="C127" s="69"/>
      <c r="D127" s="124"/>
      <c r="E127" s="106">
        <f t="shared" si="56"/>
        <v>0</v>
      </c>
      <c r="F127" s="106">
        <f t="shared" si="60"/>
        <v>0</v>
      </c>
      <c r="G127" s="106">
        <f t="shared" si="61"/>
        <v>0</v>
      </c>
      <c r="H127" s="106">
        <f t="shared" si="62"/>
        <v>0</v>
      </c>
    </row>
    <row r="128" spans="1:8" s="52" customFormat="1" ht="12" customHeight="1" x14ac:dyDescent="0.2">
      <c r="A128" s="63" t="s">
        <v>252</v>
      </c>
      <c r="B128" s="112" t="s">
        <v>257</v>
      </c>
      <c r="C128" s="69"/>
      <c r="D128" s="124"/>
      <c r="E128" s="106">
        <f t="shared" si="56"/>
        <v>0</v>
      </c>
      <c r="F128" s="106">
        <f t="shared" si="60"/>
        <v>0</v>
      </c>
      <c r="G128" s="106">
        <f t="shared" si="61"/>
        <v>0</v>
      </c>
      <c r="H128" s="106">
        <f t="shared" si="62"/>
        <v>0</v>
      </c>
    </row>
    <row r="129" spans="1:8" s="52" customFormat="1" ht="12" customHeight="1" thickBot="1" x14ac:dyDescent="0.25">
      <c r="A129" s="113" t="s">
        <v>253</v>
      </c>
      <c r="B129" s="112" t="s">
        <v>256</v>
      </c>
      <c r="C129" s="74"/>
      <c r="D129" s="126"/>
      <c r="E129" s="107">
        <f t="shared" si="56"/>
        <v>0</v>
      </c>
      <c r="F129" s="107">
        <f t="shared" si="60"/>
        <v>0</v>
      </c>
      <c r="G129" s="107">
        <f t="shared" si="61"/>
        <v>0</v>
      </c>
      <c r="H129" s="107">
        <f t="shared" si="62"/>
        <v>0</v>
      </c>
    </row>
    <row r="130" spans="1:8" s="52" customFormat="1" ht="12" customHeight="1" thickBot="1" x14ac:dyDescent="0.25">
      <c r="A130" s="59" t="s">
        <v>6</v>
      </c>
      <c r="B130" s="127" t="s">
        <v>315</v>
      </c>
      <c r="C130" s="61">
        <f>+C95+C116</f>
        <v>58058764</v>
      </c>
      <c r="D130" s="128">
        <f>+D95+D116</f>
        <v>78195445</v>
      </c>
      <c r="E130" s="62">
        <f>+E95+E116</f>
        <v>136254209</v>
      </c>
      <c r="F130" s="62">
        <f t="shared" ref="F130:H130" si="63">+F95+F116</f>
        <v>214449654</v>
      </c>
      <c r="G130" s="62">
        <f t="shared" si="63"/>
        <v>350703863</v>
      </c>
      <c r="H130" s="62">
        <f t="shared" si="63"/>
        <v>44531732</v>
      </c>
    </row>
    <row r="131" spans="1:8" s="52" customFormat="1" ht="12" customHeight="1" thickBot="1" x14ac:dyDescent="0.25">
      <c r="A131" s="59" t="s">
        <v>7</v>
      </c>
      <c r="B131" s="127" t="s">
        <v>380</v>
      </c>
      <c r="C131" s="61">
        <f>+C132+C133+C134</f>
        <v>0</v>
      </c>
      <c r="D131" s="128">
        <f>+D132+D133+D134</f>
        <v>0</v>
      </c>
      <c r="E131" s="62">
        <f>+E132+E133+E134</f>
        <v>0</v>
      </c>
      <c r="F131" s="62">
        <f t="shared" ref="F131:H131" si="64">+F132+F133+F134</f>
        <v>0</v>
      </c>
      <c r="G131" s="62">
        <f t="shared" si="64"/>
        <v>0</v>
      </c>
      <c r="H131" s="62">
        <f t="shared" si="64"/>
        <v>0</v>
      </c>
    </row>
    <row r="132" spans="1:8" s="52" customFormat="1" ht="12" customHeight="1" x14ac:dyDescent="0.2">
      <c r="A132" s="63" t="s">
        <v>156</v>
      </c>
      <c r="B132" s="123" t="s">
        <v>323</v>
      </c>
      <c r="C132" s="69"/>
      <c r="D132" s="124"/>
      <c r="E132" s="106">
        <f t="shared" ref="E132:E154" si="65">C132+D132</f>
        <v>0</v>
      </c>
      <c r="F132" s="106">
        <f t="shared" ref="F132:F134" si="66">D132+E132</f>
        <v>0</v>
      </c>
      <c r="G132" s="106">
        <f t="shared" ref="G132:G134" si="67">E132+F132</f>
        <v>0</v>
      </c>
      <c r="H132" s="106">
        <f t="shared" ref="H132:H134" si="68">F132+G132</f>
        <v>0</v>
      </c>
    </row>
    <row r="133" spans="1:8" s="52" customFormat="1" ht="12" customHeight="1" x14ac:dyDescent="0.2">
      <c r="A133" s="63" t="s">
        <v>157</v>
      </c>
      <c r="B133" s="123" t="s">
        <v>324</v>
      </c>
      <c r="C133" s="69"/>
      <c r="D133" s="124"/>
      <c r="E133" s="106">
        <f t="shared" si="65"/>
        <v>0</v>
      </c>
      <c r="F133" s="106">
        <f t="shared" si="66"/>
        <v>0</v>
      </c>
      <c r="G133" s="106">
        <f t="shared" si="67"/>
        <v>0</v>
      </c>
      <c r="H133" s="106">
        <f t="shared" si="68"/>
        <v>0</v>
      </c>
    </row>
    <row r="134" spans="1:8" s="52" customFormat="1" ht="12" customHeight="1" thickBot="1" x14ac:dyDescent="0.25">
      <c r="A134" s="113" t="s">
        <v>158</v>
      </c>
      <c r="B134" s="123" t="s">
        <v>325</v>
      </c>
      <c r="C134" s="69"/>
      <c r="D134" s="124"/>
      <c r="E134" s="106">
        <f t="shared" si="65"/>
        <v>0</v>
      </c>
      <c r="F134" s="106">
        <f t="shared" si="66"/>
        <v>0</v>
      </c>
      <c r="G134" s="106">
        <f t="shared" si="67"/>
        <v>0</v>
      </c>
      <c r="H134" s="106">
        <f t="shared" si="68"/>
        <v>0</v>
      </c>
    </row>
    <row r="135" spans="1:8" s="52" customFormat="1" ht="12" customHeight="1" thickBot="1" x14ac:dyDescent="0.25">
      <c r="A135" s="59" t="s">
        <v>8</v>
      </c>
      <c r="B135" s="127" t="s">
        <v>317</v>
      </c>
      <c r="C135" s="61">
        <f>SUM(C136:C141)</f>
        <v>0</v>
      </c>
      <c r="D135" s="128">
        <f>SUM(D136:D141)</f>
        <v>0</v>
      </c>
      <c r="E135" s="62">
        <f>SUM(E136:E141)</f>
        <v>0</v>
      </c>
      <c r="F135" s="62">
        <f t="shared" ref="F135:H135" si="69">SUM(F136:F141)</f>
        <v>0</v>
      </c>
      <c r="G135" s="62">
        <f t="shared" si="69"/>
        <v>0</v>
      </c>
      <c r="H135" s="62">
        <f t="shared" si="69"/>
        <v>0</v>
      </c>
    </row>
    <row r="136" spans="1:8" s="52" customFormat="1" ht="12" customHeight="1" x14ac:dyDescent="0.2">
      <c r="A136" s="63" t="s">
        <v>50</v>
      </c>
      <c r="B136" s="129" t="s">
        <v>326</v>
      </c>
      <c r="C136" s="69"/>
      <c r="D136" s="124"/>
      <c r="E136" s="106">
        <f t="shared" si="65"/>
        <v>0</v>
      </c>
      <c r="F136" s="106">
        <f t="shared" ref="F136:F141" si="70">D136+E136</f>
        <v>0</v>
      </c>
      <c r="G136" s="106">
        <f t="shared" ref="G136:G141" si="71">E136+F136</f>
        <v>0</v>
      </c>
      <c r="H136" s="106">
        <f t="shared" ref="H136:H141" si="72">F136+G136</f>
        <v>0</v>
      </c>
    </row>
    <row r="137" spans="1:8" s="52" customFormat="1" ht="12" customHeight="1" x14ac:dyDescent="0.2">
      <c r="A137" s="63" t="s">
        <v>51</v>
      </c>
      <c r="B137" s="129" t="s">
        <v>318</v>
      </c>
      <c r="C137" s="69"/>
      <c r="D137" s="124"/>
      <c r="E137" s="106">
        <f t="shared" si="65"/>
        <v>0</v>
      </c>
      <c r="F137" s="106">
        <f t="shared" si="70"/>
        <v>0</v>
      </c>
      <c r="G137" s="106">
        <f t="shared" si="71"/>
        <v>0</v>
      </c>
      <c r="H137" s="106">
        <f t="shared" si="72"/>
        <v>0</v>
      </c>
    </row>
    <row r="138" spans="1:8" s="52" customFormat="1" ht="12" customHeight="1" x14ac:dyDescent="0.2">
      <c r="A138" s="63" t="s">
        <v>52</v>
      </c>
      <c r="B138" s="129" t="s">
        <v>319</v>
      </c>
      <c r="C138" s="69"/>
      <c r="D138" s="124"/>
      <c r="E138" s="106">
        <f t="shared" si="65"/>
        <v>0</v>
      </c>
      <c r="F138" s="106">
        <f t="shared" si="70"/>
        <v>0</v>
      </c>
      <c r="G138" s="106">
        <f t="shared" si="71"/>
        <v>0</v>
      </c>
      <c r="H138" s="106">
        <f t="shared" si="72"/>
        <v>0</v>
      </c>
    </row>
    <row r="139" spans="1:8" s="52" customFormat="1" ht="12" customHeight="1" x14ac:dyDescent="0.2">
      <c r="A139" s="63" t="s">
        <v>94</v>
      </c>
      <c r="B139" s="129" t="s">
        <v>320</v>
      </c>
      <c r="C139" s="69"/>
      <c r="D139" s="124"/>
      <c r="E139" s="106">
        <f t="shared" si="65"/>
        <v>0</v>
      </c>
      <c r="F139" s="106">
        <f t="shared" si="70"/>
        <v>0</v>
      </c>
      <c r="G139" s="106">
        <f t="shared" si="71"/>
        <v>0</v>
      </c>
      <c r="H139" s="106">
        <f t="shared" si="72"/>
        <v>0</v>
      </c>
    </row>
    <row r="140" spans="1:8" s="52" customFormat="1" ht="12" customHeight="1" x14ac:dyDescent="0.2">
      <c r="A140" s="63" t="s">
        <v>95</v>
      </c>
      <c r="B140" s="129" t="s">
        <v>321</v>
      </c>
      <c r="C140" s="69"/>
      <c r="D140" s="124"/>
      <c r="E140" s="106">
        <f t="shared" si="65"/>
        <v>0</v>
      </c>
      <c r="F140" s="106">
        <f t="shared" si="70"/>
        <v>0</v>
      </c>
      <c r="G140" s="106">
        <f t="shared" si="71"/>
        <v>0</v>
      </c>
      <c r="H140" s="106">
        <f t="shared" si="72"/>
        <v>0</v>
      </c>
    </row>
    <row r="141" spans="1:8" s="52" customFormat="1" ht="12" customHeight="1" thickBot="1" x14ac:dyDescent="0.25">
      <c r="A141" s="113" t="s">
        <v>96</v>
      </c>
      <c r="B141" s="129" t="s">
        <v>322</v>
      </c>
      <c r="C141" s="69"/>
      <c r="D141" s="124"/>
      <c r="E141" s="106">
        <f t="shared" si="65"/>
        <v>0</v>
      </c>
      <c r="F141" s="106">
        <f t="shared" si="70"/>
        <v>0</v>
      </c>
      <c r="G141" s="106">
        <f t="shared" si="71"/>
        <v>0</v>
      </c>
      <c r="H141" s="106">
        <f t="shared" si="72"/>
        <v>0</v>
      </c>
    </row>
    <row r="142" spans="1:8" s="52" customFormat="1" ht="12" customHeight="1" thickBot="1" x14ac:dyDescent="0.25">
      <c r="A142" s="59" t="s">
        <v>9</v>
      </c>
      <c r="B142" s="127" t="s">
        <v>330</v>
      </c>
      <c r="C142" s="76">
        <f>+C143+C144+C145+C146</f>
        <v>905000</v>
      </c>
      <c r="D142" s="130">
        <f>+D143+D144+D145+D146</f>
        <v>-549</v>
      </c>
      <c r="E142" s="77">
        <f>+E143+E144+E145+E146</f>
        <v>904451</v>
      </c>
      <c r="F142" s="77">
        <f t="shared" ref="F142:H142" si="73">+F143+F144+F145+F146</f>
        <v>903902</v>
      </c>
      <c r="G142" s="77">
        <f t="shared" si="73"/>
        <v>1808353</v>
      </c>
      <c r="H142" s="77">
        <f t="shared" si="73"/>
        <v>904451</v>
      </c>
    </row>
    <row r="143" spans="1:8" s="52" customFormat="1" ht="12" customHeight="1" x14ac:dyDescent="0.2">
      <c r="A143" s="63" t="s">
        <v>53</v>
      </c>
      <c r="B143" s="129" t="s">
        <v>261</v>
      </c>
      <c r="C143" s="69"/>
      <c r="D143" s="124"/>
      <c r="E143" s="106">
        <f t="shared" si="65"/>
        <v>0</v>
      </c>
      <c r="F143" s="106">
        <f t="shared" ref="F143:F146" si="74">D143+E143</f>
        <v>0</v>
      </c>
      <c r="G143" s="106">
        <f t="shared" ref="G143:G146" si="75">E143+F143</f>
        <v>0</v>
      </c>
      <c r="H143" s="106">
        <f t="shared" ref="H143:H146" si="76">F143+G143</f>
        <v>0</v>
      </c>
    </row>
    <row r="144" spans="1:8" s="52" customFormat="1" ht="12" customHeight="1" x14ac:dyDescent="0.2">
      <c r="A144" s="63" t="s">
        <v>54</v>
      </c>
      <c r="B144" s="129" t="s">
        <v>262</v>
      </c>
      <c r="C144" s="69">
        <v>905000</v>
      </c>
      <c r="D144" s="124">
        <v>-549</v>
      </c>
      <c r="E144" s="106">
        <f t="shared" si="65"/>
        <v>904451</v>
      </c>
      <c r="F144" s="106">
        <f t="shared" si="74"/>
        <v>903902</v>
      </c>
      <c r="G144" s="106">
        <f t="shared" si="75"/>
        <v>1808353</v>
      </c>
      <c r="H144" s="106">
        <v>904451</v>
      </c>
    </row>
    <row r="145" spans="1:9" s="52" customFormat="1" ht="12" customHeight="1" x14ac:dyDescent="0.2">
      <c r="A145" s="63" t="s">
        <v>176</v>
      </c>
      <c r="B145" s="129" t="s">
        <v>331</v>
      </c>
      <c r="C145" s="69"/>
      <c r="D145" s="124"/>
      <c r="E145" s="106">
        <f t="shared" si="65"/>
        <v>0</v>
      </c>
      <c r="F145" s="106">
        <f t="shared" si="74"/>
        <v>0</v>
      </c>
      <c r="G145" s="106">
        <f t="shared" si="75"/>
        <v>0</v>
      </c>
      <c r="H145" s="106">
        <f t="shared" si="76"/>
        <v>0</v>
      </c>
    </row>
    <row r="146" spans="1:9" s="52" customFormat="1" ht="12" customHeight="1" thickBot="1" x14ac:dyDescent="0.25">
      <c r="A146" s="113" t="s">
        <v>177</v>
      </c>
      <c r="B146" s="131" t="s">
        <v>281</v>
      </c>
      <c r="C146" s="69"/>
      <c r="D146" s="124"/>
      <c r="E146" s="106">
        <f t="shared" si="65"/>
        <v>0</v>
      </c>
      <c r="F146" s="106">
        <f t="shared" si="74"/>
        <v>0</v>
      </c>
      <c r="G146" s="106">
        <f t="shared" si="75"/>
        <v>0</v>
      </c>
      <c r="H146" s="106">
        <f t="shared" si="76"/>
        <v>0</v>
      </c>
    </row>
    <row r="147" spans="1:9" s="52" customFormat="1" ht="12" customHeight="1" thickBot="1" x14ac:dyDescent="0.25">
      <c r="A147" s="59" t="s">
        <v>10</v>
      </c>
      <c r="B147" s="127" t="s">
        <v>332</v>
      </c>
      <c r="C147" s="132">
        <f>SUM(C148:C152)</f>
        <v>0</v>
      </c>
      <c r="D147" s="133">
        <f>SUM(D148:D152)</f>
        <v>0</v>
      </c>
      <c r="E147" s="134">
        <f>SUM(E148:E152)</f>
        <v>0</v>
      </c>
      <c r="F147" s="134">
        <f t="shared" ref="F147:H147" si="77">SUM(F148:F152)</f>
        <v>0</v>
      </c>
      <c r="G147" s="134">
        <f t="shared" si="77"/>
        <v>0</v>
      </c>
      <c r="H147" s="134">
        <f t="shared" si="77"/>
        <v>0</v>
      </c>
    </row>
    <row r="148" spans="1:9" s="52" customFormat="1" ht="12" customHeight="1" x14ac:dyDescent="0.2">
      <c r="A148" s="63" t="s">
        <v>55</v>
      </c>
      <c r="B148" s="129" t="s">
        <v>327</v>
      </c>
      <c r="C148" s="69"/>
      <c r="D148" s="124"/>
      <c r="E148" s="106">
        <f t="shared" si="65"/>
        <v>0</v>
      </c>
      <c r="F148" s="106">
        <f t="shared" ref="F148:F154" si="78">D148+E148</f>
        <v>0</v>
      </c>
      <c r="G148" s="106">
        <f t="shared" ref="G148:G154" si="79">E148+F148</f>
        <v>0</v>
      </c>
      <c r="H148" s="106">
        <f t="shared" ref="H148:H154" si="80">F148+G148</f>
        <v>0</v>
      </c>
    </row>
    <row r="149" spans="1:9" s="52" customFormat="1" ht="12" customHeight="1" x14ac:dyDescent="0.2">
      <c r="A149" s="63" t="s">
        <v>56</v>
      </c>
      <c r="B149" s="129" t="s">
        <v>334</v>
      </c>
      <c r="C149" s="69"/>
      <c r="D149" s="124"/>
      <c r="E149" s="106">
        <f t="shared" si="65"/>
        <v>0</v>
      </c>
      <c r="F149" s="106">
        <f t="shared" si="78"/>
        <v>0</v>
      </c>
      <c r="G149" s="106">
        <f t="shared" si="79"/>
        <v>0</v>
      </c>
      <c r="H149" s="106">
        <f t="shared" si="80"/>
        <v>0</v>
      </c>
    </row>
    <row r="150" spans="1:9" s="52" customFormat="1" ht="12" customHeight="1" x14ac:dyDescent="0.2">
      <c r="A150" s="63" t="s">
        <v>188</v>
      </c>
      <c r="B150" s="129" t="s">
        <v>329</v>
      </c>
      <c r="C150" s="69"/>
      <c r="D150" s="124"/>
      <c r="E150" s="106">
        <f t="shared" si="65"/>
        <v>0</v>
      </c>
      <c r="F150" s="106">
        <f t="shared" si="78"/>
        <v>0</v>
      </c>
      <c r="G150" s="106">
        <f t="shared" si="79"/>
        <v>0</v>
      </c>
      <c r="H150" s="106">
        <f t="shared" si="80"/>
        <v>0</v>
      </c>
    </row>
    <row r="151" spans="1:9" s="52" customFormat="1" ht="12" customHeight="1" x14ac:dyDescent="0.2">
      <c r="A151" s="63" t="s">
        <v>189</v>
      </c>
      <c r="B151" s="129" t="s">
        <v>335</v>
      </c>
      <c r="C151" s="69"/>
      <c r="D151" s="124"/>
      <c r="E151" s="106">
        <f t="shared" si="65"/>
        <v>0</v>
      </c>
      <c r="F151" s="106">
        <f t="shared" si="78"/>
        <v>0</v>
      </c>
      <c r="G151" s="106">
        <f t="shared" si="79"/>
        <v>0</v>
      </c>
      <c r="H151" s="106">
        <f t="shared" si="80"/>
        <v>0</v>
      </c>
    </row>
    <row r="152" spans="1:9" s="52" customFormat="1" ht="12" customHeight="1" thickBot="1" x14ac:dyDescent="0.25">
      <c r="A152" s="63" t="s">
        <v>333</v>
      </c>
      <c r="B152" s="129" t="s">
        <v>336</v>
      </c>
      <c r="C152" s="69"/>
      <c r="D152" s="124"/>
      <c r="E152" s="107">
        <f t="shared" si="65"/>
        <v>0</v>
      </c>
      <c r="F152" s="107">
        <f t="shared" si="78"/>
        <v>0</v>
      </c>
      <c r="G152" s="107">
        <f t="shared" si="79"/>
        <v>0</v>
      </c>
      <c r="H152" s="107">
        <f t="shared" si="80"/>
        <v>0</v>
      </c>
    </row>
    <row r="153" spans="1:9" s="52" customFormat="1" ht="12" customHeight="1" thickBot="1" x14ac:dyDescent="0.25">
      <c r="A153" s="59" t="s">
        <v>11</v>
      </c>
      <c r="B153" s="127" t="s">
        <v>337</v>
      </c>
      <c r="C153" s="135"/>
      <c r="D153" s="136"/>
      <c r="E153" s="137">
        <f t="shared" si="65"/>
        <v>0</v>
      </c>
      <c r="F153" s="137">
        <f t="shared" si="78"/>
        <v>0</v>
      </c>
      <c r="G153" s="137">
        <f t="shared" si="79"/>
        <v>0</v>
      </c>
      <c r="H153" s="137">
        <f t="shared" si="80"/>
        <v>0</v>
      </c>
    </row>
    <row r="154" spans="1:9" s="52" customFormat="1" ht="12" customHeight="1" thickBot="1" x14ac:dyDescent="0.25">
      <c r="A154" s="59" t="s">
        <v>12</v>
      </c>
      <c r="B154" s="127" t="s">
        <v>338</v>
      </c>
      <c r="C154" s="135"/>
      <c r="D154" s="136"/>
      <c r="E154" s="66">
        <f t="shared" si="65"/>
        <v>0</v>
      </c>
      <c r="F154" s="66">
        <f t="shared" si="78"/>
        <v>0</v>
      </c>
      <c r="G154" s="66">
        <f t="shared" si="79"/>
        <v>0</v>
      </c>
      <c r="H154" s="66">
        <f t="shared" si="80"/>
        <v>0</v>
      </c>
    </row>
    <row r="155" spans="1:9" s="52" customFormat="1" ht="15" customHeight="1" thickBot="1" x14ac:dyDescent="0.25">
      <c r="A155" s="59" t="s">
        <v>13</v>
      </c>
      <c r="B155" s="127" t="s">
        <v>340</v>
      </c>
      <c r="C155" s="138">
        <f>+C131+C135+C142+C147+C153+C154</f>
        <v>905000</v>
      </c>
      <c r="D155" s="139">
        <f>+D131+D135+D142+D147+D153+D154</f>
        <v>-549</v>
      </c>
      <c r="E155" s="140">
        <f>+E131+E135+E142+E147+E153+E154</f>
        <v>904451</v>
      </c>
      <c r="F155" s="140">
        <f t="shared" ref="F155:H155" si="81">+F131+F135+F142+F147+F153+F154</f>
        <v>903902</v>
      </c>
      <c r="G155" s="140">
        <f t="shared" si="81"/>
        <v>1808353</v>
      </c>
      <c r="H155" s="140">
        <f t="shared" si="81"/>
        <v>904451</v>
      </c>
      <c r="I155" s="141"/>
    </row>
    <row r="156" spans="1:9" s="36" customFormat="1" ht="12.95" customHeight="1" thickBot="1" x14ac:dyDescent="0.25">
      <c r="A156" s="142" t="s">
        <v>14</v>
      </c>
      <c r="B156" s="143" t="s">
        <v>339</v>
      </c>
      <c r="C156" s="138">
        <f>+C130+C155</f>
        <v>58963764</v>
      </c>
      <c r="D156" s="139">
        <f>+D130+D155</f>
        <v>78194896</v>
      </c>
      <c r="E156" s="140">
        <f>+E130+E155</f>
        <v>137158660</v>
      </c>
      <c r="F156" s="140">
        <f t="shared" ref="F156:H156" si="82">+F130+F155</f>
        <v>215353556</v>
      </c>
      <c r="G156" s="140">
        <f t="shared" si="82"/>
        <v>352512216</v>
      </c>
      <c r="H156" s="140">
        <f t="shared" si="82"/>
        <v>45436183</v>
      </c>
    </row>
    <row r="157" spans="1:9" ht="7.5" customHeight="1" x14ac:dyDescent="0.25">
      <c r="G157" s="274">
        <f>F157-E157</f>
        <v>0</v>
      </c>
    </row>
    <row r="158" spans="1:9" x14ac:dyDescent="0.25">
      <c r="A158" s="777" t="s">
        <v>263</v>
      </c>
      <c r="B158" s="777"/>
      <c r="C158" s="777"/>
      <c r="D158" s="777"/>
      <c r="E158" s="777"/>
      <c r="F158" s="777"/>
      <c r="G158" s="777"/>
      <c r="H158" s="777"/>
    </row>
    <row r="159" spans="1:9" ht="15" customHeight="1" thickBot="1" x14ac:dyDescent="0.3">
      <c r="A159" s="792" t="s">
        <v>82</v>
      </c>
      <c r="B159" s="792"/>
      <c r="C159" s="23"/>
      <c r="E159" s="778" t="s">
        <v>451</v>
      </c>
      <c r="F159" s="778"/>
      <c r="G159" s="778"/>
      <c r="H159" s="778"/>
    </row>
    <row r="160" spans="1:9" s="36" customFormat="1" ht="25.5" customHeight="1" thickBot="1" x14ac:dyDescent="0.25">
      <c r="A160" s="59">
        <v>1</v>
      </c>
      <c r="B160" s="144" t="s">
        <v>341</v>
      </c>
      <c r="C160" s="145">
        <f>+C63-C130</f>
        <v>-20360000</v>
      </c>
      <c r="D160" s="61">
        <f>+D63-D130</f>
        <v>293591</v>
      </c>
      <c r="E160" s="62">
        <f>+E63-E130</f>
        <v>-20066409</v>
      </c>
      <c r="F160" s="62">
        <f t="shared" ref="F160:H160" si="83">+F63-F130</f>
        <v>-19772818</v>
      </c>
      <c r="G160" s="62">
        <f t="shared" si="83"/>
        <v>-39839227</v>
      </c>
      <c r="H160" s="62">
        <f t="shared" si="83"/>
        <v>66720371</v>
      </c>
    </row>
    <row r="161" spans="1:8" s="36" customFormat="1" ht="39" thickBot="1" x14ac:dyDescent="0.25">
      <c r="A161" s="59" t="s">
        <v>5</v>
      </c>
      <c r="B161" s="144" t="s">
        <v>347</v>
      </c>
      <c r="C161" s="61">
        <f>+C87-C155</f>
        <v>23408000</v>
      </c>
      <c r="D161" s="61">
        <f>+D87-D155</f>
        <v>549</v>
      </c>
      <c r="E161" s="62">
        <f>+E87-E155</f>
        <v>23408549</v>
      </c>
      <c r="F161" s="62">
        <f t="shared" ref="F161:H161" si="84">+F87-F155</f>
        <v>23409098</v>
      </c>
      <c r="G161" s="62">
        <f t="shared" si="84"/>
        <v>46817647</v>
      </c>
      <c r="H161" s="62">
        <f t="shared" si="84"/>
        <v>23408935</v>
      </c>
    </row>
  </sheetData>
  <mergeCells count="15">
    <mergeCell ref="A159:B159"/>
    <mergeCell ref="A91:B91"/>
    <mergeCell ref="A92:A93"/>
    <mergeCell ref="B92:B93"/>
    <mergeCell ref="E159:H159"/>
    <mergeCell ref="A158:H158"/>
    <mergeCell ref="E91:H91"/>
    <mergeCell ref="A1:H1"/>
    <mergeCell ref="C3:H3"/>
    <mergeCell ref="A90:H90"/>
    <mergeCell ref="C92:H92"/>
    <mergeCell ref="A2:B2"/>
    <mergeCell ref="A3:A4"/>
    <mergeCell ref="B3:B4"/>
    <mergeCell ref="E2:H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2017. ÉVI ZÁRSZÁMADÁS
KÖTELEZŐ FELADATAINAK MÓDOSÍTOTT MÉRLEGE&amp;10
&amp;R&amp;"Times New Roman CE,Félkövér dőlt"&amp;11 1.1. számú melléklet </oddHeader>
  </headerFooter>
  <rowBreaks count="2" manualBreakCount="2">
    <brk id="63" max="7" man="1"/>
    <brk id="89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88" zoomScaleNormal="100" zoomScaleSheetLayoutView="100" workbookViewId="0">
      <selection activeCell="K102" sqref="K102"/>
    </sheetView>
  </sheetViews>
  <sheetFormatPr defaultRowHeight="15.75" x14ac:dyDescent="0.25"/>
  <cols>
    <col min="1" max="1" width="9.5" style="30" customWidth="1"/>
    <col min="2" max="2" width="72.6640625" style="30" customWidth="1"/>
    <col min="3" max="3" width="17.33203125" style="31" customWidth="1"/>
    <col min="4" max="4" width="17.33203125" style="35" hidden="1" customWidth="1"/>
    <col min="5" max="5" width="17.33203125" style="35" customWidth="1"/>
    <col min="6" max="6" width="14.5" style="35" customWidth="1"/>
    <col min="7" max="16384" width="9.33203125" style="35"/>
  </cols>
  <sheetData>
    <row r="1" spans="1:6" ht="15.95" customHeight="1" x14ac:dyDescent="0.25">
      <c r="A1" s="771" t="s">
        <v>2</v>
      </c>
      <c r="B1" s="771"/>
      <c r="C1" s="771"/>
      <c r="D1" s="771"/>
      <c r="E1" s="771"/>
      <c r="F1" s="771"/>
    </row>
    <row r="2" spans="1:6" ht="15.95" customHeight="1" thickBot="1" x14ac:dyDescent="0.3">
      <c r="A2" s="779" t="s">
        <v>80</v>
      </c>
      <c r="B2" s="779"/>
      <c r="C2" s="39"/>
      <c r="E2" s="791" t="s">
        <v>451</v>
      </c>
      <c r="F2" s="791"/>
    </row>
    <row r="3" spans="1:6" s="52" customFormat="1" ht="12.75" x14ac:dyDescent="0.2">
      <c r="A3" s="782" t="s">
        <v>45</v>
      </c>
      <c r="B3" s="784" t="s">
        <v>3</v>
      </c>
      <c r="C3" s="788" t="str">
        <f>+CONCATENATE(LEFT(ÖSSZEFÜGGÉSEK!A6,4),". évi")</f>
        <v>2017. évi</v>
      </c>
      <c r="D3" s="789"/>
      <c r="E3" s="789"/>
      <c r="F3" s="790"/>
    </row>
    <row r="4" spans="1:6" s="52" customFormat="1" ht="39" thickBot="1" x14ac:dyDescent="0.25">
      <c r="A4" s="783"/>
      <c r="B4" s="785"/>
      <c r="C4" s="53" t="s">
        <v>378</v>
      </c>
      <c r="D4" s="54" t="str">
        <f>'1.'!D93</f>
        <v>1.-5. sz. módosítás 
(±)</v>
      </c>
      <c r="E4" s="55" t="str">
        <f>'1.1.'!E93</f>
        <v>Módosított előirányzat</v>
      </c>
      <c r="F4" s="55" t="str">
        <f>'1.1.'!H4</f>
        <v>Teljesítés</v>
      </c>
    </row>
    <row r="5" spans="1:6" s="36" customFormat="1" ht="12" customHeight="1" thickBot="1" x14ac:dyDescent="0.25">
      <c r="A5" s="56" t="s">
        <v>354</v>
      </c>
      <c r="B5" s="57" t="s">
        <v>355</v>
      </c>
      <c r="C5" s="57" t="s">
        <v>356</v>
      </c>
      <c r="D5" s="57" t="s">
        <v>358</v>
      </c>
      <c r="E5" s="96" t="s">
        <v>358</v>
      </c>
      <c r="F5" s="96" t="s">
        <v>357</v>
      </c>
    </row>
    <row r="6" spans="1:6" s="36" customFormat="1" ht="12" customHeight="1" thickBot="1" x14ac:dyDescent="0.25">
      <c r="A6" s="59" t="s">
        <v>4</v>
      </c>
      <c r="B6" s="60" t="s">
        <v>141</v>
      </c>
      <c r="C6" s="61">
        <f>+C7+C8+C9+C10+C11+C12</f>
        <v>0</v>
      </c>
      <c r="D6" s="61">
        <f>+D7+D8+D9+D10+D11+D12</f>
        <v>657860</v>
      </c>
      <c r="E6" s="62">
        <f>+E7+E8+E9+E10+E11+E12</f>
        <v>657860</v>
      </c>
      <c r="F6" s="62">
        <f>+F7+F8+F9+F10+F11+F12</f>
        <v>657860</v>
      </c>
    </row>
    <row r="7" spans="1:6" s="36" customFormat="1" ht="12" customHeight="1" x14ac:dyDescent="0.2">
      <c r="A7" s="63" t="s">
        <v>57</v>
      </c>
      <c r="B7" s="64" t="s">
        <v>142</v>
      </c>
      <c r="C7" s="65"/>
      <c r="D7" s="65"/>
      <c r="E7" s="66">
        <f>C7+D7</f>
        <v>0</v>
      </c>
      <c r="F7" s="66">
        <f>D7+E7</f>
        <v>0</v>
      </c>
    </row>
    <row r="8" spans="1:6" s="36" customFormat="1" ht="12" customHeight="1" x14ac:dyDescent="0.2">
      <c r="A8" s="67" t="s">
        <v>58</v>
      </c>
      <c r="B8" s="68" t="s">
        <v>143</v>
      </c>
      <c r="C8" s="69"/>
      <c r="D8" s="69"/>
      <c r="E8" s="66">
        <f t="shared" ref="E8:F62" si="0">C8+D8</f>
        <v>0</v>
      </c>
      <c r="F8" s="66">
        <f t="shared" si="0"/>
        <v>0</v>
      </c>
    </row>
    <row r="9" spans="1:6" s="36" customFormat="1" ht="12" customHeight="1" x14ac:dyDescent="0.2">
      <c r="A9" s="67" t="s">
        <v>59</v>
      </c>
      <c r="B9" s="68" t="s">
        <v>144</v>
      </c>
      <c r="C9" s="69"/>
      <c r="D9" s="69"/>
      <c r="E9" s="66">
        <f t="shared" si="0"/>
        <v>0</v>
      </c>
      <c r="F9" s="66">
        <f t="shared" si="0"/>
        <v>0</v>
      </c>
    </row>
    <row r="10" spans="1:6" s="36" customFormat="1" ht="12" customHeight="1" x14ac:dyDescent="0.2">
      <c r="A10" s="67" t="s">
        <v>60</v>
      </c>
      <c r="B10" s="68" t="s">
        <v>145</v>
      </c>
      <c r="C10" s="69"/>
      <c r="D10" s="69"/>
      <c r="E10" s="66">
        <f t="shared" si="0"/>
        <v>0</v>
      </c>
      <c r="F10" s="66">
        <f t="shared" si="0"/>
        <v>0</v>
      </c>
    </row>
    <row r="11" spans="1:6" s="36" customFormat="1" ht="12" customHeight="1" x14ac:dyDescent="0.2">
      <c r="A11" s="67" t="s">
        <v>77</v>
      </c>
      <c r="B11" s="70" t="s">
        <v>300</v>
      </c>
      <c r="C11" s="69"/>
      <c r="D11" s="69">
        <v>657860</v>
      </c>
      <c r="E11" s="66">
        <f t="shared" si="0"/>
        <v>657860</v>
      </c>
      <c r="F11" s="66">
        <v>657860</v>
      </c>
    </row>
    <row r="12" spans="1:6" s="36" customFormat="1" ht="12" customHeight="1" thickBot="1" x14ac:dyDescent="0.25">
      <c r="A12" s="71" t="s">
        <v>61</v>
      </c>
      <c r="B12" s="72" t="s">
        <v>301</v>
      </c>
      <c r="C12" s="69"/>
      <c r="D12" s="69"/>
      <c r="E12" s="66">
        <f t="shared" si="0"/>
        <v>0</v>
      </c>
      <c r="F12" s="66">
        <f t="shared" si="0"/>
        <v>0</v>
      </c>
    </row>
    <row r="13" spans="1:6" s="36" customFormat="1" ht="12" customHeight="1" thickBot="1" x14ac:dyDescent="0.25">
      <c r="A13" s="59" t="s">
        <v>5</v>
      </c>
      <c r="B13" s="73" t="s">
        <v>146</v>
      </c>
      <c r="C13" s="61">
        <f>+C14+C15+C16+C17+C18</f>
        <v>0</v>
      </c>
      <c r="D13" s="61">
        <f>+D14+D15+D16+D17+D18</f>
        <v>0</v>
      </c>
      <c r="E13" s="62">
        <f>+E14+E15+E16+E17+E18</f>
        <v>0</v>
      </c>
      <c r="F13" s="62">
        <f>+F14+F15+F16+F17+F18</f>
        <v>0</v>
      </c>
    </row>
    <row r="14" spans="1:6" s="36" customFormat="1" ht="12" customHeight="1" x14ac:dyDescent="0.2">
      <c r="A14" s="63" t="s">
        <v>63</v>
      </c>
      <c r="B14" s="64" t="s">
        <v>147</v>
      </c>
      <c r="C14" s="65"/>
      <c r="D14" s="65"/>
      <c r="E14" s="66">
        <f t="shared" si="0"/>
        <v>0</v>
      </c>
      <c r="F14" s="66">
        <f t="shared" si="0"/>
        <v>0</v>
      </c>
    </row>
    <row r="15" spans="1:6" s="36" customFormat="1" ht="12" customHeight="1" x14ac:dyDescent="0.2">
      <c r="A15" s="67" t="s">
        <v>64</v>
      </c>
      <c r="B15" s="68" t="s">
        <v>148</v>
      </c>
      <c r="C15" s="69"/>
      <c r="D15" s="69"/>
      <c r="E15" s="66">
        <f t="shared" si="0"/>
        <v>0</v>
      </c>
      <c r="F15" s="66">
        <f t="shared" si="0"/>
        <v>0</v>
      </c>
    </row>
    <row r="16" spans="1:6" s="36" customFormat="1" ht="12" customHeight="1" x14ac:dyDescent="0.2">
      <c r="A16" s="67" t="s">
        <v>65</v>
      </c>
      <c r="B16" s="68" t="s">
        <v>293</v>
      </c>
      <c r="C16" s="69"/>
      <c r="D16" s="69"/>
      <c r="E16" s="66">
        <f t="shared" si="0"/>
        <v>0</v>
      </c>
      <c r="F16" s="66">
        <f t="shared" si="0"/>
        <v>0</v>
      </c>
    </row>
    <row r="17" spans="1:6" s="36" customFormat="1" ht="12" customHeight="1" x14ac:dyDescent="0.2">
      <c r="A17" s="67" t="s">
        <v>66</v>
      </c>
      <c r="B17" s="68" t="s">
        <v>294</v>
      </c>
      <c r="C17" s="69"/>
      <c r="D17" s="69"/>
      <c r="E17" s="66">
        <f t="shared" si="0"/>
        <v>0</v>
      </c>
      <c r="F17" s="66">
        <f t="shared" si="0"/>
        <v>0</v>
      </c>
    </row>
    <row r="18" spans="1:6" s="36" customFormat="1" ht="12" customHeight="1" x14ac:dyDescent="0.2">
      <c r="A18" s="67" t="s">
        <v>67</v>
      </c>
      <c r="B18" s="68" t="s">
        <v>149</v>
      </c>
      <c r="C18" s="69"/>
      <c r="D18" s="69"/>
      <c r="E18" s="66">
        <f t="shared" si="0"/>
        <v>0</v>
      </c>
      <c r="F18" s="66">
        <f t="shared" si="0"/>
        <v>0</v>
      </c>
    </row>
    <row r="19" spans="1:6" s="36" customFormat="1" ht="12" customHeight="1" thickBot="1" x14ac:dyDescent="0.25">
      <c r="A19" s="71" t="s">
        <v>73</v>
      </c>
      <c r="B19" s="72" t="s">
        <v>150</v>
      </c>
      <c r="C19" s="74"/>
      <c r="D19" s="74"/>
      <c r="E19" s="66">
        <f t="shared" si="0"/>
        <v>0</v>
      </c>
      <c r="F19" s="66">
        <f t="shared" si="0"/>
        <v>0</v>
      </c>
    </row>
    <row r="20" spans="1:6" s="36" customFormat="1" ht="12" customHeight="1" thickBot="1" x14ac:dyDescent="0.25">
      <c r="A20" s="59" t="s">
        <v>6</v>
      </c>
      <c r="B20" s="60" t="s">
        <v>151</v>
      </c>
      <c r="C20" s="61">
        <f>+C21+C22+C23+C24+C25</f>
        <v>0</v>
      </c>
      <c r="D20" s="61">
        <f>+D21+D22+D23+D24+D25</f>
        <v>0</v>
      </c>
      <c r="E20" s="62">
        <f>+E21+E22+E23+E24+E25</f>
        <v>0</v>
      </c>
      <c r="F20" s="62">
        <f>+F21+F22+F23+F24+F25</f>
        <v>0</v>
      </c>
    </row>
    <row r="21" spans="1:6" s="36" customFormat="1" ht="12" customHeight="1" x14ac:dyDescent="0.2">
      <c r="A21" s="63" t="s">
        <v>46</v>
      </c>
      <c r="B21" s="64" t="s">
        <v>152</v>
      </c>
      <c r="C21" s="65"/>
      <c r="D21" s="65"/>
      <c r="E21" s="66">
        <f t="shared" si="0"/>
        <v>0</v>
      </c>
      <c r="F21" s="66">
        <f t="shared" si="0"/>
        <v>0</v>
      </c>
    </row>
    <row r="22" spans="1:6" s="36" customFormat="1" ht="12" customHeight="1" x14ac:dyDescent="0.2">
      <c r="A22" s="67" t="s">
        <v>47</v>
      </c>
      <c r="B22" s="68" t="s">
        <v>153</v>
      </c>
      <c r="C22" s="69"/>
      <c r="D22" s="69"/>
      <c r="E22" s="66">
        <f t="shared" si="0"/>
        <v>0</v>
      </c>
      <c r="F22" s="66">
        <f t="shared" si="0"/>
        <v>0</v>
      </c>
    </row>
    <row r="23" spans="1:6" s="36" customFormat="1" ht="12" customHeight="1" x14ac:dyDescent="0.2">
      <c r="A23" s="67" t="s">
        <v>48</v>
      </c>
      <c r="B23" s="68" t="s">
        <v>295</v>
      </c>
      <c r="C23" s="69"/>
      <c r="D23" s="69"/>
      <c r="E23" s="66">
        <f t="shared" si="0"/>
        <v>0</v>
      </c>
      <c r="F23" s="66">
        <f t="shared" si="0"/>
        <v>0</v>
      </c>
    </row>
    <row r="24" spans="1:6" s="36" customFormat="1" ht="12" customHeight="1" x14ac:dyDescent="0.2">
      <c r="A24" s="67" t="s">
        <v>49</v>
      </c>
      <c r="B24" s="68" t="s">
        <v>296</v>
      </c>
      <c r="C24" s="69"/>
      <c r="D24" s="69"/>
      <c r="E24" s="66">
        <f t="shared" si="0"/>
        <v>0</v>
      </c>
      <c r="F24" s="66">
        <f t="shared" si="0"/>
        <v>0</v>
      </c>
    </row>
    <row r="25" spans="1:6" s="36" customFormat="1" ht="12" customHeight="1" x14ac:dyDescent="0.2">
      <c r="A25" s="67" t="s">
        <v>90</v>
      </c>
      <c r="B25" s="68" t="s">
        <v>154</v>
      </c>
      <c r="C25" s="69"/>
      <c r="D25" s="69"/>
      <c r="E25" s="66">
        <f t="shared" si="0"/>
        <v>0</v>
      </c>
      <c r="F25" s="66">
        <f t="shared" si="0"/>
        <v>0</v>
      </c>
    </row>
    <row r="26" spans="1:6" s="36" customFormat="1" ht="12" customHeight="1" thickBot="1" x14ac:dyDescent="0.25">
      <c r="A26" s="71" t="s">
        <v>91</v>
      </c>
      <c r="B26" s="75" t="s">
        <v>155</v>
      </c>
      <c r="C26" s="74"/>
      <c r="D26" s="74"/>
      <c r="E26" s="66">
        <f t="shared" si="0"/>
        <v>0</v>
      </c>
      <c r="F26" s="66">
        <f t="shared" si="0"/>
        <v>0</v>
      </c>
    </row>
    <row r="27" spans="1:6" s="36" customFormat="1" ht="12" customHeight="1" thickBot="1" x14ac:dyDescent="0.25">
      <c r="A27" s="59" t="s">
        <v>92</v>
      </c>
      <c r="B27" s="60" t="s">
        <v>429</v>
      </c>
      <c r="C27" s="76">
        <f>+C28+C29+C30+C31+C32+C33+C34</f>
        <v>0</v>
      </c>
      <c r="D27" s="76">
        <f>+D28+D29+D30+D31+D32+D33+D34</f>
        <v>0</v>
      </c>
      <c r="E27" s="77">
        <f>+E28+E29+E30+E31+E32+E33+E34</f>
        <v>0</v>
      </c>
      <c r="F27" s="77">
        <f>+F28+F29+F30+F31+F32+F33+F34</f>
        <v>0</v>
      </c>
    </row>
    <row r="28" spans="1:6" s="36" customFormat="1" ht="12" customHeight="1" x14ac:dyDescent="0.2">
      <c r="A28" s="63" t="s">
        <v>156</v>
      </c>
      <c r="B28" s="64" t="s">
        <v>445</v>
      </c>
      <c r="C28" s="78"/>
      <c r="D28" s="78">
        <f>+D29+D30+D31</f>
        <v>0</v>
      </c>
      <c r="E28" s="66">
        <f t="shared" si="0"/>
        <v>0</v>
      </c>
      <c r="F28" s="66">
        <f t="shared" si="0"/>
        <v>0</v>
      </c>
    </row>
    <row r="29" spans="1:6" s="36" customFormat="1" ht="12" customHeight="1" x14ac:dyDescent="0.2">
      <c r="A29" s="67" t="s">
        <v>157</v>
      </c>
      <c r="B29" s="68" t="s">
        <v>446</v>
      </c>
      <c r="C29" s="69"/>
      <c r="D29" s="69"/>
      <c r="E29" s="66">
        <f t="shared" si="0"/>
        <v>0</v>
      </c>
      <c r="F29" s="66">
        <f t="shared" si="0"/>
        <v>0</v>
      </c>
    </row>
    <row r="30" spans="1:6" s="36" customFormat="1" ht="12" customHeight="1" x14ac:dyDescent="0.2">
      <c r="A30" s="67" t="s">
        <v>158</v>
      </c>
      <c r="B30" s="68" t="s">
        <v>424</v>
      </c>
      <c r="C30" s="69"/>
      <c r="D30" s="69"/>
      <c r="E30" s="66">
        <f t="shared" si="0"/>
        <v>0</v>
      </c>
      <c r="F30" s="66">
        <f t="shared" si="0"/>
        <v>0</v>
      </c>
    </row>
    <row r="31" spans="1:6" s="36" customFormat="1" ht="12" customHeight="1" x14ac:dyDescent="0.2">
      <c r="A31" s="67" t="s">
        <v>159</v>
      </c>
      <c r="B31" s="68" t="s">
        <v>425</v>
      </c>
      <c r="C31" s="69"/>
      <c r="D31" s="69"/>
      <c r="E31" s="66">
        <f t="shared" si="0"/>
        <v>0</v>
      </c>
      <c r="F31" s="66">
        <f t="shared" si="0"/>
        <v>0</v>
      </c>
    </row>
    <row r="32" spans="1:6" s="36" customFormat="1" ht="12" customHeight="1" x14ac:dyDescent="0.2">
      <c r="A32" s="67" t="s">
        <v>426</v>
      </c>
      <c r="B32" s="68" t="s">
        <v>160</v>
      </c>
      <c r="C32" s="69"/>
      <c r="D32" s="69"/>
      <c r="E32" s="66">
        <f t="shared" si="0"/>
        <v>0</v>
      </c>
      <c r="F32" s="66">
        <f t="shared" si="0"/>
        <v>0</v>
      </c>
    </row>
    <row r="33" spans="1:6" s="36" customFormat="1" ht="12" customHeight="1" x14ac:dyDescent="0.2">
      <c r="A33" s="67" t="s">
        <v>427</v>
      </c>
      <c r="B33" s="68" t="s">
        <v>161</v>
      </c>
      <c r="C33" s="69"/>
      <c r="D33" s="69"/>
      <c r="E33" s="66">
        <f t="shared" si="0"/>
        <v>0</v>
      </c>
      <c r="F33" s="66">
        <f t="shared" si="0"/>
        <v>0</v>
      </c>
    </row>
    <row r="34" spans="1:6" s="36" customFormat="1" ht="12" customHeight="1" thickBot="1" x14ac:dyDescent="0.25">
      <c r="A34" s="71" t="s">
        <v>428</v>
      </c>
      <c r="B34" s="75" t="s">
        <v>162</v>
      </c>
      <c r="C34" s="74"/>
      <c r="D34" s="74"/>
      <c r="E34" s="66">
        <f t="shared" si="0"/>
        <v>0</v>
      </c>
      <c r="F34" s="66">
        <f t="shared" si="0"/>
        <v>0</v>
      </c>
    </row>
    <row r="35" spans="1:6" s="36" customFormat="1" ht="12" customHeight="1" thickBot="1" x14ac:dyDescent="0.25">
      <c r="A35" s="59" t="s">
        <v>8</v>
      </c>
      <c r="B35" s="60" t="s">
        <v>302</v>
      </c>
      <c r="C35" s="61">
        <f>SUM(C36:C46)</f>
        <v>0</v>
      </c>
      <c r="D35" s="61">
        <f>SUM(D36:D46)</f>
        <v>0</v>
      </c>
      <c r="E35" s="62">
        <f>SUM(E36:E46)</f>
        <v>0</v>
      </c>
      <c r="F35" s="62">
        <f>SUM(F36:F46)</f>
        <v>0</v>
      </c>
    </row>
    <row r="36" spans="1:6" s="36" customFormat="1" ht="12" customHeight="1" x14ac:dyDescent="0.2">
      <c r="A36" s="63" t="s">
        <v>50</v>
      </c>
      <c r="B36" s="64" t="s">
        <v>165</v>
      </c>
      <c r="C36" s="65"/>
      <c r="D36" s="65"/>
      <c r="E36" s="66">
        <f t="shared" si="0"/>
        <v>0</v>
      </c>
      <c r="F36" s="66">
        <f t="shared" si="0"/>
        <v>0</v>
      </c>
    </row>
    <row r="37" spans="1:6" s="36" customFormat="1" ht="12" customHeight="1" x14ac:dyDescent="0.2">
      <c r="A37" s="67" t="s">
        <v>51</v>
      </c>
      <c r="B37" s="68" t="s">
        <v>166</v>
      </c>
      <c r="C37" s="69"/>
      <c r="D37" s="69"/>
      <c r="E37" s="66">
        <f t="shared" si="0"/>
        <v>0</v>
      </c>
      <c r="F37" s="66">
        <f t="shared" si="0"/>
        <v>0</v>
      </c>
    </row>
    <row r="38" spans="1:6" s="36" customFormat="1" ht="12" customHeight="1" x14ac:dyDescent="0.2">
      <c r="A38" s="67" t="s">
        <v>52</v>
      </c>
      <c r="B38" s="68" t="s">
        <v>167</v>
      </c>
      <c r="C38" s="69"/>
      <c r="D38" s="69"/>
      <c r="E38" s="66">
        <f t="shared" si="0"/>
        <v>0</v>
      </c>
      <c r="F38" s="66">
        <f t="shared" si="0"/>
        <v>0</v>
      </c>
    </row>
    <row r="39" spans="1:6" s="36" customFormat="1" ht="12" customHeight="1" x14ac:dyDescent="0.2">
      <c r="A39" s="67" t="s">
        <v>94</v>
      </c>
      <c r="B39" s="68" t="s">
        <v>168</v>
      </c>
      <c r="C39" s="69"/>
      <c r="D39" s="69"/>
      <c r="E39" s="66">
        <f t="shared" si="0"/>
        <v>0</v>
      </c>
      <c r="F39" s="66">
        <f t="shared" si="0"/>
        <v>0</v>
      </c>
    </row>
    <row r="40" spans="1:6" s="36" customFormat="1" ht="12" customHeight="1" x14ac:dyDescent="0.2">
      <c r="A40" s="67" t="s">
        <v>95</v>
      </c>
      <c r="B40" s="68" t="s">
        <v>169</v>
      </c>
      <c r="C40" s="69"/>
      <c r="D40" s="69"/>
      <c r="E40" s="66">
        <f t="shared" si="0"/>
        <v>0</v>
      </c>
      <c r="F40" s="66">
        <f t="shared" si="0"/>
        <v>0</v>
      </c>
    </row>
    <row r="41" spans="1:6" s="36" customFormat="1" ht="12" customHeight="1" x14ac:dyDescent="0.2">
      <c r="A41" s="67" t="s">
        <v>96</v>
      </c>
      <c r="B41" s="68" t="s">
        <v>170</v>
      </c>
      <c r="C41" s="69"/>
      <c r="D41" s="69"/>
      <c r="E41" s="66">
        <f t="shared" si="0"/>
        <v>0</v>
      </c>
      <c r="F41" s="66">
        <f t="shared" si="0"/>
        <v>0</v>
      </c>
    </row>
    <row r="42" spans="1:6" s="36" customFormat="1" ht="12" customHeight="1" x14ac:dyDescent="0.2">
      <c r="A42" s="67" t="s">
        <v>97</v>
      </c>
      <c r="B42" s="68" t="s">
        <v>171</v>
      </c>
      <c r="C42" s="69"/>
      <c r="D42" s="69"/>
      <c r="E42" s="66">
        <f t="shared" si="0"/>
        <v>0</v>
      </c>
      <c r="F42" s="66">
        <f t="shared" si="0"/>
        <v>0</v>
      </c>
    </row>
    <row r="43" spans="1:6" s="36" customFormat="1" ht="12" customHeight="1" x14ac:dyDescent="0.2">
      <c r="A43" s="67" t="s">
        <v>98</v>
      </c>
      <c r="B43" s="68" t="s">
        <v>172</v>
      </c>
      <c r="C43" s="69"/>
      <c r="D43" s="69"/>
      <c r="E43" s="66">
        <f t="shared" si="0"/>
        <v>0</v>
      </c>
      <c r="F43" s="66">
        <f t="shared" si="0"/>
        <v>0</v>
      </c>
    </row>
    <row r="44" spans="1:6" s="36" customFormat="1" ht="12" customHeight="1" x14ac:dyDescent="0.2">
      <c r="A44" s="67" t="s">
        <v>163</v>
      </c>
      <c r="B44" s="68" t="s">
        <v>173</v>
      </c>
      <c r="C44" s="79"/>
      <c r="D44" s="79"/>
      <c r="E44" s="66">
        <f t="shared" si="0"/>
        <v>0</v>
      </c>
      <c r="F44" s="66">
        <f t="shared" si="0"/>
        <v>0</v>
      </c>
    </row>
    <row r="45" spans="1:6" s="36" customFormat="1" ht="12" customHeight="1" x14ac:dyDescent="0.2">
      <c r="A45" s="71" t="s">
        <v>164</v>
      </c>
      <c r="B45" s="75" t="s">
        <v>304</v>
      </c>
      <c r="C45" s="80"/>
      <c r="D45" s="80"/>
      <c r="E45" s="66">
        <f t="shared" si="0"/>
        <v>0</v>
      </c>
      <c r="F45" s="66">
        <f t="shared" si="0"/>
        <v>0</v>
      </c>
    </row>
    <row r="46" spans="1:6" s="36" customFormat="1" ht="12" customHeight="1" thickBot="1" x14ac:dyDescent="0.25">
      <c r="A46" s="71" t="s">
        <v>303</v>
      </c>
      <c r="B46" s="72" t="s">
        <v>174</v>
      </c>
      <c r="C46" s="80"/>
      <c r="D46" s="80"/>
      <c r="E46" s="66">
        <f t="shared" si="0"/>
        <v>0</v>
      </c>
      <c r="F46" s="66">
        <f t="shared" si="0"/>
        <v>0</v>
      </c>
    </row>
    <row r="47" spans="1:6" s="36" customFormat="1" ht="12" customHeight="1" thickBot="1" x14ac:dyDescent="0.25">
      <c r="A47" s="59" t="s">
        <v>9</v>
      </c>
      <c r="B47" s="60" t="s">
        <v>175</v>
      </c>
      <c r="C47" s="61">
        <f>SUM(C48:C52)</f>
        <v>0</v>
      </c>
      <c r="D47" s="61">
        <f>SUM(D48:D52)</f>
        <v>0</v>
      </c>
      <c r="E47" s="62">
        <f>SUM(E48:E52)</f>
        <v>0</v>
      </c>
      <c r="F47" s="62">
        <f>SUM(F48:F52)</f>
        <v>0</v>
      </c>
    </row>
    <row r="48" spans="1:6" s="36" customFormat="1" ht="12" customHeight="1" x14ac:dyDescent="0.2">
      <c r="A48" s="63" t="s">
        <v>53</v>
      </c>
      <c r="B48" s="64" t="s">
        <v>179</v>
      </c>
      <c r="C48" s="81"/>
      <c r="D48" s="81"/>
      <c r="E48" s="82">
        <f t="shared" si="0"/>
        <v>0</v>
      </c>
      <c r="F48" s="82">
        <f t="shared" si="0"/>
        <v>0</v>
      </c>
    </row>
    <row r="49" spans="1:6" s="36" customFormat="1" ht="12" customHeight="1" x14ac:dyDescent="0.2">
      <c r="A49" s="67" t="s">
        <v>54</v>
      </c>
      <c r="B49" s="68" t="s">
        <v>180</v>
      </c>
      <c r="C49" s="79"/>
      <c r="D49" s="79"/>
      <c r="E49" s="82">
        <f t="shared" si="0"/>
        <v>0</v>
      </c>
      <c r="F49" s="82">
        <f t="shared" si="0"/>
        <v>0</v>
      </c>
    </row>
    <row r="50" spans="1:6" s="36" customFormat="1" ht="12" customHeight="1" x14ac:dyDescent="0.2">
      <c r="A50" s="67" t="s">
        <v>176</v>
      </c>
      <c r="B50" s="68" t="s">
        <v>181</v>
      </c>
      <c r="C50" s="79"/>
      <c r="D50" s="79"/>
      <c r="E50" s="82">
        <f t="shared" si="0"/>
        <v>0</v>
      </c>
      <c r="F50" s="82">
        <f t="shared" si="0"/>
        <v>0</v>
      </c>
    </row>
    <row r="51" spans="1:6" s="36" customFormat="1" ht="12" customHeight="1" x14ac:dyDescent="0.2">
      <c r="A51" s="67" t="s">
        <v>177</v>
      </c>
      <c r="B51" s="68" t="s">
        <v>182</v>
      </c>
      <c r="C51" s="79"/>
      <c r="D51" s="79"/>
      <c r="E51" s="82">
        <f t="shared" si="0"/>
        <v>0</v>
      </c>
      <c r="F51" s="82">
        <f t="shared" si="0"/>
        <v>0</v>
      </c>
    </row>
    <row r="52" spans="1:6" s="36" customFormat="1" ht="12" customHeight="1" thickBot="1" x14ac:dyDescent="0.25">
      <c r="A52" s="71" t="s">
        <v>178</v>
      </c>
      <c r="B52" s="72" t="s">
        <v>183</v>
      </c>
      <c r="C52" s="80"/>
      <c r="D52" s="80"/>
      <c r="E52" s="82">
        <f t="shared" si="0"/>
        <v>0</v>
      </c>
      <c r="F52" s="82">
        <f t="shared" si="0"/>
        <v>0</v>
      </c>
    </row>
    <row r="53" spans="1:6" s="36" customFormat="1" ht="12" customHeight="1" thickBot="1" x14ac:dyDescent="0.25">
      <c r="A53" s="59" t="s">
        <v>99</v>
      </c>
      <c r="B53" s="60" t="s">
        <v>184</v>
      </c>
      <c r="C53" s="61">
        <f>SUM(C54:C56)</f>
        <v>0</v>
      </c>
      <c r="D53" s="61">
        <f>SUM(D54:D56)</f>
        <v>70000</v>
      </c>
      <c r="E53" s="62">
        <f>SUM(E54:E56)</f>
        <v>70000</v>
      </c>
      <c r="F53" s="62">
        <f>SUM(F54:F56)</f>
        <v>70000</v>
      </c>
    </row>
    <row r="54" spans="1:6" s="36" customFormat="1" ht="12" customHeight="1" x14ac:dyDescent="0.2">
      <c r="A54" s="63" t="s">
        <v>55</v>
      </c>
      <c r="B54" s="64" t="s">
        <v>185</v>
      </c>
      <c r="C54" s="65"/>
      <c r="D54" s="65"/>
      <c r="E54" s="66">
        <f t="shared" si="0"/>
        <v>0</v>
      </c>
      <c r="F54" s="66">
        <f t="shared" si="0"/>
        <v>0</v>
      </c>
    </row>
    <row r="55" spans="1:6" s="36" customFormat="1" ht="12" customHeight="1" x14ac:dyDescent="0.2">
      <c r="A55" s="67" t="s">
        <v>56</v>
      </c>
      <c r="B55" s="68" t="s">
        <v>297</v>
      </c>
      <c r="C55" s="69"/>
      <c r="D55" s="69"/>
      <c r="E55" s="66">
        <f t="shared" si="0"/>
        <v>0</v>
      </c>
      <c r="F55" s="66">
        <f t="shared" si="0"/>
        <v>0</v>
      </c>
    </row>
    <row r="56" spans="1:6" s="36" customFormat="1" ht="12" customHeight="1" x14ac:dyDescent="0.2">
      <c r="A56" s="67" t="s">
        <v>188</v>
      </c>
      <c r="B56" s="68" t="s">
        <v>186</v>
      </c>
      <c r="C56" s="69"/>
      <c r="D56" s="69">
        <f>30000+40000</f>
        <v>70000</v>
      </c>
      <c r="E56" s="66">
        <f t="shared" si="0"/>
        <v>70000</v>
      </c>
      <c r="F56" s="66">
        <v>70000</v>
      </c>
    </row>
    <row r="57" spans="1:6" s="36" customFormat="1" ht="12" customHeight="1" thickBot="1" x14ac:dyDescent="0.25">
      <c r="A57" s="71" t="s">
        <v>189</v>
      </c>
      <c r="B57" s="72" t="s">
        <v>187</v>
      </c>
      <c r="C57" s="74"/>
      <c r="D57" s="74"/>
      <c r="E57" s="66">
        <f t="shared" si="0"/>
        <v>0</v>
      </c>
      <c r="F57" s="66">
        <f t="shared" si="0"/>
        <v>0</v>
      </c>
    </row>
    <row r="58" spans="1:6" s="36" customFormat="1" ht="12" customHeight="1" thickBot="1" x14ac:dyDescent="0.25">
      <c r="A58" s="59" t="s">
        <v>11</v>
      </c>
      <c r="B58" s="73" t="s">
        <v>190</v>
      </c>
      <c r="C58" s="61">
        <f>SUM(C59:C61)</f>
        <v>0</v>
      </c>
      <c r="D58" s="61">
        <f>SUM(D59:D61)</f>
        <v>0</v>
      </c>
      <c r="E58" s="62">
        <f>SUM(E59:E61)</f>
        <v>0</v>
      </c>
      <c r="F58" s="62">
        <f>SUM(F59:F61)</f>
        <v>0</v>
      </c>
    </row>
    <row r="59" spans="1:6" s="36" customFormat="1" ht="12" customHeight="1" x14ac:dyDescent="0.2">
      <c r="A59" s="63" t="s">
        <v>100</v>
      </c>
      <c r="B59" s="64" t="s">
        <v>192</v>
      </c>
      <c r="C59" s="79"/>
      <c r="D59" s="79"/>
      <c r="E59" s="83">
        <f t="shared" si="0"/>
        <v>0</v>
      </c>
      <c r="F59" s="83">
        <f t="shared" si="0"/>
        <v>0</v>
      </c>
    </row>
    <row r="60" spans="1:6" s="36" customFormat="1" ht="12" customHeight="1" x14ac:dyDescent="0.2">
      <c r="A60" s="67" t="s">
        <v>101</v>
      </c>
      <c r="B60" s="68" t="s">
        <v>298</v>
      </c>
      <c r="C60" s="79"/>
      <c r="D60" s="79"/>
      <c r="E60" s="83">
        <f t="shared" si="0"/>
        <v>0</v>
      </c>
      <c r="F60" s="83">
        <f t="shared" si="0"/>
        <v>0</v>
      </c>
    </row>
    <row r="61" spans="1:6" s="36" customFormat="1" ht="12" customHeight="1" x14ac:dyDescent="0.2">
      <c r="A61" s="67" t="s">
        <v>121</v>
      </c>
      <c r="B61" s="68" t="s">
        <v>193</v>
      </c>
      <c r="C61" s="79"/>
      <c r="D61" s="79"/>
      <c r="E61" s="83">
        <f t="shared" si="0"/>
        <v>0</v>
      </c>
      <c r="F61" s="83">
        <f t="shared" si="0"/>
        <v>0</v>
      </c>
    </row>
    <row r="62" spans="1:6" s="36" customFormat="1" ht="12" customHeight="1" thickBot="1" x14ac:dyDescent="0.25">
      <c r="A62" s="71" t="s">
        <v>191</v>
      </c>
      <c r="B62" s="72" t="s">
        <v>194</v>
      </c>
      <c r="C62" s="79"/>
      <c r="D62" s="79"/>
      <c r="E62" s="83">
        <f t="shared" si="0"/>
        <v>0</v>
      </c>
      <c r="F62" s="83">
        <f t="shared" si="0"/>
        <v>0</v>
      </c>
    </row>
    <row r="63" spans="1:6" s="36" customFormat="1" ht="12" customHeight="1" thickBot="1" x14ac:dyDescent="0.25">
      <c r="A63" s="84" t="s">
        <v>343</v>
      </c>
      <c r="B63" s="60" t="s">
        <v>195</v>
      </c>
      <c r="C63" s="76">
        <f>+C6+C13+C20+C27+C35+C47+C53+C58</f>
        <v>0</v>
      </c>
      <c r="D63" s="76">
        <f>+D6+D13+D20+D27+D35+D47+D53+D58</f>
        <v>727860</v>
      </c>
      <c r="E63" s="77">
        <f>+E6+E13+E20+E27+E35+E47+E53+E58</f>
        <v>727860</v>
      </c>
      <c r="F63" s="77">
        <f>+F6+F13+F20+F27+F35+F47+F53+F58</f>
        <v>727860</v>
      </c>
    </row>
    <row r="64" spans="1:6" s="36" customFormat="1" ht="12" customHeight="1" thickBot="1" x14ac:dyDescent="0.25">
      <c r="A64" s="85" t="s">
        <v>196</v>
      </c>
      <c r="B64" s="73" t="s">
        <v>197</v>
      </c>
      <c r="C64" s="61">
        <f>SUM(C65:C67)</f>
        <v>0</v>
      </c>
      <c r="D64" s="61">
        <f>SUM(D65:D67)</f>
        <v>0</v>
      </c>
      <c r="E64" s="62">
        <f>SUM(E65:E67)</f>
        <v>0</v>
      </c>
      <c r="F64" s="62">
        <f>SUM(F65:F67)</f>
        <v>0</v>
      </c>
    </row>
    <row r="65" spans="1:6" s="36" customFormat="1" ht="12" customHeight="1" x14ac:dyDescent="0.2">
      <c r="A65" s="63" t="s">
        <v>228</v>
      </c>
      <c r="B65" s="64" t="s">
        <v>198</v>
      </c>
      <c r="C65" s="79"/>
      <c r="D65" s="79"/>
      <c r="E65" s="83">
        <f t="shared" ref="E65:F86" si="1">C65+D65</f>
        <v>0</v>
      </c>
      <c r="F65" s="83">
        <f t="shared" si="1"/>
        <v>0</v>
      </c>
    </row>
    <row r="66" spans="1:6" s="36" customFormat="1" ht="12" customHeight="1" x14ac:dyDescent="0.2">
      <c r="A66" s="67" t="s">
        <v>237</v>
      </c>
      <c r="B66" s="68" t="s">
        <v>199</v>
      </c>
      <c r="C66" s="79"/>
      <c r="D66" s="79"/>
      <c r="E66" s="83">
        <f t="shared" si="1"/>
        <v>0</v>
      </c>
      <c r="F66" s="83">
        <f t="shared" si="1"/>
        <v>0</v>
      </c>
    </row>
    <row r="67" spans="1:6" s="36" customFormat="1" ht="12" customHeight="1" thickBot="1" x14ac:dyDescent="0.25">
      <c r="A67" s="71" t="s">
        <v>238</v>
      </c>
      <c r="B67" s="86" t="s">
        <v>328</v>
      </c>
      <c r="C67" s="79"/>
      <c r="D67" s="79"/>
      <c r="E67" s="83">
        <f t="shared" si="1"/>
        <v>0</v>
      </c>
      <c r="F67" s="83">
        <f t="shared" si="1"/>
        <v>0</v>
      </c>
    </row>
    <row r="68" spans="1:6" s="36" customFormat="1" ht="12" customHeight="1" thickBot="1" x14ac:dyDescent="0.25">
      <c r="A68" s="85" t="s">
        <v>201</v>
      </c>
      <c r="B68" s="73" t="s">
        <v>202</v>
      </c>
      <c r="C68" s="61">
        <f>SUM(C69:C72)</f>
        <v>0</v>
      </c>
      <c r="D68" s="61">
        <f>SUM(D69:D72)</f>
        <v>0</v>
      </c>
      <c r="E68" s="62">
        <f>SUM(E69:E72)</f>
        <v>0</v>
      </c>
      <c r="F68" s="62">
        <f>SUM(F69:F72)</f>
        <v>0</v>
      </c>
    </row>
    <row r="69" spans="1:6" s="36" customFormat="1" ht="12" customHeight="1" x14ac:dyDescent="0.2">
      <c r="A69" s="63" t="s">
        <v>78</v>
      </c>
      <c r="B69" s="64" t="s">
        <v>203</v>
      </c>
      <c r="C69" s="79"/>
      <c r="D69" s="79"/>
      <c r="E69" s="83">
        <f t="shared" si="1"/>
        <v>0</v>
      </c>
      <c r="F69" s="83">
        <f t="shared" si="1"/>
        <v>0</v>
      </c>
    </row>
    <row r="70" spans="1:6" s="36" customFormat="1" ht="12" customHeight="1" x14ac:dyDescent="0.2">
      <c r="A70" s="67" t="s">
        <v>79</v>
      </c>
      <c r="B70" s="68" t="s">
        <v>204</v>
      </c>
      <c r="C70" s="79"/>
      <c r="D70" s="79"/>
      <c r="E70" s="83">
        <f t="shared" si="1"/>
        <v>0</v>
      </c>
      <c r="F70" s="83">
        <f t="shared" si="1"/>
        <v>0</v>
      </c>
    </row>
    <row r="71" spans="1:6" s="36" customFormat="1" ht="12" customHeight="1" x14ac:dyDescent="0.2">
      <c r="A71" s="67" t="s">
        <v>229</v>
      </c>
      <c r="B71" s="68" t="s">
        <v>205</v>
      </c>
      <c r="C71" s="79"/>
      <c r="D71" s="79"/>
      <c r="E71" s="83">
        <f t="shared" si="1"/>
        <v>0</v>
      </c>
      <c r="F71" s="83">
        <f t="shared" si="1"/>
        <v>0</v>
      </c>
    </row>
    <row r="72" spans="1:6" s="36" customFormat="1" ht="12" customHeight="1" thickBot="1" x14ac:dyDescent="0.25">
      <c r="A72" s="71" t="s">
        <v>230</v>
      </c>
      <c r="B72" s="72" t="s">
        <v>206</v>
      </c>
      <c r="C72" s="79"/>
      <c r="D72" s="79"/>
      <c r="E72" s="83">
        <f t="shared" si="1"/>
        <v>0</v>
      </c>
      <c r="F72" s="83">
        <f t="shared" si="1"/>
        <v>0</v>
      </c>
    </row>
    <row r="73" spans="1:6" s="36" customFormat="1" ht="12" customHeight="1" thickBot="1" x14ac:dyDescent="0.25">
      <c r="A73" s="85" t="s">
        <v>207</v>
      </c>
      <c r="B73" s="73" t="s">
        <v>208</v>
      </c>
      <c r="C73" s="61">
        <f>SUM(C74:C75)</f>
        <v>0</v>
      </c>
      <c r="D73" s="61">
        <f>SUM(D74:D75)</f>
        <v>0</v>
      </c>
      <c r="E73" s="62">
        <f>SUM(E74:E75)</f>
        <v>0</v>
      </c>
      <c r="F73" s="62">
        <f>SUM(F74:F75)</f>
        <v>0</v>
      </c>
    </row>
    <row r="74" spans="1:6" s="36" customFormat="1" ht="12" customHeight="1" x14ac:dyDescent="0.2">
      <c r="A74" s="63" t="s">
        <v>231</v>
      </c>
      <c r="B74" s="64" t="s">
        <v>209</v>
      </c>
      <c r="C74" s="79"/>
      <c r="D74" s="79"/>
      <c r="E74" s="83">
        <f t="shared" si="1"/>
        <v>0</v>
      </c>
      <c r="F74" s="83">
        <f t="shared" si="1"/>
        <v>0</v>
      </c>
    </row>
    <row r="75" spans="1:6" s="36" customFormat="1" ht="12" customHeight="1" thickBot="1" x14ac:dyDescent="0.25">
      <c r="A75" s="71" t="s">
        <v>232</v>
      </c>
      <c r="B75" s="72" t="s">
        <v>210</v>
      </c>
      <c r="C75" s="79"/>
      <c r="D75" s="79"/>
      <c r="E75" s="83">
        <f t="shared" si="1"/>
        <v>0</v>
      </c>
      <c r="F75" s="83">
        <f t="shared" si="1"/>
        <v>0</v>
      </c>
    </row>
    <row r="76" spans="1:6" s="36" customFormat="1" ht="12" customHeight="1" thickBot="1" x14ac:dyDescent="0.25">
      <c r="A76" s="85" t="s">
        <v>211</v>
      </c>
      <c r="B76" s="73" t="s">
        <v>212</v>
      </c>
      <c r="C76" s="61">
        <f>SUM(C77:C79)</f>
        <v>0</v>
      </c>
      <c r="D76" s="61">
        <f>SUM(D77:D79)</f>
        <v>0</v>
      </c>
      <c r="E76" s="62">
        <f>SUM(E77:E79)</f>
        <v>0</v>
      </c>
      <c r="F76" s="62">
        <f>SUM(F77:F79)</f>
        <v>0</v>
      </c>
    </row>
    <row r="77" spans="1:6" s="36" customFormat="1" ht="12" customHeight="1" x14ac:dyDescent="0.2">
      <c r="A77" s="63" t="s">
        <v>233</v>
      </c>
      <c r="B77" s="64" t="s">
        <v>213</v>
      </c>
      <c r="C77" s="79"/>
      <c r="D77" s="79"/>
      <c r="E77" s="83">
        <f t="shared" si="1"/>
        <v>0</v>
      </c>
      <c r="F77" s="83">
        <f t="shared" si="1"/>
        <v>0</v>
      </c>
    </row>
    <row r="78" spans="1:6" s="36" customFormat="1" ht="12" customHeight="1" x14ac:dyDescent="0.2">
      <c r="A78" s="67" t="s">
        <v>234</v>
      </c>
      <c r="B78" s="68" t="s">
        <v>214</v>
      </c>
      <c r="C78" s="79"/>
      <c r="D78" s="79"/>
      <c r="E78" s="83">
        <f t="shared" si="1"/>
        <v>0</v>
      </c>
      <c r="F78" s="83">
        <f t="shared" si="1"/>
        <v>0</v>
      </c>
    </row>
    <row r="79" spans="1:6" s="36" customFormat="1" ht="12" customHeight="1" thickBot="1" x14ac:dyDescent="0.25">
      <c r="A79" s="71" t="s">
        <v>235</v>
      </c>
      <c r="B79" s="72" t="s">
        <v>215</v>
      </c>
      <c r="C79" s="79"/>
      <c r="D79" s="79"/>
      <c r="E79" s="83">
        <f t="shared" si="1"/>
        <v>0</v>
      </c>
      <c r="F79" s="83">
        <f t="shared" si="1"/>
        <v>0</v>
      </c>
    </row>
    <row r="80" spans="1:6" s="36" customFormat="1" ht="12" customHeight="1" thickBot="1" x14ac:dyDescent="0.25">
      <c r="A80" s="85" t="s">
        <v>216</v>
      </c>
      <c r="B80" s="73" t="s">
        <v>236</v>
      </c>
      <c r="C80" s="61">
        <f>SUM(C81:C84)</f>
        <v>0</v>
      </c>
      <c r="D80" s="61">
        <f>SUM(D81:D84)</f>
        <v>0</v>
      </c>
      <c r="E80" s="62">
        <f>SUM(E81:E84)</f>
        <v>0</v>
      </c>
      <c r="F80" s="62">
        <f>SUM(F81:F84)</f>
        <v>0</v>
      </c>
    </row>
    <row r="81" spans="1:6" s="36" customFormat="1" ht="12" customHeight="1" x14ac:dyDescent="0.2">
      <c r="A81" s="87" t="s">
        <v>217</v>
      </c>
      <c r="B81" s="64" t="s">
        <v>218</v>
      </c>
      <c r="C81" s="79"/>
      <c r="D81" s="79"/>
      <c r="E81" s="83">
        <f t="shared" si="1"/>
        <v>0</v>
      </c>
      <c r="F81" s="83">
        <f t="shared" si="1"/>
        <v>0</v>
      </c>
    </row>
    <row r="82" spans="1:6" s="36" customFormat="1" ht="12" customHeight="1" x14ac:dyDescent="0.2">
      <c r="A82" s="88" t="s">
        <v>219</v>
      </c>
      <c r="B82" s="68" t="s">
        <v>220</v>
      </c>
      <c r="C82" s="79"/>
      <c r="D82" s="79"/>
      <c r="E82" s="83">
        <f t="shared" si="1"/>
        <v>0</v>
      </c>
      <c r="F82" s="83">
        <f t="shared" si="1"/>
        <v>0</v>
      </c>
    </row>
    <row r="83" spans="1:6" s="36" customFormat="1" ht="12" customHeight="1" x14ac:dyDescent="0.2">
      <c r="A83" s="88" t="s">
        <v>221</v>
      </c>
      <c r="B83" s="68" t="s">
        <v>222</v>
      </c>
      <c r="C83" s="79"/>
      <c r="D83" s="79"/>
      <c r="E83" s="83">
        <f t="shared" si="1"/>
        <v>0</v>
      </c>
      <c r="F83" s="83">
        <f t="shared" si="1"/>
        <v>0</v>
      </c>
    </row>
    <row r="84" spans="1:6" s="36" customFormat="1" ht="12" customHeight="1" thickBot="1" x14ac:dyDescent="0.25">
      <c r="A84" s="89" t="s">
        <v>223</v>
      </c>
      <c r="B84" s="72" t="s">
        <v>224</v>
      </c>
      <c r="C84" s="79"/>
      <c r="D84" s="79"/>
      <c r="E84" s="83">
        <f t="shared" si="1"/>
        <v>0</v>
      </c>
      <c r="F84" s="83">
        <f t="shared" si="1"/>
        <v>0</v>
      </c>
    </row>
    <row r="85" spans="1:6" s="36" customFormat="1" ht="12" customHeight="1" thickBot="1" x14ac:dyDescent="0.25">
      <c r="A85" s="85" t="s">
        <v>225</v>
      </c>
      <c r="B85" s="73" t="s">
        <v>342</v>
      </c>
      <c r="C85" s="90"/>
      <c r="D85" s="90"/>
      <c r="E85" s="62">
        <f t="shared" si="1"/>
        <v>0</v>
      </c>
      <c r="F85" s="62">
        <f t="shared" si="1"/>
        <v>0</v>
      </c>
    </row>
    <row r="86" spans="1:6" s="36" customFormat="1" ht="13.5" customHeight="1" thickBot="1" x14ac:dyDescent="0.25">
      <c r="A86" s="85" t="s">
        <v>227</v>
      </c>
      <c r="B86" s="73" t="s">
        <v>226</v>
      </c>
      <c r="C86" s="90"/>
      <c r="D86" s="90"/>
      <c r="E86" s="62">
        <f t="shared" si="1"/>
        <v>0</v>
      </c>
      <c r="F86" s="62">
        <f t="shared" si="1"/>
        <v>0</v>
      </c>
    </row>
    <row r="87" spans="1:6" s="36" customFormat="1" ht="15.75" customHeight="1" thickBot="1" x14ac:dyDescent="0.25">
      <c r="A87" s="85" t="s">
        <v>239</v>
      </c>
      <c r="B87" s="91" t="s">
        <v>345</v>
      </c>
      <c r="C87" s="76">
        <f>+C64+C68+C73+C76+C80+C86+C85</f>
        <v>0</v>
      </c>
      <c r="D87" s="76">
        <f>+D64+D68+D73+D76+D80+D86+D85</f>
        <v>0</v>
      </c>
      <c r="E87" s="77">
        <f>+E64+E68+E73+E76+E80+E86+E85</f>
        <v>0</v>
      </c>
      <c r="F87" s="77">
        <f>+F64+F68+F73+F76+F80+F86+F85</f>
        <v>0</v>
      </c>
    </row>
    <row r="88" spans="1:6" s="36" customFormat="1" ht="25.5" customHeight="1" thickBot="1" x14ac:dyDescent="0.25">
      <c r="A88" s="92" t="s">
        <v>344</v>
      </c>
      <c r="B88" s="93" t="s">
        <v>346</v>
      </c>
      <c r="C88" s="76">
        <f>+C63+C87</f>
        <v>0</v>
      </c>
      <c r="D88" s="76">
        <f>+D63+D87</f>
        <v>727860</v>
      </c>
      <c r="E88" s="77">
        <f>+E63+E87</f>
        <v>727860</v>
      </c>
      <c r="F88" s="77">
        <f>+F63+F87</f>
        <v>727860</v>
      </c>
    </row>
    <row r="89" spans="1:6" s="36" customFormat="1" ht="83.25" customHeight="1" x14ac:dyDescent="0.2">
      <c r="A89" s="3"/>
      <c r="B89" s="4"/>
      <c r="C89" s="22"/>
    </row>
    <row r="90" spans="1:6" ht="16.5" customHeight="1" x14ac:dyDescent="0.25">
      <c r="A90" s="771" t="s">
        <v>32</v>
      </c>
      <c r="B90" s="771"/>
      <c r="C90" s="771"/>
      <c r="D90" s="771"/>
      <c r="E90" s="771"/>
      <c r="F90" s="771"/>
    </row>
    <row r="91" spans="1:6" s="37" customFormat="1" ht="16.5" customHeight="1" thickBot="1" x14ac:dyDescent="0.3">
      <c r="A91" s="781" t="s">
        <v>81</v>
      </c>
      <c r="B91" s="781"/>
      <c r="C91" s="314"/>
      <c r="E91" s="793" t="s">
        <v>451</v>
      </c>
      <c r="F91" s="793"/>
    </row>
    <row r="92" spans="1:6" s="52" customFormat="1" ht="12.75" x14ac:dyDescent="0.2">
      <c r="A92" s="782" t="s">
        <v>45</v>
      </c>
      <c r="B92" s="784" t="s">
        <v>379</v>
      </c>
      <c r="C92" s="788" t="str">
        <f>+CONCATENATE(LEFT(ÖSSZEFÜGGÉSEK!A6,4),". évi")</f>
        <v>2017. évi</v>
      </c>
      <c r="D92" s="789"/>
      <c r="E92" s="789"/>
      <c r="F92" s="790"/>
    </row>
    <row r="93" spans="1:6" s="52" customFormat="1" ht="39" thickBot="1" x14ac:dyDescent="0.25">
      <c r="A93" s="783"/>
      <c r="B93" s="785"/>
      <c r="C93" s="53" t="s">
        <v>378</v>
      </c>
      <c r="D93" s="54" t="str">
        <f>'1.1.'!D93</f>
        <v>1.-5. sz. módosítás 
(±)</v>
      </c>
      <c r="E93" s="55" t="str">
        <f>'1.1.'!E93</f>
        <v>Módosított előirányzat</v>
      </c>
      <c r="F93" s="55" t="str">
        <f>F4</f>
        <v>Teljesítés</v>
      </c>
    </row>
    <row r="94" spans="1:6" s="36" customFormat="1" ht="12" customHeight="1" thickBot="1" x14ac:dyDescent="0.25">
      <c r="A94" s="94" t="s">
        <v>354</v>
      </c>
      <c r="B94" s="95" t="s">
        <v>355</v>
      </c>
      <c r="C94" s="95" t="s">
        <v>356</v>
      </c>
      <c r="D94" s="95" t="s">
        <v>358</v>
      </c>
      <c r="E94" s="58" t="s">
        <v>434</v>
      </c>
      <c r="F94" s="58" t="s">
        <v>434</v>
      </c>
    </row>
    <row r="95" spans="1:6" s="52" customFormat="1" ht="12" customHeight="1" thickBot="1" x14ac:dyDescent="0.25">
      <c r="A95" s="97" t="s">
        <v>4</v>
      </c>
      <c r="B95" s="98" t="s">
        <v>437</v>
      </c>
      <c r="C95" s="99">
        <f>C96+C97+C98+C99+C100+C113</f>
        <v>3058000</v>
      </c>
      <c r="D95" s="99">
        <f>D96+D97+D98+D99+D100+D113</f>
        <v>1022000</v>
      </c>
      <c r="E95" s="100">
        <f>E96+E97+E98+E99+E100+E113</f>
        <v>4080000</v>
      </c>
      <c r="F95" s="100">
        <f>F96+F97+F98+F99+F100+F113</f>
        <v>3975636</v>
      </c>
    </row>
    <row r="96" spans="1:6" s="52" customFormat="1" ht="12" customHeight="1" x14ac:dyDescent="0.2">
      <c r="A96" s="101" t="s">
        <v>57</v>
      </c>
      <c r="B96" s="102" t="s">
        <v>33</v>
      </c>
      <c r="C96" s="103"/>
      <c r="D96" s="103"/>
      <c r="E96" s="104">
        <f t="shared" ref="E96:F129" si="2">C96+D96</f>
        <v>0</v>
      </c>
      <c r="F96" s="104">
        <f t="shared" si="2"/>
        <v>0</v>
      </c>
    </row>
    <row r="97" spans="1:6" s="52" customFormat="1" ht="12" customHeight="1" x14ac:dyDescent="0.2">
      <c r="A97" s="67" t="s">
        <v>58</v>
      </c>
      <c r="B97" s="105" t="s">
        <v>102</v>
      </c>
      <c r="C97" s="69"/>
      <c r="D97" s="69"/>
      <c r="E97" s="106">
        <f t="shared" si="2"/>
        <v>0</v>
      </c>
      <c r="F97" s="106">
        <f t="shared" si="2"/>
        <v>0</v>
      </c>
    </row>
    <row r="98" spans="1:6" s="52" customFormat="1" ht="12" customHeight="1" x14ac:dyDescent="0.2">
      <c r="A98" s="67" t="s">
        <v>59</v>
      </c>
      <c r="B98" s="105" t="s">
        <v>76</v>
      </c>
      <c r="C98" s="74">
        <v>940000</v>
      </c>
      <c r="D98" s="74">
        <f>30000+84000+40000+311000</f>
        <v>465000</v>
      </c>
      <c r="E98" s="107">
        <f t="shared" si="2"/>
        <v>1405000</v>
      </c>
      <c r="F98" s="107">
        <v>1391150</v>
      </c>
    </row>
    <row r="99" spans="1:6" s="52" customFormat="1" ht="12" customHeight="1" x14ac:dyDescent="0.2">
      <c r="A99" s="67" t="s">
        <v>60</v>
      </c>
      <c r="B99" s="108" t="s">
        <v>103</v>
      </c>
      <c r="C99" s="74"/>
      <c r="D99" s="74">
        <v>555000</v>
      </c>
      <c r="E99" s="107">
        <f t="shared" si="2"/>
        <v>555000</v>
      </c>
      <c r="F99" s="107">
        <v>555000</v>
      </c>
    </row>
    <row r="100" spans="1:6" s="52" customFormat="1" ht="12" customHeight="1" x14ac:dyDescent="0.2">
      <c r="A100" s="67" t="s">
        <v>68</v>
      </c>
      <c r="B100" s="109" t="s">
        <v>104</v>
      </c>
      <c r="C100" s="74">
        <v>2118000</v>
      </c>
      <c r="D100" s="74">
        <v>2000</v>
      </c>
      <c r="E100" s="107">
        <f t="shared" si="2"/>
        <v>2120000</v>
      </c>
      <c r="F100" s="107">
        <v>2029486</v>
      </c>
    </row>
    <row r="101" spans="1:6" s="52" customFormat="1" ht="12" customHeight="1" x14ac:dyDescent="0.2">
      <c r="A101" s="67" t="s">
        <v>61</v>
      </c>
      <c r="B101" s="105" t="s">
        <v>309</v>
      </c>
      <c r="C101" s="74"/>
      <c r="D101" s="74">
        <v>2000</v>
      </c>
      <c r="E101" s="107">
        <f t="shared" si="2"/>
        <v>2000</v>
      </c>
      <c r="F101" s="107">
        <v>1486</v>
      </c>
    </row>
    <row r="102" spans="1:6" s="52" customFormat="1" ht="12" customHeight="1" x14ac:dyDescent="0.2">
      <c r="A102" s="67" t="s">
        <v>62</v>
      </c>
      <c r="B102" s="110" t="s">
        <v>308</v>
      </c>
      <c r="C102" s="74"/>
      <c r="D102" s="74"/>
      <c r="E102" s="107">
        <f t="shared" si="2"/>
        <v>0</v>
      </c>
      <c r="F102" s="107"/>
    </row>
    <row r="103" spans="1:6" s="52" customFormat="1" ht="12" customHeight="1" x14ac:dyDescent="0.2">
      <c r="A103" s="67" t="s">
        <v>69</v>
      </c>
      <c r="B103" s="110" t="s">
        <v>307</v>
      </c>
      <c r="C103" s="74"/>
      <c r="D103" s="74"/>
      <c r="E103" s="107">
        <f t="shared" si="2"/>
        <v>0</v>
      </c>
      <c r="F103" s="107"/>
    </row>
    <row r="104" spans="1:6" s="52" customFormat="1" ht="12" customHeight="1" x14ac:dyDescent="0.2">
      <c r="A104" s="67" t="s">
        <v>70</v>
      </c>
      <c r="B104" s="111" t="s">
        <v>242</v>
      </c>
      <c r="C104" s="74"/>
      <c r="D104" s="74"/>
      <c r="E104" s="107">
        <f t="shared" si="2"/>
        <v>0</v>
      </c>
      <c r="F104" s="107"/>
    </row>
    <row r="105" spans="1:6" s="52" customFormat="1" ht="12" customHeight="1" x14ac:dyDescent="0.2">
      <c r="A105" s="67" t="s">
        <v>71</v>
      </c>
      <c r="B105" s="112" t="s">
        <v>243</v>
      </c>
      <c r="C105" s="74"/>
      <c r="D105" s="74"/>
      <c r="E105" s="107">
        <f t="shared" si="2"/>
        <v>0</v>
      </c>
      <c r="F105" s="107"/>
    </row>
    <row r="106" spans="1:6" s="52" customFormat="1" ht="12" customHeight="1" x14ac:dyDescent="0.2">
      <c r="A106" s="67" t="s">
        <v>72</v>
      </c>
      <c r="B106" s="112" t="s">
        <v>244</v>
      </c>
      <c r="C106" s="74"/>
      <c r="D106" s="74"/>
      <c r="E106" s="107">
        <f t="shared" si="2"/>
        <v>0</v>
      </c>
      <c r="F106" s="107"/>
    </row>
    <row r="107" spans="1:6" s="52" customFormat="1" ht="12" customHeight="1" x14ac:dyDescent="0.2">
      <c r="A107" s="67" t="s">
        <v>74</v>
      </c>
      <c r="B107" s="111" t="s">
        <v>245</v>
      </c>
      <c r="C107" s="74">
        <v>1068000</v>
      </c>
      <c r="D107" s="74"/>
      <c r="E107" s="107">
        <f t="shared" si="2"/>
        <v>1068000</v>
      </c>
      <c r="F107" s="107">
        <v>1018000</v>
      </c>
    </row>
    <row r="108" spans="1:6" s="52" customFormat="1" ht="12" customHeight="1" x14ac:dyDescent="0.2">
      <c r="A108" s="67" t="s">
        <v>105</v>
      </c>
      <c r="B108" s="111" t="s">
        <v>246</v>
      </c>
      <c r="C108" s="74"/>
      <c r="D108" s="74"/>
      <c r="E108" s="107">
        <f t="shared" si="2"/>
        <v>0</v>
      </c>
      <c r="F108" s="107"/>
    </row>
    <row r="109" spans="1:6" s="52" customFormat="1" ht="12" customHeight="1" x14ac:dyDescent="0.2">
      <c r="A109" s="67" t="s">
        <v>240</v>
      </c>
      <c r="B109" s="112" t="s">
        <v>247</v>
      </c>
      <c r="C109" s="74"/>
      <c r="D109" s="74"/>
      <c r="E109" s="107">
        <f t="shared" si="2"/>
        <v>0</v>
      </c>
      <c r="F109" s="107"/>
    </row>
    <row r="110" spans="1:6" s="52" customFormat="1" ht="12" customHeight="1" x14ac:dyDescent="0.2">
      <c r="A110" s="113" t="s">
        <v>241</v>
      </c>
      <c r="B110" s="110" t="s">
        <v>248</v>
      </c>
      <c r="C110" s="74"/>
      <c r="D110" s="74"/>
      <c r="E110" s="107">
        <f t="shared" si="2"/>
        <v>0</v>
      </c>
      <c r="F110" s="107"/>
    </row>
    <row r="111" spans="1:6" s="52" customFormat="1" ht="12" customHeight="1" x14ac:dyDescent="0.2">
      <c r="A111" s="67" t="s">
        <v>305</v>
      </c>
      <c r="B111" s="110" t="s">
        <v>249</v>
      </c>
      <c r="C111" s="74"/>
      <c r="D111" s="74"/>
      <c r="E111" s="107">
        <f t="shared" si="2"/>
        <v>0</v>
      </c>
      <c r="F111" s="107"/>
    </row>
    <row r="112" spans="1:6" s="52" customFormat="1" ht="12" customHeight="1" x14ac:dyDescent="0.2">
      <c r="A112" s="71" t="s">
        <v>306</v>
      </c>
      <c r="B112" s="110" t="s">
        <v>250</v>
      </c>
      <c r="C112" s="74">
        <v>1050000</v>
      </c>
      <c r="D112" s="74"/>
      <c r="E112" s="107">
        <f t="shared" si="2"/>
        <v>1050000</v>
      </c>
      <c r="F112" s="107">
        <v>1010000</v>
      </c>
    </row>
    <row r="113" spans="1:6" s="52" customFormat="1" ht="12" customHeight="1" x14ac:dyDescent="0.2">
      <c r="A113" s="67" t="s">
        <v>310</v>
      </c>
      <c r="B113" s="108" t="s">
        <v>34</v>
      </c>
      <c r="C113" s="69"/>
      <c r="D113" s="69"/>
      <c r="E113" s="106">
        <f t="shared" si="2"/>
        <v>0</v>
      </c>
      <c r="F113" s="106">
        <f t="shared" si="2"/>
        <v>0</v>
      </c>
    </row>
    <row r="114" spans="1:6" s="52" customFormat="1" ht="12" customHeight="1" x14ac:dyDescent="0.2">
      <c r="A114" s="67" t="s">
        <v>311</v>
      </c>
      <c r="B114" s="105" t="s">
        <v>313</v>
      </c>
      <c r="C114" s="69"/>
      <c r="D114" s="69"/>
      <c r="E114" s="106">
        <f t="shared" si="2"/>
        <v>0</v>
      </c>
      <c r="F114" s="106">
        <f t="shared" si="2"/>
        <v>0</v>
      </c>
    </row>
    <row r="115" spans="1:6" s="52" customFormat="1" ht="12" customHeight="1" thickBot="1" x14ac:dyDescent="0.25">
      <c r="A115" s="114" t="s">
        <v>312</v>
      </c>
      <c r="B115" s="115" t="s">
        <v>314</v>
      </c>
      <c r="C115" s="116"/>
      <c r="D115" s="116"/>
      <c r="E115" s="117">
        <f t="shared" si="2"/>
        <v>0</v>
      </c>
      <c r="F115" s="117">
        <f t="shared" si="2"/>
        <v>0</v>
      </c>
    </row>
    <row r="116" spans="1:6" s="52" customFormat="1" ht="12" customHeight="1" thickBot="1" x14ac:dyDescent="0.25">
      <c r="A116" s="118" t="s">
        <v>5</v>
      </c>
      <c r="B116" s="119" t="s">
        <v>438</v>
      </c>
      <c r="C116" s="120">
        <f>+C117+C119+C121</f>
        <v>0</v>
      </c>
      <c r="D116" s="61">
        <f>+D117+D119+D121</f>
        <v>0</v>
      </c>
      <c r="E116" s="121">
        <f>+E117+E119+E121</f>
        <v>0</v>
      </c>
      <c r="F116" s="121">
        <f>+F117+F119+F121</f>
        <v>0</v>
      </c>
    </row>
    <row r="117" spans="1:6" s="52" customFormat="1" ht="12" customHeight="1" x14ac:dyDescent="0.2">
      <c r="A117" s="63" t="s">
        <v>63</v>
      </c>
      <c r="B117" s="105" t="s">
        <v>120</v>
      </c>
      <c r="C117" s="65"/>
      <c r="D117" s="122"/>
      <c r="E117" s="66">
        <f t="shared" si="2"/>
        <v>0</v>
      </c>
      <c r="F117" s="66">
        <f t="shared" si="2"/>
        <v>0</v>
      </c>
    </row>
    <row r="118" spans="1:6" s="52" customFormat="1" ht="12" customHeight="1" x14ac:dyDescent="0.2">
      <c r="A118" s="63" t="s">
        <v>64</v>
      </c>
      <c r="B118" s="123" t="s">
        <v>254</v>
      </c>
      <c r="C118" s="65"/>
      <c r="D118" s="122"/>
      <c r="E118" s="66">
        <f t="shared" si="2"/>
        <v>0</v>
      </c>
      <c r="F118" s="66">
        <f t="shared" si="2"/>
        <v>0</v>
      </c>
    </row>
    <row r="119" spans="1:6" s="52" customFormat="1" ht="12" customHeight="1" x14ac:dyDescent="0.2">
      <c r="A119" s="63" t="s">
        <v>65</v>
      </c>
      <c r="B119" s="123" t="s">
        <v>106</v>
      </c>
      <c r="C119" s="69"/>
      <c r="D119" s="124"/>
      <c r="E119" s="106">
        <f t="shared" si="2"/>
        <v>0</v>
      </c>
      <c r="F119" s="106">
        <f t="shared" si="2"/>
        <v>0</v>
      </c>
    </row>
    <row r="120" spans="1:6" s="52" customFormat="1" ht="12" customHeight="1" x14ac:dyDescent="0.2">
      <c r="A120" s="63" t="s">
        <v>66</v>
      </c>
      <c r="B120" s="123" t="s">
        <v>255</v>
      </c>
      <c r="C120" s="69"/>
      <c r="D120" s="124"/>
      <c r="E120" s="106">
        <f t="shared" si="2"/>
        <v>0</v>
      </c>
      <c r="F120" s="106">
        <f t="shared" si="2"/>
        <v>0</v>
      </c>
    </row>
    <row r="121" spans="1:6" s="52" customFormat="1" ht="12" customHeight="1" x14ac:dyDescent="0.2">
      <c r="A121" s="63" t="s">
        <v>67</v>
      </c>
      <c r="B121" s="72" t="s">
        <v>122</v>
      </c>
      <c r="C121" s="69"/>
      <c r="D121" s="124"/>
      <c r="E121" s="106">
        <f t="shared" si="2"/>
        <v>0</v>
      </c>
      <c r="F121" s="106">
        <f t="shared" si="2"/>
        <v>0</v>
      </c>
    </row>
    <row r="122" spans="1:6" s="52" customFormat="1" ht="12" customHeight="1" x14ac:dyDescent="0.2">
      <c r="A122" s="63" t="s">
        <v>73</v>
      </c>
      <c r="B122" s="70" t="s">
        <v>299</v>
      </c>
      <c r="C122" s="69"/>
      <c r="D122" s="124"/>
      <c r="E122" s="106">
        <f t="shared" si="2"/>
        <v>0</v>
      </c>
      <c r="F122" s="106">
        <f t="shared" si="2"/>
        <v>0</v>
      </c>
    </row>
    <row r="123" spans="1:6" s="52" customFormat="1" ht="12" customHeight="1" x14ac:dyDescent="0.2">
      <c r="A123" s="63" t="s">
        <v>75</v>
      </c>
      <c r="B123" s="125" t="s">
        <v>260</v>
      </c>
      <c r="C123" s="69"/>
      <c r="D123" s="124"/>
      <c r="E123" s="106">
        <f t="shared" si="2"/>
        <v>0</v>
      </c>
      <c r="F123" s="106">
        <f t="shared" si="2"/>
        <v>0</v>
      </c>
    </row>
    <row r="124" spans="1:6" s="52" customFormat="1" ht="12" customHeight="1" x14ac:dyDescent="0.2">
      <c r="A124" s="63" t="s">
        <v>107</v>
      </c>
      <c r="B124" s="112" t="s">
        <v>244</v>
      </c>
      <c r="C124" s="69"/>
      <c r="D124" s="124"/>
      <c r="E124" s="106">
        <f t="shared" si="2"/>
        <v>0</v>
      </c>
      <c r="F124" s="106">
        <f t="shared" si="2"/>
        <v>0</v>
      </c>
    </row>
    <row r="125" spans="1:6" s="52" customFormat="1" ht="12" customHeight="1" x14ac:dyDescent="0.2">
      <c r="A125" s="63" t="s">
        <v>108</v>
      </c>
      <c r="B125" s="112" t="s">
        <v>259</v>
      </c>
      <c r="C125" s="69"/>
      <c r="D125" s="124"/>
      <c r="E125" s="106">
        <f t="shared" si="2"/>
        <v>0</v>
      </c>
      <c r="F125" s="106">
        <f t="shared" si="2"/>
        <v>0</v>
      </c>
    </row>
    <row r="126" spans="1:6" s="52" customFormat="1" ht="12" customHeight="1" x14ac:dyDescent="0.2">
      <c r="A126" s="63" t="s">
        <v>109</v>
      </c>
      <c r="B126" s="112" t="s">
        <v>258</v>
      </c>
      <c r="C126" s="69"/>
      <c r="D126" s="124"/>
      <c r="E126" s="106">
        <f t="shared" si="2"/>
        <v>0</v>
      </c>
      <c r="F126" s="106">
        <f t="shared" si="2"/>
        <v>0</v>
      </c>
    </row>
    <row r="127" spans="1:6" s="52" customFormat="1" ht="12" customHeight="1" x14ac:dyDescent="0.2">
      <c r="A127" s="63" t="s">
        <v>251</v>
      </c>
      <c r="B127" s="112" t="s">
        <v>247</v>
      </c>
      <c r="C127" s="69"/>
      <c r="D127" s="124"/>
      <c r="E127" s="106">
        <f t="shared" si="2"/>
        <v>0</v>
      </c>
      <c r="F127" s="106">
        <f t="shared" si="2"/>
        <v>0</v>
      </c>
    </row>
    <row r="128" spans="1:6" s="52" customFormat="1" ht="12" customHeight="1" x14ac:dyDescent="0.2">
      <c r="A128" s="63" t="s">
        <v>252</v>
      </c>
      <c r="B128" s="112" t="s">
        <v>257</v>
      </c>
      <c r="C128" s="69"/>
      <c r="D128" s="124"/>
      <c r="E128" s="106">
        <f t="shared" si="2"/>
        <v>0</v>
      </c>
      <c r="F128" s="106">
        <f t="shared" si="2"/>
        <v>0</v>
      </c>
    </row>
    <row r="129" spans="1:6" s="52" customFormat="1" ht="12" customHeight="1" thickBot="1" x14ac:dyDescent="0.25">
      <c r="A129" s="113" t="s">
        <v>253</v>
      </c>
      <c r="B129" s="112" t="s">
        <v>256</v>
      </c>
      <c r="C129" s="74"/>
      <c r="D129" s="126"/>
      <c r="E129" s="107">
        <f t="shared" si="2"/>
        <v>0</v>
      </c>
      <c r="F129" s="107">
        <f t="shared" si="2"/>
        <v>0</v>
      </c>
    </row>
    <row r="130" spans="1:6" s="52" customFormat="1" ht="12" customHeight="1" thickBot="1" x14ac:dyDescent="0.25">
      <c r="A130" s="59" t="s">
        <v>6</v>
      </c>
      <c r="B130" s="127" t="s">
        <v>315</v>
      </c>
      <c r="C130" s="61">
        <f>+C95+C116</f>
        <v>3058000</v>
      </c>
      <c r="D130" s="128">
        <f>+D95+D116</f>
        <v>1022000</v>
      </c>
      <c r="E130" s="62">
        <f>+E95+E116</f>
        <v>4080000</v>
      </c>
      <c r="F130" s="62">
        <f>+F95+F116</f>
        <v>3975636</v>
      </c>
    </row>
    <row r="131" spans="1:6" s="52" customFormat="1" ht="12" customHeight="1" thickBot="1" x14ac:dyDescent="0.25">
      <c r="A131" s="59" t="s">
        <v>7</v>
      </c>
      <c r="B131" s="127" t="s">
        <v>380</v>
      </c>
      <c r="C131" s="61">
        <f>+C132+C133+C134</f>
        <v>0</v>
      </c>
      <c r="D131" s="128">
        <f>+D132+D133+D134</f>
        <v>0</v>
      </c>
      <c r="E131" s="62">
        <f>+E132+E133+E134</f>
        <v>0</v>
      </c>
      <c r="F131" s="62">
        <f>+F132+F133+F134</f>
        <v>0</v>
      </c>
    </row>
    <row r="132" spans="1:6" s="52" customFormat="1" ht="12" customHeight="1" x14ac:dyDescent="0.2">
      <c r="A132" s="63" t="s">
        <v>156</v>
      </c>
      <c r="B132" s="123" t="s">
        <v>323</v>
      </c>
      <c r="C132" s="69"/>
      <c r="D132" s="124"/>
      <c r="E132" s="106">
        <f t="shared" ref="E132:F154" si="3">C132+D132</f>
        <v>0</v>
      </c>
      <c r="F132" s="106">
        <f t="shared" si="3"/>
        <v>0</v>
      </c>
    </row>
    <row r="133" spans="1:6" s="52" customFormat="1" ht="12" customHeight="1" x14ac:dyDescent="0.2">
      <c r="A133" s="63" t="s">
        <v>157</v>
      </c>
      <c r="B133" s="123" t="s">
        <v>324</v>
      </c>
      <c r="C133" s="69"/>
      <c r="D133" s="124"/>
      <c r="E133" s="106">
        <f t="shared" si="3"/>
        <v>0</v>
      </c>
      <c r="F133" s="106">
        <f t="shared" si="3"/>
        <v>0</v>
      </c>
    </row>
    <row r="134" spans="1:6" s="52" customFormat="1" ht="12" customHeight="1" thickBot="1" x14ac:dyDescent="0.25">
      <c r="A134" s="113" t="s">
        <v>158</v>
      </c>
      <c r="B134" s="123" t="s">
        <v>325</v>
      </c>
      <c r="C134" s="69"/>
      <c r="D134" s="124"/>
      <c r="E134" s="106">
        <f t="shared" si="3"/>
        <v>0</v>
      </c>
      <c r="F134" s="106">
        <f t="shared" si="3"/>
        <v>0</v>
      </c>
    </row>
    <row r="135" spans="1:6" s="52" customFormat="1" ht="12" customHeight="1" thickBot="1" x14ac:dyDescent="0.25">
      <c r="A135" s="59" t="s">
        <v>8</v>
      </c>
      <c r="B135" s="127" t="s">
        <v>317</v>
      </c>
      <c r="C135" s="61">
        <f>SUM(C136:C141)</f>
        <v>0</v>
      </c>
      <c r="D135" s="128">
        <f>SUM(D136:D141)</f>
        <v>0</v>
      </c>
      <c r="E135" s="62">
        <f>SUM(E136:E141)</f>
        <v>0</v>
      </c>
      <c r="F135" s="62">
        <f>SUM(F136:F141)</f>
        <v>0</v>
      </c>
    </row>
    <row r="136" spans="1:6" s="52" customFormat="1" ht="12" customHeight="1" x14ac:dyDescent="0.2">
      <c r="A136" s="63" t="s">
        <v>50</v>
      </c>
      <c r="B136" s="129" t="s">
        <v>326</v>
      </c>
      <c r="C136" s="69"/>
      <c r="D136" s="124"/>
      <c r="E136" s="106">
        <f t="shared" si="3"/>
        <v>0</v>
      </c>
      <c r="F136" s="106">
        <f t="shared" si="3"/>
        <v>0</v>
      </c>
    </row>
    <row r="137" spans="1:6" s="52" customFormat="1" ht="12" customHeight="1" x14ac:dyDescent="0.2">
      <c r="A137" s="63" t="s">
        <v>51</v>
      </c>
      <c r="B137" s="129" t="s">
        <v>318</v>
      </c>
      <c r="C137" s="69"/>
      <c r="D137" s="124"/>
      <c r="E137" s="106">
        <f t="shared" si="3"/>
        <v>0</v>
      </c>
      <c r="F137" s="106">
        <f t="shared" si="3"/>
        <v>0</v>
      </c>
    </row>
    <row r="138" spans="1:6" s="52" customFormat="1" ht="12" customHeight="1" x14ac:dyDescent="0.2">
      <c r="A138" s="63" t="s">
        <v>52</v>
      </c>
      <c r="B138" s="129" t="s">
        <v>319</v>
      </c>
      <c r="C138" s="69"/>
      <c r="D138" s="124"/>
      <c r="E138" s="106">
        <f t="shared" si="3"/>
        <v>0</v>
      </c>
      <c r="F138" s="106">
        <f t="shared" si="3"/>
        <v>0</v>
      </c>
    </row>
    <row r="139" spans="1:6" s="52" customFormat="1" ht="12" customHeight="1" x14ac:dyDescent="0.2">
      <c r="A139" s="63" t="s">
        <v>94</v>
      </c>
      <c r="B139" s="129" t="s">
        <v>320</v>
      </c>
      <c r="C139" s="69"/>
      <c r="D139" s="124"/>
      <c r="E139" s="106">
        <f t="shared" si="3"/>
        <v>0</v>
      </c>
      <c r="F139" s="106">
        <f t="shared" si="3"/>
        <v>0</v>
      </c>
    </row>
    <row r="140" spans="1:6" s="52" customFormat="1" ht="12" customHeight="1" x14ac:dyDescent="0.2">
      <c r="A140" s="63" t="s">
        <v>95</v>
      </c>
      <c r="B140" s="129" t="s">
        <v>321</v>
      </c>
      <c r="C140" s="69"/>
      <c r="D140" s="124"/>
      <c r="E140" s="106">
        <f t="shared" si="3"/>
        <v>0</v>
      </c>
      <c r="F140" s="106">
        <f t="shared" si="3"/>
        <v>0</v>
      </c>
    </row>
    <row r="141" spans="1:6" s="52" customFormat="1" ht="12" customHeight="1" thickBot="1" x14ac:dyDescent="0.25">
      <c r="A141" s="113" t="s">
        <v>96</v>
      </c>
      <c r="B141" s="129" t="s">
        <v>322</v>
      </c>
      <c r="C141" s="69"/>
      <c r="D141" s="124"/>
      <c r="E141" s="106">
        <f t="shared" si="3"/>
        <v>0</v>
      </c>
      <c r="F141" s="106">
        <f t="shared" si="3"/>
        <v>0</v>
      </c>
    </row>
    <row r="142" spans="1:6" s="52" customFormat="1" ht="12" customHeight="1" thickBot="1" x14ac:dyDescent="0.25">
      <c r="A142" s="59" t="s">
        <v>9</v>
      </c>
      <c r="B142" s="127" t="s">
        <v>330</v>
      </c>
      <c r="C142" s="76">
        <f>+C143+C144+C145+C146</f>
        <v>0</v>
      </c>
      <c r="D142" s="130">
        <f>+D143+D144+D145+D146</f>
        <v>0</v>
      </c>
      <c r="E142" s="77">
        <f>+E143+E144+E145+E146</f>
        <v>0</v>
      </c>
      <c r="F142" s="77">
        <f>+F143+F144+F145+F146</f>
        <v>0</v>
      </c>
    </row>
    <row r="143" spans="1:6" s="52" customFormat="1" ht="12" customHeight="1" x14ac:dyDescent="0.2">
      <c r="A143" s="63" t="s">
        <v>53</v>
      </c>
      <c r="B143" s="129" t="s">
        <v>261</v>
      </c>
      <c r="C143" s="69"/>
      <c r="D143" s="124"/>
      <c r="E143" s="106">
        <f t="shared" si="3"/>
        <v>0</v>
      </c>
      <c r="F143" s="106">
        <f t="shared" si="3"/>
        <v>0</v>
      </c>
    </row>
    <row r="144" spans="1:6" s="52" customFormat="1" ht="12" customHeight="1" x14ac:dyDescent="0.2">
      <c r="A144" s="63" t="s">
        <v>54</v>
      </c>
      <c r="B144" s="129" t="s">
        <v>262</v>
      </c>
      <c r="C144" s="69"/>
      <c r="D144" s="124"/>
      <c r="E144" s="106">
        <f t="shared" si="3"/>
        <v>0</v>
      </c>
      <c r="F144" s="106">
        <f t="shared" si="3"/>
        <v>0</v>
      </c>
    </row>
    <row r="145" spans="1:9" s="52" customFormat="1" ht="12" customHeight="1" x14ac:dyDescent="0.2">
      <c r="A145" s="63" t="s">
        <v>176</v>
      </c>
      <c r="B145" s="129" t="s">
        <v>331</v>
      </c>
      <c r="C145" s="69"/>
      <c r="D145" s="124"/>
      <c r="E145" s="106">
        <f t="shared" si="3"/>
        <v>0</v>
      </c>
      <c r="F145" s="106">
        <f t="shared" si="3"/>
        <v>0</v>
      </c>
    </row>
    <row r="146" spans="1:9" s="52" customFormat="1" ht="12" customHeight="1" thickBot="1" x14ac:dyDescent="0.25">
      <c r="A146" s="113" t="s">
        <v>177</v>
      </c>
      <c r="B146" s="131" t="s">
        <v>281</v>
      </c>
      <c r="C146" s="69"/>
      <c r="D146" s="124"/>
      <c r="E146" s="106">
        <f t="shared" si="3"/>
        <v>0</v>
      </c>
      <c r="F146" s="106">
        <f t="shared" si="3"/>
        <v>0</v>
      </c>
    </row>
    <row r="147" spans="1:9" s="52" customFormat="1" ht="12" customHeight="1" thickBot="1" x14ac:dyDescent="0.25">
      <c r="A147" s="59" t="s">
        <v>10</v>
      </c>
      <c r="B147" s="127" t="s">
        <v>332</v>
      </c>
      <c r="C147" s="132">
        <f>SUM(C148:C152)</f>
        <v>0</v>
      </c>
      <c r="D147" s="133">
        <f>SUM(D148:D152)</f>
        <v>0</v>
      </c>
      <c r="E147" s="134">
        <f>SUM(E148:E152)</f>
        <v>0</v>
      </c>
      <c r="F147" s="134">
        <f>SUM(F148:F152)</f>
        <v>0</v>
      </c>
    </row>
    <row r="148" spans="1:9" s="52" customFormat="1" ht="12" customHeight="1" x14ac:dyDescent="0.2">
      <c r="A148" s="63" t="s">
        <v>55</v>
      </c>
      <c r="B148" s="129" t="s">
        <v>327</v>
      </c>
      <c r="C148" s="69"/>
      <c r="D148" s="124"/>
      <c r="E148" s="106">
        <f t="shared" si="3"/>
        <v>0</v>
      </c>
      <c r="F148" s="106">
        <f t="shared" si="3"/>
        <v>0</v>
      </c>
    </row>
    <row r="149" spans="1:9" s="52" customFormat="1" ht="12" customHeight="1" x14ac:dyDescent="0.2">
      <c r="A149" s="63" t="s">
        <v>56</v>
      </c>
      <c r="B149" s="129" t="s">
        <v>334</v>
      </c>
      <c r="C149" s="69"/>
      <c r="D149" s="124"/>
      <c r="E149" s="106">
        <f t="shared" si="3"/>
        <v>0</v>
      </c>
      <c r="F149" s="106">
        <f t="shared" si="3"/>
        <v>0</v>
      </c>
    </row>
    <row r="150" spans="1:9" s="52" customFormat="1" ht="12" customHeight="1" x14ac:dyDescent="0.2">
      <c r="A150" s="63" t="s">
        <v>188</v>
      </c>
      <c r="B150" s="129" t="s">
        <v>329</v>
      </c>
      <c r="C150" s="69"/>
      <c r="D150" s="124"/>
      <c r="E150" s="106">
        <f t="shared" si="3"/>
        <v>0</v>
      </c>
      <c r="F150" s="106">
        <f t="shared" si="3"/>
        <v>0</v>
      </c>
    </row>
    <row r="151" spans="1:9" s="52" customFormat="1" ht="12" customHeight="1" x14ac:dyDescent="0.2">
      <c r="A151" s="63" t="s">
        <v>189</v>
      </c>
      <c r="B151" s="129" t="s">
        <v>335</v>
      </c>
      <c r="C151" s="69"/>
      <c r="D151" s="124"/>
      <c r="E151" s="106">
        <f t="shared" si="3"/>
        <v>0</v>
      </c>
      <c r="F151" s="106">
        <f t="shared" si="3"/>
        <v>0</v>
      </c>
    </row>
    <row r="152" spans="1:9" s="52" customFormat="1" ht="12" customHeight="1" thickBot="1" x14ac:dyDescent="0.25">
      <c r="A152" s="63" t="s">
        <v>333</v>
      </c>
      <c r="B152" s="129" t="s">
        <v>336</v>
      </c>
      <c r="C152" s="69"/>
      <c r="D152" s="124"/>
      <c r="E152" s="107">
        <f t="shared" si="3"/>
        <v>0</v>
      </c>
      <c r="F152" s="107">
        <f t="shared" si="3"/>
        <v>0</v>
      </c>
    </row>
    <row r="153" spans="1:9" s="52" customFormat="1" ht="12" customHeight="1" thickBot="1" x14ac:dyDescent="0.25">
      <c r="A153" s="59" t="s">
        <v>11</v>
      </c>
      <c r="B153" s="127" t="s">
        <v>337</v>
      </c>
      <c r="C153" s="135"/>
      <c r="D153" s="136"/>
      <c r="E153" s="137">
        <f t="shared" si="3"/>
        <v>0</v>
      </c>
      <c r="F153" s="137">
        <f t="shared" si="3"/>
        <v>0</v>
      </c>
    </row>
    <row r="154" spans="1:9" s="52" customFormat="1" ht="12" customHeight="1" thickBot="1" x14ac:dyDescent="0.25">
      <c r="A154" s="59" t="s">
        <v>12</v>
      </c>
      <c r="B154" s="127" t="s">
        <v>338</v>
      </c>
      <c r="C154" s="135"/>
      <c r="D154" s="136"/>
      <c r="E154" s="66">
        <f t="shared" si="3"/>
        <v>0</v>
      </c>
      <c r="F154" s="66">
        <f t="shared" si="3"/>
        <v>0</v>
      </c>
    </row>
    <row r="155" spans="1:9" s="52" customFormat="1" ht="15" customHeight="1" thickBot="1" x14ac:dyDescent="0.25">
      <c r="A155" s="59" t="s">
        <v>13</v>
      </c>
      <c r="B155" s="127" t="s">
        <v>340</v>
      </c>
      <c r="C155" s="138">
        <f>+C131+C135+C142+C147+C153+C154</f>
        <v>0</v>
      </c>
      <c r="D155" s="139">
        <f>+D131+D135+D142+D147+D153+D154</f>
        <v>0</v>
      </c>
      <c r="E155" s="140">
        <f>+E131+E135+E142+E147+E153+E154</f>
        <v>0</v>
      </c>
      <c r="F155" s="140">
        <f>+F131+F135+F142+F147+F153+F154</f>
        <v>0</v>
      </c>
      <c r="G155" s="141"/>
      <c r="H155" s="141"/>
      <c r="I155" s="141"/>
    </row>
    <row r="156" spans="1:9" s="36" customFormat="1" ht="12.95" customHeight="1" thickBot="1" x14ac:dyDescent="0.25">
      <c r="A156" s="142" t="s">
        <v>14</v>
      </c>
      <c r="B156" s="143" t="s">
        <v>339</v>
      </c>
      <c r="C156" s="138">
        <f>+C130+C155</f>
        <v>3058000</v>
      </c>
      <c r="D156" s="139">
        <f>+D130+D155</f>
        <v>1022000</v>
      </c>
      <c r="E156" s="140">
        <f>+E130+E155</f>
        <v>4080000</v>
      </c>
      <c r="F156" s="140">
        <f>+F130+F155</f>
        <v>3975636</v>
      </c>
    </row>
    <row r="157" spans="1:9" ht="7.5" customHeight="1" x14ac:dyDescent="0.25"/>
    <row r="158" spans="1:9" x14ac:dyDescent="0.25">
      <c r="A158" s="777" t="s">
        <v>263</v>
      </c>
      <c r="B158" s="777"/>
      <c r="C158" s="777"/>
      <c r="D158" s="777"/>
      <c r="E158" s="777"/>
    </row>
    <row r="159" spans="1:9" ht="15" customHeight="1" thickBot="1" x14ac:dyDescent="0.3">
      <c r="A159" s="792" t="s">
        <v>82</v>
      </c>
      <c r="B159" s="792"/>
      <c r="C159" s="23"/>
      <c r="E159" s="23" t="s">
        <v>451</v>
      </c>
    </row>
    <row r="160" spans="1:9" s="36" customFormat="1" ht="25.5" customHeight="1" thickBot="1" x14ac:dyDescent="0.25">
      <c r="A160" s="59">
        <v>1</v>
      </c>
      <c r="B160" s="144" t="s">
        <v>341</v>
      </c>
      <c r="C160" s="145">
        <f>+C63-C130</f>
        <v>-3058000</v>
      </c>
      <c r="D160" s="61">
        <f>+D63-D130</f>
        <v>-294140</v>
      </c>
      <c r="E160" s="62">
        <f>+E63-E130</f>
        <v>-3352140</v>
      </c>
      <c r="F160" s="62">
        <f>+F63-F130</f>
        <v>-3247776</v>
      </c>
    </row>
    <row r="161" spans="1:6" s="36" customFormat="1" ht="37.5" customHeight="1" thickBot="1" x14ac:dyDescent="0.25">
      <c r="A161" s="59" t="s">
        <v>5</v>
      </c>
      <c r="B161" s="144" t="s">
        <v>347</v>
      </c>
      <c r="C161" s="61">
        <f>+C87-C155</f>
        <v>0</v>
      </c>
      <c r="D161" s="61">
        <f>+D87-D155</f>
        <v>0</v>
      </c>
      <c r="E161" s="62">
        <f>+E87-E155</f>
        <v>0</v>
      </c>
      <c r="F161" s="62">
        <f>+F87-F155</f>
        <v>0</v>
      </c>
    </row>
  </sheetData>
  <mergeCells count="14">
    <mergeCell ref="A158:E158"/>
    <mergeCell ref="A159:B159"/>
    <mergeCell ref="A91:B91"/>
    <mergeCell ref="A92:A93"/>
    <mergeCell ref="B92:B93"/>
    <mergeCell ref="C92:F92"/>
    <mergeCell ref="E91:F91"/>
    <mergeCell ref="A1:F1"/>
    <mergeCell ref="A90:F90"/>
    <mergeCell ref="A2:B2"/>
    <mergeCell ref="A3:A4"/>
    <mergeCell ref="B3:B4"/>
    <mergeCell ref="C3:F3"/>
    <mergeCell ref="E2:F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>&amp;C&amp;"Times New Roman CE,Félkövér"&amp;12
SIÓJUT KÖZSÉG ÖNKORMÁNYZATA
2017. ÉVI ZÁRSZÁMADÁS
ÖNKÉNT VÁLLALT FELADATAINAK MÓDOSÍTOTT MÉRLEGE&amp;10
&amp;R&amp;"Times New Roman CE,Félkövér dőlt"&amp;11 1.2. számú melléklet</oddHeader>
  </headerFooter>
  <rowBreaks count="2" manualBreakCount="2">
    <brk id="63" max="5" man="1"/>
    <brk id="89" max="5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I161"/>
  <sheetViews>
    <sheetView view="pageBreakPreview" topLeftCell="A14" zoomScaleNormal="100" zoomScaleSheetLayoutView="100" workbookViewId="0">
      <selection activeCell="I32" sqref="I32"/>
    </sheetView>
  </sheetViews>
  <sheetFormatPr defaultRowHeight="15.75" x14ac:dyDescent="0.25"/>
  <cols>
    <col min="1" max="1" width="9.5" style="30" customWidth="1"/>
    <col min="2" max="2" width="72" style="30" customWidth="1"/>
    <col min="3" max="3" width="17.33203125" style="31" customWidth="1"/>
    <col min="4" max="4" width="17.33203125" style="35" hidden="1" customWidth="1"/>
    <col min="5" max="5" width="17.33203125" style="35" customWidth="1"/>
    <col min="6" max="6" width="13.6640625" style="35" customWidth="1"/>
    <col min="7" max="16384" width="9.33203125" style="35"/>
  </cols>
  <sheetData>
    <row r="1" spans="1:6" ht="15.95" customHeight="1" x14ac:dyDescent="0.25">
      <c r="A1" s="771" t="s">
        <v>2</v>
      </c>
      <c r="B1" s="771"/>
      <c r="C1" s="771"/>
      <c r="D1" s="771"/>
      <c r="E1" s="771"/>
      <c r="F1" s="771"/>
    </row>
    <row r="2" spans="1:6" ht="15.95" customHeight="1" thickBot="1" x14ac:dyDescent="0.3">
      <c r="A2" s="779" t="s">
        <v>80</v>
      </c>
      <c r="B2" s="779"/>
      <c r="C2" s="39"/>
      <c r="E2" s="794" t="s">
        <v>451</v>
      </c>
      <c r="F2" s="794"/>
    </row>
    <row r="3" spans="1:6" s="52" customFormat="1" ht="12.75" x14ac:dyDescent="0.2">
      <c r="A3" s="782" t="s">
        <v>45</v>
      </c>
      <c r="B3" s="784" t="s">
        <v>3</v>
      </c>
      <c r="C3" s="788" t="str">
        <f>+CONCATENATE(LEFT(ÖSSZEFÜGGÉSEK!A6,4),". évi")</f>
        <v>2017. évi</v>
      </c>
      <c r="D3" s="789"/>
      <c r="E3" s="789"/>
      <c r="F3" s="790"/>
    </row>
    <row r="4" spans="1:6" s="52" customFormat="1" ht="39" thickBot="1" x14ac:dyDescent="0.25">
      <c r="A4" s="783"/>
      <c r="B4" s="785"/>
      <c r="C4" s="53" t="s">
        <v>378</v>
      </c>
      <c r="D4" s="54" t="str">
        <f>'1.2.'!D93</f>
        <v>1.-5. sz. módosítás 
(±)</v>
      </c>
      <c r="E4" s="55" t="str">
        <f>'1.2.'!E93</f>
        <v>Módosított előirányzat</v>
      </c>
      <c r="F4" s="55" t="str">
        <f>'1.2.'!F93</f>
        <v>Teljesítés</v>
      </c>
    </row>
    <row r="5" spans="1:6" s="36" customFormat="1" ht="12" customHeight="1" thickBot="1" x14ac:dyDescent="0.25">
      <c r="A5" s="56" t="s">
        <v>354</v>
      </c>
      <c r="B5" s="57" t="s">
        <v>355</v>
      </c>
      <c r="C5" s="57" t="s">
        <v>356</v>
      </c>
      <c r="D5" s="57" t="s">
        <v>358</v>
      </c>
      <c r="E5" s="96" t="s">
        <v>358</v>
      </c>
      <c r="F5" s="96" t="s">
        <v>357</v>
      </c>
    </row>
    <row r="6" spans="1:6" s="36" customFormat="1" ht="12" customHeight="1" thickBot="1" x14ac:dyDescent="0.25">
      <c r="A6" s="59" t="s">
        <v>4</v>
      </c>
      <c r="B6" s="60" t="s">
        <v>141</v>
      </c>
      <c r="C6" s="61">
        <f>+C7+C8+C9+C10+C11+C12</f>
        <v>0</v>
      </c>
      <c r="D6" s="61">
        <f>+D7+D8+D9+D10+D11+D12</f>
        <v>0</v>
      </c>
      <c r="E6" s="62">
        <f>+E7+E8+E9+E10+E11+E12</f>
        <v>0</v>
      </c>
      <c r="F6" s="62">
        <f>+F7+F8+F9+F10+F11+F12</f>
        <v>0</v>
      </c>
    </row>
    <row r="7" spans="1:6" s="36" customFormat="1" ht="12" customHeight="1" x14ac:dyDescent="0.2">
      <c r="A7" s="63" t="s">
        <v>57</v>
      </c>
      <c r="B7" s="64" t="s">
        <v>142</v>
      </c>
      <c r="C7" s="65"/>
      <c r="D7" s="65"/>
      <c r="E7" s="66">
        <f>C7+D7</f>
        <v>0</v>
      </c>
      <c r="F7" s="66">
        <f>D7+E7</f>
        <v>0</v>
      </c>
    </row>
    <row r="8" spans="1:6" s="36" customFormat="1" ht="12" customHeight="1" x14ac:dyDescent="0.2">
      <c r="A8" s="67" t="s">
        <v>58</v>
      </c>
      <c r="B8" s="68" t="s">
        <v>143</v>
      </c>
      <c r="C8" s="69"/>
      <c r="D8" s="69"/>
      <c r="E8" s="66">
        <f t="shared" ref="E8:F62" si="0">C8+D8</f>
        <v>0</v>
      </c>
      <c r="F8" s="66">
        <f t="shared" si="0"/>
        <v>0</v>
      </c>
    </row>
    <row r="9" spans="1:6" s="36" customFormat="1" ht="12" customHeight="1" x14ac:dyDescent="0.2">
      <c r="A9" s="67" t="s">
        <v>59</v>
      </c>
      <c r="B9" s="68" t="s">
        <v>144</v>
      </c>
      <c r="C9" s="69"/>
      <c r="D9" s="69"/>
      <c r="E9" s="66">
        <f t="shared" si="0"/>
        <v>0</v>
      </c>
      <c r="F9" s="66">
        <f t="shared" si="0"/>
        <v>0</v>
      </c>
    </row>
    <row r="10" spans="1:6" s="36" customFormat="1" ht="12" customHeight="1" x14ac:dyDescent="0.2">
      <c r="A10" s="67" t="s">
        <v>60</v>
      </c>
      <c r="B10" s="68" t="s">
        <v>145</v>
      </c>
      <c r="C10" s="69"/>
      <c r="D10" s="69"/>
      <c r="E10" s="66">
        <f t="shared" si="0"/>
        <v>0</v>
      </c>
      <c r="F10" s="66">
        <f t="shared" si="0"/>
        <v>0</v>
      </c>
    </row>
    <row r="11" spans="1:6" s="36" customFormat="1" ht="12" customHeight="1" x14ac:dyDescent="0.2">
      <c r="A11" s="67" t="s">
        <v>77</v>
      </c>
      <c r="B11" s="70" t="s">
        <v>300</v>
      </c>
      <c r="C11" s="69"/>
      <c r="D11" s="69"/>
      <c r="E11" s="66">
        <f t="shared" si="0"/>
        <v>0</v>
      </c>
      <c r="F11" s="66">
        <f t="shared" si="0"/>
        <v>0</v>
      </c>
    </row>
    <row r="12" spans="1:6" s="36" customFormat="1" ht="12" customHeight="1" thickBot="1" x14ac:dyDescent="0.25">
      <c r="A12" s="71" t="s">
        <v>61</v>
      </c>
      <c r="B12" s="72" t="s">
        <v>301</v>
      </c>
      <c r="C12" s="69"/>
      <c r="D12" s="69"/>
      <c r="E12" s="66">
        <f t="shared" si="0"/>
        <v>0</v>
      </c>
      <c r="F12" s="66">
        <f t="shared" si="0"/>
        <v>0</v>
      </c>
    </row>
    <row r="13" spans="1:6" s="36" customFormat="1" ht="12" customHeight="1" thickBot="1" x14ac:dyDescent="0.25">
      <c r="A13" s="59" t="s">
        <v>5</v>
      </c>
      <c r="B13" s="73" t="s">
        <v>146</v>
      </c>
      <c r="C13" s="61">
        <f>+C14+C15+C16+C17+C18</f>
        <v>0</v>
      </c>
      <c r="D13" s="61">
        <f>+D14+D15+D16+D17+D18</f>
        <v>0</v>
      </c>
      <c r="E13" s="62">
        <f>+E14+E15+E16+E17+E18</f>
        <v>0</v>
      </c>
      <c r="F13" s="62">
        <f>+F14+F15+F16+F17+F18</f>
        <v>0</v>
      </c>
    </row>
    <row r="14" spans="1:6" s="36" customFormat="1" ht="12" customHeight="1" x14ac:dyDescent="0.2">
      <c r="A14" s="63" t="s">
        <v>63</v>
      </c>
      <c r="B14" s="64" t="s">
        <v>147</v>
      </c>
      <c r="C14" s="65"/>
      <c r="D14" s="65"/>
      <c r="E14" s="66">
        <f t="shared" si="0"/>
        <v>0</v>
      </c>
      <c r="F14" s="66">
        <f t="shared" si="0"/>
        <v>0</v>
      </c>
    </row>
    <row r="15" spans="1:6" s="36" customFormat="1" ht="12" customHeight="1" x14ac:dyDescent="0.2">
      <c r="A15" s="67" t="s">
        <v>64</v>
      </c>
      <c r="B15" s="68" t="s">
        <v>148</v>
      </c>
      <c r="C15" s="69"/>
      <c r="D15" s="69"/>
      <c r="E15" s="66">
        <f t="shared" si="0"/>
        <v>0</v>
      </c>
      <c r="F15" s="66">
        <f t="shared" si="0"/>
        <v>0</v>
      </c>
    </row>
    <row r="16" spans="1:6" s="36" customFormat="1" ht="12" customHeight="1" x14ac:dyDescent="0.2">
      <c r="A16" s="67" t="s">
        <v>65</v>
      </c>
      <c r="B16" s="68" t="s">
        <v>293</v>
      </c>
      <c r="C16" s="69"/>
      <c r="D16" s="69"/>
      <c r="E16" s="66">
        <f t="shared" si="0"/>
        <v>0</v>
      </c>
      <c r="F16" s="66">
        <f t="shared" si="0"/>
        <v>0</v>
      </c>
    </row>
    <row r="17" spans="1:6" s="36" customFormat="1" ht="12" customHeight="1" x14ac:dyDescent="0.2">
      <c r="A17" s="67" t="s">
        <v>66</v>
      </c>
      <c r="B17" s="68" t="s">
        <v>294</v>
      </c>
      <c r="C17" s="69"/>
      <c r="D17" s="69"/>
      <c r="E17" s="66">
        <f t="shared" si="0"/>
        <v>0</v>
      </c>
      <c r="F17" s="66">
        <f t="shared" si="0"/>
        <v>0</v>
      </c>
    </row>
    <row r="18" spans="1:6" s="36" customFormat="1" ht="12" customHeight="1" x14ac:dyDescent="0.2">
      <c r="A18" s="67" t="s">
        <v>67</v>
      </c>
      <c r="B18" s="68" t="s">
        <v>149</v>
      </c>
      <c r="C18" s="69"/>
      <c r="D18" s="69"/>
      <c r="E18" s="66">
        <f t="shared" si="0"/>
        <v>0</v>
      </c>
      <c r="F18" s="66">
        <f t="shared" si="0"/>
        <v>0</v>
      </c>
    </row>
    <row r="19" spans="1:6" s="36" customFormat="1" ht="12" customHeight="1" thickBot="1" x14ac:dyDescent="0.25">
      <c r="A19" s="71" t="s">
        <v>73</v>
      </c>
      <c r="B19" s="72" t="s">
        <v>150</v>
      </c>
      <c r="C19" s="74"/>
      <c r="D19" s="74"/>
      <c r="E19" s="66">
        <f t="shared" si="0"/>
        <v>0</v>
      </c>
      <c r="F19" s="66">
        <f t="shared" si="0"/>
        <v>0</v>
      </c>
    </row>
    <row r="20" spans="1:6" s="36" customFormat="1" ht="12" customHeight="1" thickBot="1" x14ac:dyDescent="0.25">
      <c r="A20" s="59" t="s">
        <v>6</v>
      </c>
      <c r="B20" s="60" t="s">
        <v>151</v>
      </c>
      <c r="C20" s="61">
        <f>+C21+C22+C23+C24+C25</f>
        <v>0</v>
      </c>
      <c r="D20" s="61">
        <f>+D21+D22+D23+D24+D25</f>
        <v>0</v>
      </c>
      <c r="E20" s="62">
        <f>+E21+E22+E23+E24+E25</f>
        <v>0</v>
      </c>
      <c r="F20" s="62">
        <f>+F21+F22+F23+F24+F25</f>
        <v>0</v>
      </c>
    </row>
    <row r="21" spans="1:6" s="36" customFormat="1" ht="12" customHeight="1" x14ac:dyDescent="0.2">
      <c r="A21" s="63" t="s">
        <v>46</v>
      </c>
      <c r="B21" s="64" t="s">
        <v>152</v>
      </c>
      <c r="C21" s="65"/>
      <c r="D21" s="65"/>
      <c r="E21" s="66">
        <f t="shared" si="0"/>
        <v>0</v>
      </c>
      <c r="F21" s="66">
        <f t="shared" si="0"/>
        <v>0</v>
      </c>
    </row>
    <row r="22" spans="1:6" s="36" customFormat="1" ht="12" customHeight="1" x14ac:dyDescent="0.2">
      <c r="A22" s="67" t="s">
        <v>47</v>
      </c>
      <c r="B22" s="68" t="s">
        <v>153</v>
      </c>
      <c r="C22" s="69"/>
      <c r="D22" s="69"/>
      <c r="E22" s="66">
        <f t="shared" si="0"/>
        <v>0</v>
      </c>
      <c r="F22" s="66">
        <f t="shared" si="0"/>
        <v>0</v>
      </c>
    </row>
    <row r="23" spans="1:6" s="36" customFormat="1" ht="12" customHeight="1" x14ac:dyDescent="0.2">
      <c r="A23" s="67" t="s">
        <v>48</v>
      </c>
      <c r="B23" s="68" t="s">
        <v>295</v>
      </c>
      <c r="C23" s="69"/>
      <c r="D23" s="69"/>
      <c r="E23" s="66">
        <f t="shared" si="0"/>
        <v>0</v>
      </c>
      <c r="F23" s="66">
        <f t="shared" si="0"/>
        <v>0</v>
      </c>
    </row>
    <row r="24" spans="1:6" s="36" customFormat="1" ht="12" customHeight="1" x14ac:dyDescent="0.2">
      <c r="A24" s="67" t="s">
        <v>49</v>
      </c>
      <c r="B24" s="68" t="s">
        <v>296</v>
      </c>
      <c r="C24" s="69"/>
      <c r="D24" s="69"/>
      <c r="E24" s="66">
        <f t="shared" si="0"/>
        <v>0</v>
      </c>
      <c r="F24" s="66">
        <f t="shared" si="0"/>
        <v>0</v>
      </c>
    </row>
    <row r="25" spans="1:6" s="36" customFormat="1" ht="12" customHeight="1" x14ac:dyDescent="0.2">
      <c r="A25" s="67" t="s">
        <v>90</v>
      </c>
      <c r="B25" s="68" t="s">
        <v>154</v>
      </c>
      <c r="C25" s="69"/>
      <c r="D25" s="69"/>
      <c r="E25" s="66">
        <f t="shared" si="0"/>
        <v>0</v>
      </c>
      <c r="F25" s="66">
        <f t="shared" si="0"/>
        <v>0</v>
      </c>
    </row>
    <row r="26" spans="1:6" s="36" customFormat="1" ht="12" customHeight="1" thickBot="1" x14ac:dyDescent="0.25">
      <c r="A26" s="71" t="s">
        <v>91</v>
      </c>
      <c r="B26" s="75" t="s">
        <v>155</v>
      </c>
      <c r="C26" s="74"/>
      <c r="D26" s="74"/>
      <c r="E26" s="66">
        <f t="shared" si="0"/>
        <v>0</v>
      </c>
      <c r="F26" s="66">
        <f t="shared" si="0"/>
        <v>0</v>
      </c>
    </row>
    <row r="27" spans="1:6" s="36" customFormat="1" ht="12" customHeight="1" thickBot="1" x14ac:dyDescent="0.25">
      <c r="A27" s="59" t="s">
        <v>92</v>
      </c>
      <c r="B27" s="60" t="s">
        <v>429</v>
      </c>
      <c r="C27" s="76">
        <f>+C28+C29+C30+C31+C32+C33+C34</f>
        <v>0</v>
      </c>
      <c r="D27" s="76">
        <f>+D28+D29+D30+D31+D32+D33+D34</f>
        <v>0</v>
      </c>
      <c r="E27" s="77">
        <f>+E28+E29+E30+E31+E32+E33+E34</f>
        <v>0</v>
      </c>
      <c r="F27" s="77">
        <f>+F28+F29+F30+F31+F32+F33+F34</f>
        <v>0</v>
      </c>
    </row>
    <row r="28" spans="1:6" s="36" customFormat="1" ht="12" customHeight="1" x14ac:dyDescent="0.2">
      <c r="A28" s="63" t="s">
        <v>156</v>
      </c>
      <c r="B28" s="64" t="s">
        <v>422</v>
      </c>
      <c r="C28" s="78"/>
      <c r="D28" s="78">
        <f>+D29+D30+D31</f>
        <v>0</v>
      </c>
      <c r="E28" s="66">
        <f t="shared" si="0"/>
        <v>0</v>
      </c>
      <c r="F28" s="66">
        <f t="shared" si="0"/>
        <v>0</v>
      </c>
    </row>
    <row r="29" spans="1:6" s="36" customFormat="1" ht="12" customHeight="1" x14ac:dyDescent="0.2">
      <c r="A29" s="67" t="s">
        <v>157</v>
      </c>
      <c r="B29" s="68" t="s">
        <v>423</v>
      </c>
      <c r="C29" s="69"/>
      <c r="D29" s="69"/>
      <c r="E29" s="66">
        <f t="shared" si="0"/>
        <v>0</v>
      </c>
      <c r="F29" s="66">
        <f t="shared" si="0"/>
        <v>0</v>
      </c>
    </row>
    <row r="30" spans="1:6" s="36" customFormat="1" ht="12" customHeight="1" x14ac:dyDescent="0.2">
      <c r="A30" s="67" t="s">
        <v>158</v>
      </c>
      <c r="B30" s="68" t="s">
        <v>424</v>
      </c>
      <c r="C30" s="69"/>
      <c r="D30" s="69"/>
      <c r="E30" s="66">
        <f t="shared" si="0"/>
        <v>0</v>
      </c>
      <c r="F30" s="66">
        <f t="shared" si="0"/>
        <v>0</v>
      </c>
    </row>
    <row r="31" spans="1:6" s="36" customFormat="1" ht="12" customHeight="1" x14ac:dyDescent="0.2">
      <c r="A31" s="67" t="s">
        <v>159</v>
      </c>
      <c r="B31" s="68" t="s">
        <v>425</v>
      </c>
      <c r="C31" s="69"/>
      <c r="D31" s="69"/>
      <c r="E31" s="66">
        <f t="shared" si="0"/>
        <v>0</v>
      </c>
      <c r="F31" s="66">
        <f t="shared" si="0"/>
        <v>0</v>
      </c>
    </row>
    <row r="32" spans="1:6" s="36" customFormat="1" ht="12" customHeight="1" x14ac:dyDescent="0.2">
      <c r="A32" s="67" t="s">
        <v>426</v>
      </c>
      <c r="B32" s="68" t="s">
        <v>160</v>
      </c>
      <c r="C32" s="69"/>
      <c r="D32" s="69"/>
      <c r="E32" s="66">
        <f t="shared" si="0"/>
        <v>0</v>
      </c>
      <c r="F32" s="66">
        <f t="shared" si="0"/>
        <v>0</v>
      </c>
    </row>
    <row r="33" spans="1:6" s="36" customFormat="1" ht="12" customHeight="1" x14ac:dyDescent="0.2">
      <c r="A33" s="67" t="s">
        <v>427</v>
      </c>
      <c r="B33" s="68" t="s">
        <v>161</v>
      </c>
      <c r="C33" s="69"/>
      <c r="D33" s="69"/>
      <c r="E33" s="66">
        <f t="shared" si="0"/>
        <v>0</v>
      </c>
      <c r="F33" s="66">
        <f t="shared" si="0"/>
        <v>0</v>
      </c>
    </row>
    <row r="34" spans="1:6" s="36" customFormat="1" ht="12" customHeight="1" thickBot="1" x14ac:dyDescent="0.25">
      <c r="A34" s="71" t="s">
        <v>428</v>
      </c>
      <c r="B34" s="75" t="s">
        <v>162</v>
      </c>
      <c r="C34" s="74"/>
      <c r="D34" s="74"/>
      <c r="E34" s="66">
        <f t="shared" si="0"/>
        <v>0</v>
      </c>
      <c r="F34" s="66">
        <f t="shared" si="0"/>
        <v>0</v>
      </c>
    </row>
    <row r="35" spans="1:6" s="36" customFormat="1" ht="12" customHeight="1" thickBot="1" x14ac:dyDescent="0.25">
      <c r="A35" s="59" t="s">
        <v>8</v>
      </c>
      <c r="B35" s="60" t="s">
        <v>302</v>
      </c>
      <c r="C35" s="61">
        <f>SUM(C36:C46)</f>
        <v>10000</v>
      </c>
      <c r="D35" s="61">
        <f>SUM(D36:D46)</f>
        <v>0</v>
      </c>
      <c r="E35" s="62">
        <f>SUM(E36:E46)</f>
        <v>10000</v>
      </c>
      <c r="F35" s="62">
        <f>SUM(F36:F46)</f>
        <v>40000</v>
      </c>
    </row>
    <row r="36" spans="1:6" s="36" customFormat="1" ht="12" customHeight="1" x14ac:dyDescent="0.2">
      <c r="A36" s="63" t="s">
        <v>50</v>
      </c>
      <c r="B36" s="64" t="s">
        <v>165</v>
      </c>
      <c r="C36" s="65"/>
      <c r="D36" s="65"/>
      <c r="E36" s="66">
        <f t="shared" si="0"/>
        <v>0</v>
      </c>
      <c r="F36" s="66">
        <f t="shared" si="0"/>
        <v>0</v>
      </c>
    </row>
    <row r="37" spans="1:6" s="36" customFormat="1" ht="12" customHeight="1" x14ac:dyDescent="0.2">
      <c r="A37" s="67" t="s">
        <v>51</v>
      </c>
      <c r="B37" s="68" t="s">
        <v>166</v>
      </c>
      <c r="C37" s="69">
        <v>10000</v>
      </c>
      <c r="D37" s="69"/>
      <c r="E37" s="66">
        <f t="shared" si="0"/>
        <v>10000</v>
      </c>
      <c r="F37" s="66">
        <v>40000</v>
      </c>
    </row>
    <row r="38" spans="1:6" s="36" customFormat="1" ht="12" customHeight="1" x14ac:dyDescent="0.2">
      <c r="A38" s="67" t="s">
        <v>52</v>
      </c>
      <c r="B38" s="68" t="s">
        <v>167</v>
      </c>
      <c r="C38" s="69"/>
      <c r="D38" s="69"/>
      <c r="E38" s="66">
        <f t="shared" si="0"/>
        <v>0</v>
      </c>
      <c r="F38" s="66">
        <f t="shared" si="0"/>
        <v>0</v>
      </c>
    </row>
    <row r="39" spans="1:6" s="36" customFormat="1" ht="12" customHeight="1" x14ac:dyDescent="0.2">
      <c r="A39" s="67" t="s">
        <v>94</v>
      </c>
      <c r="B39" s="68" t="s">
        <v>168</v>
      </c>
      <c r="C39" s="69"/>
      <c r="D39" s="69"/>
      <c r="E39" s="66">
        <f t="shared" si="0"/>
        <v>0</v>
      </c>
      <c r="F39" s="66">
        <f t="shared" si="0"/>
        <v>0</v>
      </c>
    </row>
    <row r="40" spans="1:6" s="36" customFormat="1" ht="12" customHeight="1" x14ac:dyDescent="0.2">
      <c r="A40" s="67" t="s">
        <v>95</v>
      </c>
      <c r="B40" s="68" t="s">
        <v>169</v>
      </c>
      <c r="C40" s="69"/>
      <c r="D40" s="69"/>
      <c r="E40" s="66">
        <f t="shared" si="0"/>
        <v>0</v>
      </c>
      <c r="F40" s="66">
        <f t="shared" si="0"/>
        <v>0</v>
      </c>
    </row>
    <row r="41" spans="1:6" s="36" customFormat="1" ht="12" customHeight="1" x14ac:dyDescent="0.2">
      <c r="A41" s="67" t="s">
        <v>96</v>
      </c>
      <c r="B41" s="68" t="s">
        <v>170</v>
      </c>
      <c r="C41" s="69"/>
      <c r="D41" s="69"/>
      <c r="E41" s="66">
        <f t="shared" si="0"/>
        <v>0</v>
      </c>
      <c r="F41" s="66">
        <f t="shared" si="0"/>
        <v>0</v>
      </c>
    </row>
    <row r="42" spans="1:6" s="36" customFormat="1" ht="12" customHeight="1" x14ac:dyDescent="0.2">
      <c r="A42" s="67" t="s">
        <v>97</v>
      </c>
      <c r="B42" s="68" t="s">
        <v>171</v>
      </c>
      <c r="C42" s="69"/>
      <c r="D42" s="69"/>
      <c r="E42" s="66">
        <f t="shared" si="0"/>
        <v>0</v>
      </c>
      <c r="F42" s="66">
        <f t="shared" si="0"/>
        <v>0</v>
      </c>
    </row>
    <row r="43" spans="1:6" s="36" customFormat="1" ht="12" customHeight="1" x14ac:dyDescent="0.2">
      <c r="A43" s="67" t="s">
        <v>98</v>
      </c>
      <c r="B43" s="68" t="s">
        <v>172</v>
      </c>
      <c r="C43" s="69"/>
      <c r="D43" s="69"/>
      <c r="E43" s="66">
        <f t="shared" si="0"/>
        <v>0</v>
      </c>
      <c r="F43" s="66">
        <f t="shared" si="0"/>
        <v>0</v>
      </c>
    </row>
    <row r="44" spans="1:6" s="36" customFormat="1" ht="12" customHeight="1" x14ac:dyDescent="0.2">
      <c r="A44" s="67" t="s">
        <v>163</v>
      </c>
      <c r="B44" s="68" t="s">
        <v>173</v>
      </c>
      <c r="C44" s="79"/>
      <c r="D44" s="79"/>
      <c r="E44" s="66">
        <f t="shared" si="0"/>
        <v>0</v>
      </c>
      <c r="F44" s="66">
        <f t="shared" si="0"/>
        <v>0</v>
      </c>
    </row>
    <row r="45" spans="1:6" s="36" customFormat="1" ht="12" customHeight="1" x14ac:dyDescent="0.2">
      <c r="A45" s="71" t="s">
        <v>164</v>
      </c>
      <c r="B45" s="75" t="s">
        <v>304</v>
      </c>
      <c r="C45" s="80"/>
      <c r="D45" s="80"/>
      <c r="E45" s="66">
        <f t="shared" si="0"/>
        <v>0</v>
      </c>
      <c r="F45" s="66">
        <f t="shared" si="0"/>
        <v>0</v>
      </c>
    </row>
    <row r="46" spans="1:6" s="36" customFormat="1" ht="12" customHeight="1" thickBot="1" x14ac:dyDescent="0.25">
      <c r="A46" s="71" t="s">
        <v>303</v>
      </c>
      <c r="B46" s="72" t="s">
        <v>174</v>
      </c>
      <c r="C46" s="80"/>
      <c r="D46" s="80"/>
      <c r="E46" s="66">
        <f t="shared" si="0"/>
        <v>0</v>
      </c>
      <c r="F46" s="66">
        <f t="shared" si="0"/>
        <v>0</v>
      </c>
    </row>
    <row r="47" spans="1:6" s="36" customFormat="1" ht="12" customHeight="1" thickBot="1" x14ac:dyDescent="0.25">
      <c r="A47" s="59" t="s">
        <v>9</v>
      </c>
      <c r="B47" s="60" t="s">
        <v>175</v>
      </c>
      <c r="C47" s="61">
        <f>SUM(C48:C52)</f>
        <v>0</v>
      </c>
      <c r="D47" s="61">
        <f>SUM(D48:D52)</f>
        <v>0</v>
      </c>
      <c r="E47" s="62">
        <f>SUM(E48:E52)</f>
        <v>0</v>
      </c>
      <c r="F47" s="62">
        <f>SUM(F48:F52)</f>
        <v>0</v>
      </c>
    </row>
    <row r="48" spans="1:6" s="36" customFormat="1" ht="12" customHeight="1" x14ac:dyDescent="0.2">
      <c r="A48" s="63" t="s">
        <v>53</v>
      </c>
      <c r="B48" s="64" t="s">
        <v>179</v>
      </c>
      <c r="C48" s="81"/>
      <c r="D48" s="81"/>
      <c r="E48" s="82">
        <f t="shared" si="0"/>
        <v>0</v>
      </c>
      <c r="F48" s="82">
        <f t="shared" si="0"/>
        <v>0</v>
      </c>
    </row>
    <row r="49" spans="1:6" s="36" customFormat="1" ht="12" customHeight="1" x14ac:dyDescent="0.2">
      <c r="A49" s="67" t="s">
        <v>54</v>
      </c>
      <c r="B49" s="68" t="s">
        <v>180</v>
      </c>
      <c r="C49" s="79"/>
      <c r="D49" s="79"/>
      <c r="E49" s="82">
        <f t="shared" si="0"/>
        <v>0</v>
      </c>
      <c r="F49" s="82">
        <f t="shared" si="0"/>
        <v>0</v>
      </c>
    </row>
    <row r="50" spans="1:6" s="36" customFormat="1" ht="12" customHeight="1" x14ac:dyDescent="0.2">
      <c r="A50" s="67" t="s">
        <v>176</v>
      </c>
      <c r="B50" s="68" t="s">
        <v>181</v>
      </c>
      <c r="C50" s="79"/>
      <c r="D50" s="79"/>
      <c r="E50" s="82">
        <f t="shared" si="0"/>
        <v>0</v>
      </c>
      <c r="F50" s="82">
        <f t="shared" si="0"/>
        <v>0</v>
      </c>
    </row>
    <row r="51" spans="1:6" s="36" customFormat="1" ht="12" customHeight="1" x14ac:dyDescent="0.2">
      <c r="A51" s="67" t="s">
        <v>177</v>
      </c>
      <c r="B51" s="68" t="s">
        <v>182</v>
      </c>
      <c r="C51" s="79"/>
      <c r="D51" s="79"/>
      <c r="E51" s="82">
        <f t="shared" si="0"/>
        <v>0</v>
      </c>
      <c r="F51" s="82">
        <f t="shared" si="0"/>
        <v>0</v>
      </c>
    </row>
    <row r="52" spans="1:6" s="36" customFormat="1" ht="12" customHeight="1" thickBot="1" x14ac:dyDescent="0.25">
      <c r="A52" s="71" t="s">
        <v>178</v>
      </c>
      <c r="B52" s="72" t="s">
        <v>183</v>
      </c>
      <c r="C52" s="80"/>
      <c r="D52" s="80"/>
      <c r="E52" s="82">
        <f t="shared" si="0"/>
        <v>0</v>
      </c>
      <c r="F52" s="82">
        <f t="shared" si="0"/>
        <v>0</v>
      </c>
    </row>
    <row r="53" spans="1:6" s="36" customFormat="1" ht="12" customHeight="1" thickBot="1" x14ac:dyDescent="0.25">
      <c r="A53" s="59" t="s">
        <v>99</v>
      </c>
      <c r="B53" s="60" t="s">
        <v>184</v>
      </c>
      <c r="C53" s="61">
        <f>SUM(C54:C56)</f>
        <v>0</v>
      </c>
      <c r="D53" s="61">
        <f>SUM(D54:D56)</f>
        <v>0</v>
      </c>
      <c r="E53" s="62">
        <f>SUM(E54:E56)</f>
        <v>0</v>
      </c>
      <c r="F53" s="62">
        <f>SUM(F54:F56)</f>
        <v>0</v>
      </c>
    </row>
    <row r="54" spans="1:6" s="36" customFormat="1" ht="12" customHeight="1" x14ac:dyDescent="0.2">
      <c r="A54" s="63" t="s">
        <v>55</v>
      </c>
      <c r="B54" s="64" t="s">
        <v>185</v>
      </c>
      <c r="C54" s="65"/>
      <c r="D54" s="65"/>
      <c r="E54" s="66">
        <f t="shared" si="0"/>
        <v>0</v>
      </c>
      <c r="F54" s="66">
        <f t="shared" si="0"/>
        <v>0</v>
      </c>
    </row>
    <row r="55" spans="1:6" s="36" customFormat="1" ht="12" customHeight="1" x14ac:dyDescent="0.2">
      <c r="A55" s="67" t="s">
        <v>56</v>
      </c>
      <c r="B55" s="68" t="s">
        <v>297</v>
      </c>
      <c r="C55" s="69"/>
      <c r="D55" s="69"/>
      <c r="E55" s="66">
        <f t="shared" si="0"/>
        <v>0</v>
      </c>
      <c r="F55" s="66">
        <f t="shared" si="0"/>
        <v>0</v>
      </c>
    </row>
    <row r="56" spans="1:6" s="36" customFormat="1" ht="12" customHeight="1" x14ac:dyDescent="0.2">
      <c r="A56" s="67" t="s">
        <v>188</v>
      </c>
      <c r="B56" s="68" t="s">
        <v>186</v>
      </c>
      <c r="C56" s="69"/>
      <c r="D56" s="69"/>
      <c r="E56" s="66">
        <f t="shared" si="0"/>
        <v>0</v>
      </c>
      <c r="F56" s="66">
        <f t="shared" si="0"/>
        <v>0</v>
      </c>
    </row>
    <row r="57" spans="1:6" s="36" customFormat="1" ht="12" customHeight="1" thickBot="1" x14ac:dyDescent="0.25">
      <c r="A57" s="71" t="s">
        <v>189</v>
      </c>
      <c r="B57" s="72" t="s">
        <v>187</v>
      </c>
      <c r="C57" s="74"/>
      <c r="D57" s="74"/>
      <c r="E57" s="66">
        <f t="shared" si="0"/>
        <v>0</v>
      </c>
      <c r="F57" s="66">
        <f t="shared" si="0"/>
        <v>0</v>
      </c>
    </row>
    <row r="58" spans="1:6" s="36" customFormat="1" ht="12" customHeight="1" thickBot="1" x14ac:dyDescent="0.25">
      <c r="A58" s="59" t="s">
        <v>11</v>
      </c>
      <c r="B58" s="73" t="s">
        <v>190</v>
      </c>
      <c r="C58" s="61">
        <f>SUM(C59:C61)</f>
        <v>0</v>
      </c>
      <c r="D58" s="61">
        <f>SUM(D59:D61)</f>
        <v>0</v>
      </c>
      <c r="E58" s="62">
        <f>SUM(E59:E61)</f>
        <v>0</v>
      </c>
      <c r="F58" s="62">
        <f>SUM(F59:F61)</f>
        <v>0</v>
      </c>
    </row>
    <row r="59" spans="1:6" s="36" customFormat="1" ht="12" customHeight="1" x14ac:dyDescent="0.2">
      <c r="A59" s="63" t="s">
        <v>100</v>
      </c>
      <c r="B59" s="64" t="s">
        <v>192</v>
      </c>
      <c r="C59" s="79"/>
      <c r="D59" s="79"/>
      <c r="E59" s="83">
        <f t="shared" si="0"/>
        <v>0</v>
      </c>
      <c r="F59" s="83">
        <f t="shared" si="0"/>
        <v>0</v>
      </c>
    </row>
    <row r="60" spans="1:6" s="36" customFormat="1" ht="12" customHeight="1" x14ac:dyDescent="0.2">
      <c r="A60" s="67" t="s">
        <v>101</v>
      </c>
      <c r="B60" s="68" t="s">
        <v>298</v>
      </c>
      <c r="C60" s="79"/>
      <c r="D60" s="79"/>
      <c r="E60" s="83">
        <f t="shared" si="0"/>
        <v>0</v>
      </c>
      <c r="F60" s="83">
        <f t="shared" si="0"/>
        <v>0</v>
      </c>
    </row>
    <row r="61" spans="1:6" s="36" customFormat="1" ht="12" customHeight="1" x14ac:dyDescent="0.2">
      <c r="A61" s="67" t="s">
        <v>121</v>
      </c>
      <c r="B61" s="68" t="s">
        <v>193</v>
      </c>
      <c r="C61" s="79"/>
      <c r="D61" s="79"/>
      <c r="E61" s="83">
        <f t="shared" si="0"/>
        <v>0</v>
      </c>
      <c r="F61" s="83">
        <f t="shared" si="0"/>
        <v>0</v>
      </c>
    </row>
    <row r="62" spans="1:6" s="36" customFormat="1" ht="12" customHeight="1" thickBot="1" x14ac:dyDescent="0.25">
      <c r="A62" s="71" t="s">
        <v>191</v>
      </c>
      <c r="B62" s="72" t="s">
        <v>194</v>
      </c>
      <c r="C62" s="79"/>
      <c r="D62" s="79"/>
      <c r="E62" s="83">
        <f t="shared" si="0"/>
        <v>0</v>
      </c>
      <c r="F62" s="83">
        <f t="shared" si="0"/>
        <v>0</v>
      </c>
    </row>
    <row r="63" spans="1:6" s="36" customFormat="1" ht="12" customHeight="1" thickBot="1" x14ac:dyDescent="0.25">
      <c r="A63" s="84" t="s">
        <v>343</v>
      </c>
      <c r="B63" s="60" t="s">
        <v>195</v>
      </c>
      <c r="C63" s="76">
        <f>+C6+C13+C20+C27+C35+C47+C53+C58</f>
        <v>10000</v>
      </c>
      <c r="D63" s="76">
        <f>+D6+D13+D20+D27+D35+D47+D53+D58</f>
        <v>0</v>
      </c>
      <c r="E63" s="77">
        <f>+E6+E13+E20+E27+E35+E47+E53+E58</f>
        <v>10000</v>
      </c>
      <c r="F63" s="77">
        <f>+F6+F13+F20+F27+F35+F47+F53+F58</f>
        <v>40000</v>
      </c>
    </row>
    <row r="64" spans="1:6" s="36" customFormat="1" ht="12" customHeight="1" thickBot="1" x14ac:dyDescent="0.25">
      <c r="A64" s="85" t="s">
        <v>196</v>
      </c>
      <c r="B64" s="73" t="s">
        <v>197</v>
      </c>
      <c r="C64" s="61">
        <f>SUM(C65:C67)</f>
        <v>0</v>
      </c>
      <c r="D64" s="61">
        <f>SUM(D65:D67)</f>
        <v>0</v>
      </c>
      <c r="E64" s="62">
        <f>SUM(E65:E67)</f>
        <v>0</v>
      </c>
      <c r="F64" s="62">
        <f>SUM(F65:F67)</f>
        <v>0</v>
      </c>
    </row>
    <row r="65" spans="1:6" s="36" customFormat="1" ht="12" customHeight="1" x14ac:dyDescent="0.2">
      <c r="A65" s="63" t="s">
        <v>228</v>
      </c>
      <c r="B65" s="64" t="s">
        <v>198</v>
      </c>
      <c r="C65" s="79"/>
      <c r="D65" s="79"/>
      <c r="E65" s="83">
        <f t="shared" ref="E65:F86" si="1">C65+D65</f>
        <v>0</v>
      </c>
      <c r="F65" s="83">
        <f t="shared" si="1"/>
        <v>0</v>
      </c>
    </row>
    <row r="66" spans="1:6" s="36" customFormat="1" ht="12" customHeight="1" x14ac:dyDescent="0.2">
      <c r="A66" s="67" t="s">
        <v>237</v>
      </c>
      <c r="B66" s="68" t="s">
        <v>199</v>
      </c>
      <c r="C66" s="79"/>
      <c r="D66" s="79"/>
      <c r="E66" s="83">
        <f t="shared" si="1"/>
        <v>0</v>
      </c>
      <c r="F66" s="83">
        <f t="shared" si="1"/>
        <v>0</v>
      </c>
    </row>
    <row r="67" spans="1:6" s="36" customFormat="1" ht="12" customHeight="1" thickBot="1" x14ac:dyDescent="0.25">
      <c r="A67" s="71" t="s">
        <v>238</v>
      </c>
      <c r="B67" s="86" t="s">
        <v>328</v>
      </c>
      <c r="C67" s="79"/>
      <c r="D67" s="79"/>
      <c r="E67" s="83">
        <f t="shared" si="1"/>
        <v>0</v>
      </c>
      <c r="F67" s="83">
        <f t="shared" si="1"/>
        <v>0</v>
      </c>
    </row>
    <row r="68" spans="1:6" s="36" customFormat="1" ht="12" customHeight="1" thickBot="1" x14ac:dyDescent="0.25">
      <c r="A68" s="85" t="s">
        <v>201</v>
      </c>
      <c r="B68" s="73" t="s">
        <v>202</v>
      </c>
      <c r="C68" s="61">
        <f>SUM(C69:C72)</f>
        <v>0</v>
      </c>
      <c r="D68" s="61">
        <f>SUM(D69:D72)</f>
        <v>0</v>
      </c>
      <c r="E68" s="62">
        <f>SUM(E69:E72)</f>
        <v>0</v>
      </c>
      <c r="F68" s="62">
        <f>SUM(F69:F72)</f>
        <v>0</v>
      </c>
    </row>
    <row r="69" spans="1:6" s="36" customFormat="1" ht="12" customHeight="1" x14ac:dyDescent="0.2">
      <c r="A69" s="63" t="s">
        <v>78</v>
      </c>
      <c r="B69" s="64" t="s">
        <v>203</v>
      </c>
      <c r="C69" s="79"/>
      <c r="D69" s="79"/>
      <c r="E69" s="83">
        <f t="shared" si="1"/>
        <v>0</v>
      </c>
      <c r="F69" s="83">
        <f t="shared" si="1"/>
        <v>0</v>
      </c>
    </row>
    <row r="70" spans="1:6" s="36" customFormat="1" ht="12" customHeight="1" x14ac:dyDescent="0.2">
      <c r="A70" s="67" t="s">
        <v>79</v>
      </c>
      <c r="B70" s="68" t="s">
        <v>204</v>
      </c>
      <c r="C70" s="79"/>
      <c r="D70" s="79"/>
      <c r="E70" s="83">
        <f t="shared" si="1"/>
        <v>0</v>
      </c>
      <c r="F70" s="83">
        <f t="shared" si="1"/>
        <v>0</v>
      </c>
    </row>
    <row r="71" spans="1:6" s="36" customFormat="1" ht="12" customHeight="1" x14ac:dyDescent="0.2">
      <c r="A71" s="67" t="s">
        <v>229</v>
      </c>
      <c r="B71" s="68" t="s">
        <v>205</v>
      </c>
      <c r="C71" s="79"/>
      <c r="D71" s="79"/>
      <c r="E71" s="83">
        <f t="shared" si="1"/>
        <v>0</v>
      </c>
      <c r="F71" s="83">
        <f t="shared" si="1"/>
        <v>0</v>
      </c>
    </row>
    <row r="72" spans="1:6" s="36" customFormat="1" ht="12" customHeight="1" thickBot="1" x14ac:dyDescent="0.25">
      <c r="A72" s="71" t="s">
        <v>230</v>
      </c>
      <c r="B72" s="72" t="s">
        <v>206</v>
      </c>
      <c r="C72" s="79"/>
      <c r="D72" s="79"/>
      <c r="E72" s="83">
        <f t="shared" si="1"/>
        <v>0</v>
      </c>
      <c r="F72" s="83">
        <f t="shared" si="1"/>
        <v>0</v>
      </c>
    </row>
    <row r="73" spans="1:6" s="36" customFormat="1" ht="12" customHeight="1" thickBot="1" x14ac:dyDescent="0.25">
      <c r="A73" s="85" t="s">
        <v>207</v>
      </c>
      <c r="B73" s="73" t="s">
        <v>208</v>
      </c>
      <c r="C73" s="61">
        <f>SUM(C74:C75)</f>
        <v>0</v>
      </c>
      <c r="D73" s="61">
        <f>SUM(D74:D75)</f>
        <v>0</v>
      </c>
      <c r="E73" s="62">
        <f>SUM(E74:E75)</f>
        <v>0</v>
      </c>
      <c r="F73" s="62">
        <f>SUM(F74:F75)</f>
        <v>0</v>
      </c>
    </row>
    <row r="74" spans="1:6" s="36" customFormat="1" ht="12" customHeight="1" x14ac:dyDescent="0.2">
      <c r="A74" s="63" t="s">
        <v>231</v>
      </c>
      <c r="B74" s="64" t="s">
        <v>209</v>
      </c>
      <c r="C74" s="79"/>
      <c r="D74" s="79"/>
      <c r="E74" s="83">
        <f t="shared" si="1"/>
        <v>0</v>
      </c>
      <c r="F74" s="83">
        <f t="shared" si="1"/>
        <v>0</v>
      </c>
    </row>
    <row r="75" spans="1:6" s="36" customFormat="1" ht="12" customHeight="1" thickBot="1" x14ac:dyDescent="0.25">
      <c r="A75" s="71" t="s">
        <v>232</v>
      </c>
      <c r="B75" s="72" t="s">
        <v>210</v>
      </c>
      <c r="C75" s="79"/>
      <c r="D75" s="79"/>
      <c r="E75" s="83">
        <f t="shared" si="1"/>
        <v>0</v>
      </c>
      <c r="F75" s="83">
        <f t="shared" si="1"/>
        <v>0</v>
      </c>
    </row>
    <row r="76" spans="1:6" s="36" customFormat="1" ht="12" customHeight="1" thickBot="1" x14ac:dyDescent="0.25">
      <c r="A76" s="85" t="s">
        <v>211</v>
      </c>
      <c r="B76" s="73" t="s">
        <v>212</v>
      </c>
      <c r="C76" s="61">
        <f>SUM(C77:C79)</f>
        <v>0</v>
      </c>
      <c r="D76" s="61">
        <f>SUM(D77:D79)</f>
        <v>0</v>
      </c>
      <c r="E76" s="62">
        <f>SUM(E77:E79)</f>
        <v>0</v>
      </c>
      <c r="F76" s="62">
        <f>SUM(F77:F79)</f>
        <v>0</v>
      </c>
    </row>
    <row r="77" spans="1:6" s="36" customFormat="1" ht="12" customHeight="1" x14ac:dyDescent="0.2">
      <c r="A77" s="63" t="s">
        <v>233</v>
      </c>
      <c r="B77" s="64" t="s">
        <v>213</v>
      </c>
      <c r="C77" s="79"/>
      <c r="D77" s="79"/>
      <c r="E77" s="83">
        <f t="shared" si="1"/>
        <v>0</v>
      </c>
      <c r="F77" s="83">
        <f t="shared" si="1"/>
        <v>0</v>
      </c>
    </row>
    <row r="78" spans="1:6" s="36" customFormat="1" ht="12" customHeight="1" x14ac:dyDescent="0.2">
      <c r="A78" s="67" t="s">
        <v>234</v>
      </c>
      <c r="B78" s="68" t="s">
        <v>214</v>
      </c>
      <c r="C78" s="79"/>
      <c r="D78" s="79"/>
      <c r="E78" s="83">
        <f t="shared" si="1"/>
        <v>0</v>
      </c>
      <c r="F78" s="83">
        <f t="shared" si="1"/>
        <v>0</v>
      </c>
    </row>
    <row r="79" spans="1:6" s="36" customFormat="1" ht="12" customHeight="1" thickBot="1" x14ac:dyDescent="0.25">
      <c r="A79" s="71" t="s">
        <v>235</v>
      </c>
      <c r="B79" s="72" t="s">
        <v>215</v>
      </c>
      <c r="C79" s="79"/>
      <c r="D79" s="79"/>
      <c r="E79" s="83">
        <f t="shared" si="1"/>
        <v>0</v>
      </c>
      <c r="F79" s="83">
        <f t="shared" si="1"/>
        <v>0</v>
      </c>
    </row>
    <row r="80" spans="1:6" s="36" customFormat="1" ht="12" customHeight="1" thickBot="1" x14ac:dyDescent="0.25">
      <c r="A80" s="85" t="s">
        <v>216</v>
      </c>
      <c r="B80" s="73" t="s">
        <v>236</v>
      </c>
      <c r="C80" s="61">
        <f>SUM(C81:C84)</f>
        <v>0</v>
      </c>
      <c r="D80" s="61">
        <f>SUM(D81:D84)</f>
        <v>0</v>
      </c>
      <c r="E80" s="62">
        <f>SUM(E81:E84)</f>
        <v>0</v>
      </c>
      <c r="F80" s="62">
        <f>SUM(F81:F84)</f>
        <v>0</v>
      </c>
    </row>
    <row r="81" spans="1:6" s="36" customFormat="1" ht="12" customHeight="1" x14ac:dyDescent="0.2">
      <c r="A81" s="87" t="s">
        <v>217</v>
      </c>
      <c r="B81" s="64" t="s">
        <v>218</v>
      </c>
      <c r="C81" s="79"/>
      <c r="D81" s="79"/>
      <c r="E81" s="83">
        <f t="shared" si="1"/>
        <v>0</v>
      </c>
      <c r="F81" s="83">
        <f t="shared" si="1"/>
        <v>0</v>
      </c>
    </row>
    <row r="82" spans="1:6" s="36" customFormat="1" ht="12" customHeight="1" x14ac:dyDescent="0.2">
      <c r="A82" s="88" t="s">
        <v>219</v>
      </c>
      <c r="B82" s="68" t="s">
        <v>220</v>
      </c>
      <c r="C82" s="79"/>
      <c r="D82" s="79"/>
      <c r="E82" s="83">
        <f t="shared" si="1"/>
        <v>0</v>
      </c>
      <c r="F82" s="83">
        <f t="shared" si="1"/>
        <v>0</v>
      </c>
    </row>
    <row r="83" spans="1:6" s="36" customFormat="1" ht="12" customHeight="1" x14ac:dyDescent="0.2">
      <c r="A83" s="88" t="s">
        <v>221</v>
      </c>
      <c r="B83" s="68" t="s">
        <v>222</v>
      </c>
      <c r="C83" s="79"/>
      <c r="D83" s="79"/>
      <c r="E83" s="83">
        <f t="shared" si="1"/>
        <v>0</v>
      </c>
      <c r="F83" s="83">
        <f t="shared" si="1"/>
        <v>0</v>
      </c>
    </row>
    <row r="84" spans="1:6" s="36" customFormat="1" ht="12" customHeight="1" thickBot="1" x14ac:dyDescent="0.25">
      <c r="A84" s="89" t="s">
        <v>223</v>
      </c>
      <c r="B84" s="72" t="s">
        <v>224</v>
      </c>
      <c r="C84" s="79"/>
      <c r="D84" s="79"/>
      <c r="E84" s="83">
        <f t="shared" si="1"/>
        <v>0</v>
      </c>
      <c r="F84" s="83">
        <f t="shared" si="1"/>
        <v>0</v>
      </c>
    </row>
    <row r="85" spans="1:6" s="36" customFormat="1" ht="12" customHeight="1" thickBot="1" x14ac:dyDescent="0.25">
      <c r="A85" s="85" t="s">
        <v>225</v>
      </c>
      <c r="B85" s="73" t="s">
        <v>342</v>
      </c>
      <c r="C85" s="90"/>
      <c r="D85" s="90"/>
      <c r="E85" s="62">
        <f t="shared" si="1"/>
        <v>0</v>
      </c>
      <c r="F85" s="62">
        <f t="shared" si="1"/>
        <v>0</v>
      </c>
    </row>
    <row r="86" spans="1:6" s="36" customFormat="1" ht="13.5" customHeight="1" thickBot="1" x14ac:dyDescent="0.25">
      <c r="A86" s="85" t="s">
        <v>227</v>
      </c>
      <c r="B86" s="73" t="s">
        <v>226</v>
      </c>
      <c r="C86" s="90"/>
      <c r="D86" s="90"/>
      <c r="E86" s="62">
        <f t="shared" si="1"/>
        <v>0</v>
      </c>
      <c r="F86" s="62">
        <f t="shared" si="1"/>
        <v>0</v>
      </c>
    </row>
    <row r="87" spans="1:6" s="36" customFormat="1" ht="15.75" customHeight="1" thickBot="1" x14ac:dyDescent="0.25">
      <c r="A87" s="85" t="s">
        <v>239</v>
      </c>
      <c r="B87" s="91" t="s">
        <v>345</v>
      </c>
      <c r="C87" s="76">
        <f>+C64+C68+C73+C76+C80+C86+C85</f>
        <v>0</v>
      </c>
      <c r="D87" s="76">
        <f>+D64+D68+D73+D76+D80+D86+D85</f>
        <v>0</v>
      </c>
      <c r="E87" s="77">
        <f>+E64+E68+E73+E76+E80+E86+E85</f>
        <v>0</v>
      </c>
      <c r="F87" s="77">
        <f>+F64+F68+F73+F76+F80+F86+F85</f>
        <v>0</v>
      </c>
    </row>
    <row r="88" spans="1:6" s="36" customFormat="1" ht="25.5" customHeight="1" thickBot="1" x14ac:dyDescent="0.25">
      <c r="A88" s="92" t="s">
        <v>344</v>
      </c>
      <c r="B88" s="93" t="s">
        <v>346</v>
      </c>
      <c r="C88" s="76">
        <f>+C63+C87</f>
        <v>10000</v>
      </c>
      <c r="D88" s="76">
        <f>+D63+D87</f>
        <v>0</v>
      </c>
      <c r="E88" s="77">
        <f>+E63+E87</f>
        <v>10000</v>
      </c>
      <c r="F88" s="77">
        <f>+F63+F87</f>
        <v>40000</v>
      </c>
    </row>
    <row r="89" spans="1:6" s="36" customFormat="1" ht="83.25" customHeight="1" x14ac:dyDescent="0.2">
      <c r="A89" s="3"/>
      <c r="B89" s="4"/>
      <c r="C89" s="22"/>
    </row>
    <row r="90" spans="1:6" ht="16.5" customHeight="1" x14ac:dyDescent="0.25">
      <c r="A90" s="771" t="s">
        <v>32</v>
      </c>
      <c r="B90" s="771"/>
      <c r="C90" s="771"/>
      <c r="D90" s="771"/>
      <c r="E90" s="771"/>
      <c r="F90" s="771"/>
    </row>
    <row r="91" spans="1:6" s="37" customFormat="1" ht="16.5" customHeight="1" thickBot="1" x14ac:dyDescent="0.3">
      <c r="A91" s="781" t="s">
        <v>81</v>
      </c>
      <c r="B91" s="781"/>
      <c r="C91" s="314"/>
      <c r="E91" s="793" t="s">
        <v>451</v>
      </c>
      <c r="F91" s="793"/>
    </row>
    <row r="92" spans="1:6" s="52" customFormat="1" ht="12.75" x14ac:dyDescent="0.2">
      <c r="A92" s="782" t="s">
        <v>45</v>
      </c>
      <c r="B92" s="784" t="s">
        <v>379</v>
      </c>
      <c r="C92" s="795" t="str">
        <f>+CONCATENATE(LEFT(ÖSSZEFÜGGÉSEK!A6,4),". évi")</f>
        <v>2017. évi</v>
      </c>
      <c r="D92" s="796"/>
      <c r="E92" s="797"/>
      <c r="F92" s="317"/>
    </row>
    <row r="93" spans="1:6" s="52" customFormat="1" ht="39" thickBot="1" x14ac:dyDescent="0.25">
      <c r="A93" s="783"/>
      <c r="B93" s="785"/>
      <c r="C93" s="53" t="s">
        <v>378</v>
      </c>
      <c r="D93" s="54" t="str">
        <f>'1.2.'!D93</f>
        <v>1.-5. sz. módosítás 
(±)</v>
      </c>
      <c r="E93" s="55" t="str">
        <f>'1.2.'!E93</f>
        <v>Módosított előirányzat</v>
      </c>
      <c r="F93" s="55" t="str">
        <f>'1.2.'!F93</f>
        <v>Teljesítés</v>
      </c>
    </row>
    <row r="94" spans="1:6" s="36" customFormat="1" ht="12" customHeight="1" thickBot="1" x14ac:dyDescent="0.25">
      <c r="A94" s="94" t="s">
        <v>354</v>
      </c>
      <c r="B94" s="95" t="s">
        <v>355</v>
      </c>
      <c r="C94" s="95" t="s">
        <v>356</v>
      </c>
      <c r="D94" s="95" t="s">
        <v>358</v>
      </c>
      <c r="E94" s="58" t="s">
        <v>358</v>
      </c>
      <c r="F94" s="58" t="s">
        <v>357</v>
      </c>
    </row>
    <row r="95" spans="1:6" s="52" customFormat="1" ht="12" customHeight="1" thickBot="1" x14ac:dyDescent="0.25">
      <c r="A95" s="97" t="s">
        <v>4</v>
      </c>
      <c r="B95" s="98" t="s">
        <v>437</v>
      </c>
      <c r="C95" s="99">
        <f>C96+C97+C98+C99+C100+C113</f>
        <v>0</v>
      </c>
      <c r="D95" s="99">
        <f>D96+D97+D98+D99+D100+D113</f>
        <v>0</v>
      </c>
      <c r="E95" s="100">
        <f>E96+E97+E98+E99+E100+E113</f>
        <v>0</v>
      </c>
      <c r="F95" s="100">
        <f>F96+F97+F98+F99+F100+F113</f>
        <v>0</v>
      </c>
    </row>
    <row r="96" spans="1:6" s="52" customFormat="1" ht="12" customHeight="1" x14ac:dyDescent="0.2">
      <c r="A96" s="101" t="s">
        <v>57</v>
      </c>
      <c r="B96" s="102" t="s">
        <v>33</v>
      </c>
      <c r="C96" s="103"/>
      <c r="D96" s="103"/>
      <c r="E96" s="104">
        <f t="shared" ref="E96:F129" si="2">C96+D96</f>
        <v>0</v>
      </c>
      <c r="F96" s="104">
        <f t="shared" si="2"/>
        <v>0</v>
      </c>
    </row>
    <row r="97" spans="1:6" s="52" customFormat="1" ht="12" customHeight="1" x14ac:dyDescent="0.2">
      <c r="A97" s="67" t="s">
        <v>58</v>
      </c>
      <c r="B97" s="105" t="s">
        <v>102</v>
      </c>
      <c r="C97" s="69"/>
      <c r="D97" s="69"/>
      <c r="E97" s="106">
        <f t="shared" si="2"/>
        <v>0</v>
      </c>
      <c r="F97" s="106">
        <f t="shared" si="2"/>
        <v>0</v>
      </c>
    </row>
    <row r="98" spans="1:6" s="52" customFormat="1" ht="12" customHeight="1" x14ac:dyDescent="0.2">
      <c r="A98" s="67" t="s">
        <v>59</v>
      </c>
      <c r="B98" s="105" t="s">
        <v>76</v>
      </c>
      <c r="C98" s="74"/>
      <c r="D98" s="74"/>
      <c r="E98" s="107">
        <f t="shared" si="2"/>
        <v>0</v>
      </c>
      <c r="F98" s="107">
        <f t="shared" si="2"/>
        <v>0</v>
      </c>
    </row>
    <row r="99" spans="1:6" s="52" customFormat="1" ht="12" customHeight="1" x14ac:dyDescent="0.2">
      <c r="A99" s="67" t="s">
        <v>60</v>
      </c>
      <c r="B99" s="108" t="s">
        <v>103</v>
      </c>
      <c r="C99" s="74"/>
      <c r="D99" s="74"/>
      <c r="E99" s="107">
        <f t="shared" si="2"/>
        <v>0</v>
      </c>
      <c r="F99" s="107">
        <f t="shared" si="2"/>
        <v>0</v>
      </c>
    </row>
    <row r="100" spans="1:6" s="52" customFormat="1" ht="12" customHeight="1" x14ac:dyDescent="0.2">
      <c r="A100" s="67" t="s">
        <v>68</v>
      </c>
      <c r="B100" s="109" t="s">
        <v>104</v>
      </c>
      <c r="C100" s="74"/>
      <c r="D100" s="74"/>
      <c r="E100" s="107">
        <f t="shared" si="2"/>
        <v>0</v>
      </c>
      <c r="F100" s="107">
        <f t="shared" si="2"/>
        <v>0</v>
      </c>
    </row>
    <row r="101" spans="1:6" s="52" customFormat="1" ht="12" customHeight="1" x14ac:dyDescent="0.2">
      <c r="A101" s="67" t="s">
        <v>61</v>
      </c>
      <c r="B101" s="105" t="s">
        <v>309</v>
      </c>
      <c r="C101" s="74"/>
      <c r="D101" s="74"/>
      <c r="E101" s="107">
        <f t="shared" si="2"/>
        <v>0</v>
      </c>
      <c r="F101" s="107">
        <f t="shared" si="2"/>
        <v>0</v>
      </c>
    </row>
    <row r="102" spans="1:6" s="52" customFormat="1" ht="12" customHeight="1" x14ac:dyDescent="0.2">
      <c r="A102" s="67" t="s">
        <v>62</v>
      </c>
      <c r="B102" s="110" t="s">
        <v>308</v>
      </c>
      <c r="C102" s="74"/>
      <c r="D102" s="74"/>
      <c r="E102" s="107">
        <f t="shared" si="2"/>
        <v>0</v>
      </c>
      <c r="F102" s="107">
        <f t="shared" si="2"/>
        <v>0</v>
      </c>
    </row>
    <row r="103" spans="1:6" s="52" customFormat="1" ht="12" customHeight="1" x14ac:dyDescent="0.2">
      <c r="A103" s="67" t="s">
        <v>69</v>
      </c>
      <c r="B103" s="110" t="s">
        <v>307</v>
      </c>
      <c r="C103" s="74"/>
      <c r="D103" s="74"/>
      <c r="E103" s="107">
        <f t="shared" si="2"/>
        <v>0</v>
      </c>
      <c r="F103" s="107">
        <f t="shared" si="2"/>
        <v>0</v>
      </c>
    </row>
    <row r="104" spans="1:6" s="52" customFormat="1" ht="12" customHeight="1" x14ac:dyDescent="0.2">
      <c r="A104" s="67" t="s">
        <v>70</v>
      </c>
      <c r="B104" s="111" t="s">
        <v>242</v>
      </c>
      <c r="C104" s="74"/>
      <c r="D104" s="74"/>
      <c r="E104" s="107">
        <f t="shared" si="2"/>
        <v>0</v>
      </c>
      <c r="F104" s="107">
        <f t="shared" si="2"/>
        <v>0</v>
      </c>
    </row>
    <row r="105" spans="1:6" s="52" customFormat="1" ht="12" customHeight="1" x14ac:dyDescent="0.2">
      <c r="A105" s="67" t="s">
        <v>71</v>
      </c>
      <c r="B105" s="112" t="s">
        <v>243</v>
      </c>
      <c r="C105" s="74"/>
      <c r="D105" s="74"/>
      <c r="E105" s="107">
        <f t="shared" si="2"/>
        <v>0</v>
      </c>
      <c r="F105" s="107">
        <f t="shared" si="2"/>
        <v>0</v>
      </c>
    </row>
    <row r="106" spans="1:6" s="52" customFormat="1" ht="12" customHeight="1" x14ac:dyDescent="0.2">
      <c r="A106" s="67" t="s">
        <v>72</v>
      </c>
      <c r="B106" s="112" t="s">
        <v>244</v>
      </c>
      <c r="C106" s="74"/>
      <c r="D106" s="74"/>
      <c r="E106" s="107">
        <f t="shared" si="2"/>
        <v>0</v>
      </c>
      <c r="F106" s="107">
        <f t="shared" si="2"/>
        <v>0</v>
      </c>
    </row>
    <row r="107" spans="1:6" s="52" customFormat="1" ht="12" customHeight="1" x14ac:dyDescent="0.2">
      <c r="A107" s="67" t="s">
        <v>74</v>
      </c>
      <c r="B107" s="111" t="s">
        <v>245</v>
      </c>
      <c r="C107" s="74"/>
      <c r="D107" s="74"/>
      <c r="E107" s="107">
        <f t="shared" si="2"/>
        <v>0</v>
      </c>
      <c r="F107" s="107">
        <f t="shared" si="2"/>
        <v>0</v>
      </c>
    </row>
    <row r="108" spans="1:6" s="52" customFormat="1" ht="12" customHeight="1" x14ac:dyDescent="0.2">
      <c r="A108" s="67" t="s">
        <v>105</v>
      </c>
      <c r="B108" s="111" t="s">
        <v>246</v>
      </c>
      <c r="C108" s="74"/>
      <c r="D108" s="74"/>
      <c r="E108" s="107">
        <f t="shared" si="2"/>
        <v>0</v>
      </c>
      <c r="F108" s="107">
        <f t="shared" si="2"/>
        <v>0</v>
      </c>
    </row>
    <row r="109" spans="1:6" s="52" customFormat="1" ht="12" customHeight="1" x14ac:dyDescent="0.2">
      <c r="A109" s="67" t="s">
        <v>240</v>
      </c>
      <c r="B109" s="112" t="s">
        <v>247</v>
      </c>
      <c r="C109" s="74"/>
      <c r="D109" s="74"/>
      <c r="E109" s="107">
        <f t="shared" si="2"/>
        <v>0</v>
      </c>
      <c r="F109" s="107">
        <f t="shared" si="2"/>
        <v>0</v>
      </c>
    </row>
    <row r="110" spans="1:6" s="52" customFormat="1" ht="12" customHeight="1" x14ac:dyDescent="0.2">
      <c r="A110" s="113" t="s">
        <v>241</v>
      </c>
      <c r="B110" s="110" t="s">
        <v>248</v>
      </c>
      <c r="C110" s="74"/>
      <c r="D110" s="74"/>
      <c r="E110" s="107">
        <f t="shared" si="2"/>
        <v>0</v>
      </c>
      <c r="F110" s="107">
        <f t="shared" si="2"/>
        <v>0</v>
      </c>
    </row>
    <row r="111" spans="1:6" s="52" customFormat="1" ht="12" customHeight="1" x14ac:dyDescent="0.2">
      <c r="A111" s="67" t="s">
        <v>305</v>
      </c>
      <c r="B111" s="110" t="s">
        <v>249</v>
      </c>
      <c r="C111" s="74"/>
      <c r="D111" s="74"/>
      <c r="E111" s="107">
        <f t="shared" si="2"/>
        <v>0</v>
      </c>
      <c r="F111" s="107">
        <f t="shared" si="2"/>
        <v>0</v>
      </c>
    </row>
    <row r="112" spans="1:6" s="52" customFormat="1" ht="12" customHeight="1" x14ac:dyDescent="0.2">
      <c r="A112" s="71" t="s">
        <v>306</v>
      </c>
      <c r="B112" s="110" t="s">
        <v>250</v>
      </c>
      <c r="C112" s="74"/>
      <c r="D112" s="74"/>
      <c r="E112" s="107">
        <f t="shared" si="2"/>
        <v>0</v>
      </c>
      <c r="F112" s="107">
        <f t="shared" si="2"/>
        <v>0</v>
      </c>
    </row>
    <row r="113" spans="1:6" s="52" customFormat="1" ht="12" customHeight="1" x14ac:dyDescent="0.2">
      <c r="A113" s="67" t="s">
        <v>310</v>
      </c>
      <c r="B113" s="108" t="s">
        <v>34</v>
      </c>
      <c r="C113" s="69"/>
      <c r="D113" s="69"/>
      <c r="E113" s="106">
        <f t="shared" si="2"/>
        <v>0</v>
      </c>
      <c r="F113" s="106">
        <f t="shared" si="2"/>
        <v>0</v>
      </c>
    </row>
    <row r="114" spans="1:6" s="52" customFormat="1" ht="12" customHeight="1" x14ac:dyDescent="0.2">
      <c r="A114" s="67" t="s">
        <v>311</v>
      </c>
      <c r="B114" s="105" t="s">
        <v>313</v>
      </c>
      <c r="C114" s="69"/>
      <c r="D114" s="69"/>
      <c r="E114" s="106">
        <f t="shared" si="2"/>
        <v>0</v>
      </c>
      <c r="F114" s="106">
        <f t="shared" si="2"/>
        <v>0</v>
      </c>
    </row>
    <row r="115" spans="1:6" s="52" customFormat="1" ht="12" customHeight="1" thickBot="1" x14ac:dyDescent="0.25">
      <c r="A115" s="114" t="s">
        <v>312</v>
      </c>
      <c r="B115" s="115" t="s">
        <v>314</v>
      </c>
      <c r="C115" s="116"/>
      <c r="D115" s="116"/>
      <c r="E115" s="117">
        <f t="shared" si="2"/>
        <v>0</v>
      </c>
      <c r="F115" s="117">
        <f t="shared" si="2"/>
        <v>0</v>
      </c>
    </row>
    <row r="116" spans="1:6" s="52" customFormat="1" ht="12" customHeight="1" thickBot="1" x14ac:dyDescent="0.25">
      <c r="A116" s="118" t="s">
        <v>5</v>
      </c>
      <c r="B116" s="119" t="s">
        <v>438</v>
      </c>
      <c r="C116" s="120">
        <f>+C117+C119+C121</f>
        <v>0</v>
      </c>
      <c r="D116" s="61">
        <f>+D117+D119+D121</f>
        <v>0</v>
      </c>
      <c r="E116" s="121">
        <f>+E117+E119+E121</f>
        <v>0</v>
      </c>
      <c r="F116" s="121">
        <f>+F117+F119+F121</f>
        <v>0</v>
      </c>
    </row>
    <row r="117" spans="1:6" s="52" customFormat="1" ht="12" customHeight="1" x14ac:dyDescent="0.2">
      <c r="A117" s="63" t="s">
        <v>63</v>
      </c>
      <c r="B117" s="105" t="s">
        <v>120</v>
      </c>
      <c r="C117" s="65"/>
      <c r="D117" s="122"/>
      <c r="E117" s="66">
        <f t="shared" si="2"/>
        <v>0</v>
      </c>
      <c r="F117" s="66">
        <f t="shared" si="2"/>
        <v>0</v>
      </c>
    </row>
    <row r="118" spans="1:6" s="52" customFormat="1" ht="12" customHeight="1" x14ac:dyDescent="0.2">
      <c r="A118" s="63" t="s">
        <v>64</v>
      </c>
      <c r="B118" s="123" t="s">
        <v>254</v>
      </c>
      <c r="C118" s="65"/>
      <c r="D118" s="122"/>
      <c r="E118" s="66">
        <f t="shared" si="2"/>
        <v>0</v>
      </c>
      <c r="F118" s="66">
        <f t="shared" si="2"/>
        <v>0</v>
      </c>
    </row>
    <row r="119" spans="1:6" s="52" customFormat="1" ht="12" customHeight="1" x14ac:dyDescent="0.2">
      <c r="A119" s="63" t="s">
        <v>65</v>
      </c>
      <c r="B119" s="123" t="s">
        <v>106</v>
      </c>
      <c r="C119" s="69"/>
      <c r="D119" s="124"/>
      <c r="E119" s="106">
        <f t="shared" si="2"/>
        <v>0</v>
      </c>
      <c r="F119" s="106">
        <f t="shared" si="2"/>
        <v>0</v>
      </c>
    </row>
    <row r="120" spans="1:6" s="52" customFormat="1" ht="12" customHeight="1" x14ac:dyDescent="0.2">
      <c r="A120" s="63" t="s">
        <v>66</v>
      </c>
      <c r="B120" s="123" t="s">
        <v>255</v>
      </c>
      <c r="C120" s="69"/>
      <c r="D120" s="124"/>
      <c r="E120" s="106">
        <f t="shared" si="2"/>
        <v>0</v>
      </c>
      <c r="F120" s="106">
        <f t="shared" si="2"/>
        <v>0</v>
      </c>
    </row>
    <row r="121" spans="1:6" s="52" customFormat="1" ht="12" customHeight="1" x14ac:dyDescent="0.2">
      <c r="A121" s="63" t="s">
        <v>67</v>
      </c>
      <c r="B121" s="72" t="s">
        <v>122</v>
      </c>
      <c r="C121" s="69"/>
      <c r="D121" s="124"/>
      <c r="E121" s="106">
        <f t="shared" si="2"/>
        <v>0</v>
      </c>
      <c r="F121" s="106">
        <f t="shared" si="2"/>
        <v>0</v>
      </c>
    </row>
    <row r="122" spans="1:6" s="52" customFormat="1" ht="12" customHeight="1" x14ac:dyDescent="0.2">
      <c r="A122" s="63" t="s">
        <v>73</v>
      </c>
      <c r="B122" s="70" t="s">
        <v>299</v>
      </c>
      <c r="C122" s="69"/>
      <c r="D122" s="124"/>
      <c r="E122" s="106">
        <f t="shared" si="2"/>
        <v>0</v>
      </c>
      <c r="F122" s="106">
        <f t="shared" si="2"/>
        <v>0</v>
      </c>
    </row>
    <row r="123" spans="1:6" s="52" customFormat="1" ht="12" customHeight="1" x14ac:dyDescent="0.2">
      <c r="A123" s="63" t="s">
        <v>75</v>
      </c>
      <c r="B123" s="125" t="s">
        <v>260</v>
      </c>
      <c r="C123" s="69"/>
      <c r="D123" s="124"/>
      <c r="E123" s="106">
        <f t="shared" si="2"/>
        <v>0</v>
      </c>
      <c r="F123" s="106">
        <f t="shared" si="2"/>
        <v>0</v>
      </c>
    </row>
    <row r="124" spans="1:6" s="52" customFormat="1" ht="12" customHeight="1" x14ac:dyDescent="0.2">
      <c r="A124" s="63" t="s">
        <v>107</v>
      </c>
      <c r="B124" s="112" t="s">
        <v>244</v>
      </c>
      <c r="C124" s="69"/>
      <c r="D124" s="124"/>
      <c r="E124" s="106">
        <f t="shared" si="2"/>
        <v>0</v>
      </c>
      <c r="F124" s="106">
        <f t="shared" si="2"/>
        <v>0</v>
      </c>
    </row>
    <row r="125" spans="1:6" s="52" customFormat="1" ht="12" customHeight="1" x14ac:dyDescent="0.2">
      <c r="A125" s="63" t="s">
        <v>108</v>
      </c>
      <c r="B125" s="112" t="s">
        <v>259</v>
      </c>
      <c r="C125" s="69"/>
      <c r="D125" s="124"/>
      <c r="E125" s="106">
        <f t="shared" si="2"/>
        <v>0</v>
      </c>
      <c r="F125" s="106">
        <f t="shared" si="2"/>
        <v>0</v>
      </c>
    </row>
    <row r="126" spans="1:6" s="52" customFormat="1" ht="12" customHeight="1" x14ac:dyDescent="0.2">
      <c r="A126" s="63" t="s">
        <v>109</v>
      </c>
      <c r="B126" s="112" t="s">
        <v>258</v>
      </c>
      <c r="C126" s="69"/>
      <c r="D126" s="124"/>
      <c r="E126" s="106">
        <f t="shared" si="2"/>
        <v>0</v>
      </c>
      <c r="F126" s="106">
        <f t="shared" si="2"/>
        <v>0</v>
      </c>
    </row>
    <row r="127" spans="1:6" s="52" customFormat="1" ht="12" customHeight="1" x14ac:dyDescent="0.2">
      <c r="A127" s="63" t="s">
        <v>251</v>
      </c>
      <c r="B127" s="112" t="s">
        <v>247</v>
      </c>
      <c r="C127" s="69"/>
      <c r="D127" s="124"/>
      <c r="E127" s="106">
        <f t="shared" si="2"/>
        <v>0</v>
      </c>
      <c r="F127" s="106">
        <f t="shared" si="2"/>
        <v>0</v>
      </c>
    </row>
    <row r="128" spans="1:6" s="52" customFormat="1" ht="12" customHeight="1" x14ac:dyDescent="0.2">
      <c r="A128" s="63" t="s">
        <v>252</v>
      </c>
      <c r="B128" s="112" t="s">
        <v>257</v>
      </c>
      <c r="C128" s="69"/>
      <c r="D128" s="124"/>
      <c r="E128" s="106">
        <f t="shared" si="2"/>
        <v>0</v>
      </c>
      <c r="F128" s="106">
        <f t="shared" si="2"/>
        <v>0</v>
      </c>
    </row>
    <row r="129" spans="1:6" s="52" customFormat="1" ht="12" customHeight="1" thickBot="1" x14ac:dyDescent="0.25">
      <c r="A129" s="113" t="s">
        <v>253</v>
      </c>
      <c r="B129" s="112" t="s">
        <v>256</v>
      </c>
      <c r="C129" s="74"/>
      <c r="D129" s="126"/>
      <c r="E129" s="107">
        <f t="shared" si="2"/>
        <v>0</v>
      </c>
      <c r="F129" s="107">
        <f t="shared" si="2"/>
        <v>0</v>
      </c>
    </row>
    <row r="130" spans="1:6" s="52" customFormat="1" ht="12" customHeight="1" thickBot="1" x14ac:dyDescent="0.25">
      <c r="A130" s="59" t="s">
        <v>6</v>
      </c>
      <c r="B130" s="127" t="s">
        <v>315</v>
      </c>
      <c r="C130" s="61">
        <f>+C95+C116</f>
        <v>0</v>
      </c>
      <c r="D130" s="128">
        <f>+D95+D116</f>
        <v>0</v>
      </c>
      <c r="E130" s="62">
        <f>+E95+E116</f>
        <v>0</v>
      </c>
      <c r="F130" s="62">
        <f>+F95+F116</f>
        <v>0</v>
      </c>
    </row>
    <row r="131" spans="1:6" s="52" customFormat="1" ht="12" customHeight="1" thickBot="1" x14ac:dyDescent="0.25">
      <c r="A131" s="59" t="s">
        <v>7</v>
      </c>
      <c r="B131" s="127" t="s">
        <v>380</v>
      </c>
      <c r="C131" s="61">
        <f>+C132+C133+C134</f>
        <v>0</v>
      </c>
      <c r="D131" s="128">
        <f>+D132+D133+D134</f>
        <v>0</v>
      </c>
      <c r="E131" s="62">
        <f>+E132+E133+E134</f>
        <v>0</v>
      </c>
      <c r="F131" s="62">
        <f>+F132+F133+F134</f>
        <v>0</v>
      </c>
    </row>
    <row r="132" spans="1:6" s="52" customFormat="1" ht="12" customHeight="1" x14ac:dyDescent="0.2">
      <c r="A132" s="63" t="s">
        <v>156</v>
      </c>
      <c r="B132" s="123" t="s">
        <v>323</v>
      </c>
      <c r="C132" s="69"/>
      <c r="D132" s="124"/>
      <c r="E132" s="106">
        <f t="shared" ref="E132:F154" si="3">C132+D132</f>
        <v>0</v>
      </c>
      <c r="F132" s="106">
        <f t="shared" si="3"/>
        <v>0</v>
      </c>
    </row>
    <row r="133" spans="1:6" s="52" customFormat="1" ht="12" customHeight="1" x14ac:dyDescent="0.2">
      <c r="A133" s="63" t="s">
        <v>157</v>
      </c>
      <c r="B133" s="123" t="s">
        <v>324</v>
      </c>
      <c r="C133" s="69"/>
      <c r="D133" s="124"/>
      <c r="E133" s="106">
        <f t="shared" si="3"/>
        <v>0</v>
      </c>
      <c r="F133" s="106">
        <f t="shared" si="3"/>
        <v>0</v>
      </c>
    </row>
    <row r="134" spans="1:6" s="52" customFormat="1" ht="12" customHeight="1" thickBot="1" x14ac:dyDescent="0.25">
      <c r="A134" s="113" t="s">
        <v>158</v>
      </c>
      <c r="B134" s="123" t="s">
        <v>325</v>
      </c>
      <c r="C134" s="69"/>
      <c r="D134" s="124"/>
      <c r="E134" s="106">
        <f t="shared" si="3"/>
        <v>0</v>
      </c>
      <c r="F134" s="106">
        <f t="shared" si="3"/>
        <v>0</v>
      </c>
    </row>
    <row r="135" spans="1:6" s="52" customFormat="1" ht="12" customHeight="1" thickBot="1" x14ac:dyDescent="0.25">
      <c r="A135" s="59" t="s">
        <v>8</v>
      </c>
      <c r="B135" s="127" t="s">
        <v>317</v>
      </c>
      <c r="C135" s="61">
        <f>SUM(C136:C141)</f>
        <v>0</v>
      </c>
      <c r="D135" s="128">
        <f>SUM(D136:D141)</f>
        <v>0</v>
      </c>
      <c r="E135" s="62">
        <f>SUM(E136:E141)</f>
        <v>0</v>
      </c>
      <c r="F135" s="62">
        <f>SUM(F136:F141)</f>
        <v>0</v>
      </c>
    </row>
    <row r="136" spans="1:6" s="52" customFormat="1" ht="12" customHeight="1" x14ac:dyDescent="0.2">
      <c r="A136" s="63" t="s">
        <v>50</v>
      </c>
      <c r="B136" s="129" t="s">
        <v>326</v>
      </c>
      <c r="C136" s="69"/>
      <c r="D136" s="124"/>
      <c r="E136" s="106">
        <f t="shared" si="3"/>
        <v>0</v>
      </c>
      <c r="F136" s="106">
        <f t="shared" si="3"/>
        <v>0</v>
      </c>
    </row>
    <row r="137" spans="1:6" s="52" customFormat="1" ht="12" customHeight="1" x14ac:dyDescent="0.2">
      <c r="A137" s="63" t="s">
        <v>51</v>
      </c>
      <c r="B137" s="129" t="s">
        <v>318</v>
      </c>
      <c r="C137" s="69"/>
      <c r="D137" s="124"/>
      <c r="E137" s="106">
        <f t="shared" si="3"/>
        <v>0</v>
      </c>
      <c r="F137" s="106">
        <f t="shared" si="3"/>
        <v>0</v>
      </c>
    </row>
    <row r="138" spans="1:6" s="52" customFormat="1" ht="12" customHeight="1" x14ac:dyDescent="0.2">
      <c r="A138" s="63" t="s">
        <v>52</v>
      </c>
      <c r="B138" s="129" t="s">
        <v>319</v>
      </c>
      <c r="C138" s="69"/>
      <c r="D138" s="124"/>
      <c r="E138" s="106">
        <f t="shared" si="3"/>
        <v>0</v>
      </c>
      <c r="F138" s="106">
        <f t="shared" si="3"/>
        <v>0</v>
      </c>
    </row>
    <row r="139" spans="1:6" s="52" customFormat="1" ht="12" customHeight="1" x14ac:dyDescent="0.2">
      <c r="A139" s="63" t="s">
        <v>94</v>
      </c>
      <c r="B139" s="129" t="s">
        <v>320</v>
      </c>
      <c r="C139" s="69"/>
      <c r="D139" s="124"/>
      <c r="E139" s="106">
        <f t="shared" si="3"/>
        <v>0</v>
      </c>
      <c r="F139" s="106">
        <f t="shared" si="3"/>
        <v>0</v>
      </c>
    </row>
    <row r="140" spans="1:6" s="52" customFormat="1" ht="12" customHeight="1" x14ac:dyDescent="0.2">
      <c r="A140" s="63" t="s">
        <v>95</v>
      </c>
      <c r="B140" s="129" t="s">
        <v>321</v>
      </c>
      <c r="C140" s="69"/>
      <c r="D140" s="124"/>
      <c r="E140" s="106">
        <f t="shared" si="3"/>
        <v>0</v>
      </c>
      <c r="F140" s="106">
        <f t="shared" si="3"/>
        <v>0</v>
      </c>
    </row>
    <row r="141" spans="1:6" s="52" customFormat="1" ht="12" customHeight="1" thickBot="1" x14ac:dyDescent="0.25">
      <c r="A141" s="113" t="s">
        <v>96</v>
      </c>
      <c r="B141" s="129" t="s">
        <v>322</v>
      </c>
      <c r="C141" s="69"/>
      <c r="D141" s="124"/>
      <c r="E141" s="106">
        <f t="shared" si="3"/>
        <v>0</v>
      </c>
      <c r="F141" s="106">
        <f t="shared" si="3"/>
        <v>0</v>
      </c>
    </row>
    <row r="142" spans="1:6" s="52" customFormat="1" ht="12" customHeight="1" thickBot="1" x14ac:dyDescent="0.25">
      <c r="A142" s="59" t="s">
        <v>9</v>
      </c>
      <c r="B142" s="127" t="s">
        <v>330</v>
      </c>
      <c r="C142" s="76">
        <f>+C143+C144+C145+C146</f>
        <v>0</v>
      </c>
      <c r="D142" s="130">
        <f>+D143+D144+D145+D146</f>
        <v>0</v>
      </c>
      <c r="E142" s="77">
        <f>+E143+E144+E145+E146</f>
        <v>0</v>
      </c>
      <c r="F142" s="77">
        <f>+F143+F144+F145+F146</f>
        <v>0</v>
      </c>
    </row>
    <row r="143" spans="1:6" s="52" customFormat="1" ht="12" customHeight="1" x14ac:dyDescent="0.2">
      <c r="A143" s="63" t="s">
        <v>53</v>
      </c>
      <c r="B143" s="129" t="s">
        <v>261</v>
      </c>
      <c r="C143" s="69"/>
      <c r="D143" s="124"/>
      <c r="E143" s="106">
        <f t="shared" si="3"/>
        <v>0</v>
      </c>
      <c r="F143" s="106">
        <f t="shared" si="3"/>
        <v>0</v>
      </c>
    </row>
    <row r="144" spans="1:6" s="52" customFormat="1" ht="12" customHeight="1" x14ac:dyDescent="0.2">
      <c r="A144" s="63" t="s">
        <v>54</v>
      </c>
      <c r="B144" s="129" t="s">
        <v>262</v>
      </c>
      <c r="C144" s="69"/>
      <c r="D144" s="124"/>
      <c r="E144" s="106">
        <f t="shared" si="3"/>
        <v>0</v>
      </c>
      <c r="F144" s="106">
        <f t="shared" si="3"/>
        <v>0</v>
      </c>
    </row>
    <row r="145" spans="1:9" s="52" customFormat="1" ht="12" customHeight="1" x14ac:dyDescent="0.2">
      <c r="A145" s="63" t="s">
        <v>176</v>
      </c>
      <c r="B145" s="129" t="s">
        <v>331</v>
      </c>
      <c r="C145" s="69"/>
      <c r="D145" s="124"/>
      <c r="E145" s="106">
        <f t="shared" si="3"/>
        <v>0</v>
      </c>
      <c r="F145" s="106">
        <f t="shared" si="3"/>
        <v>0</v>
      </c>
    </row>
    <row r="146" spans="1:9" s="52" customFormat="1" ht="12" customHeight="1" thickBot="1" x14ac:dyDescent="0.25">
      <c r="A146" s="113" t="s">
        <v>177</v>
      </c>
      <c r="B146" s="131" t="s">
        <v>281</v>
      </c>
      <c r="C146" s="69"/>
      <c r="D146" s="124"/>
      <c r="E146" s="106">
        <f t="shared" si="3"/>
        <v>0</v>
      </c>
      <c r="F146" s="106">
        <f t="shared" si="3"/>
        <v>0</v>
      </c>
    </row>
    <row r="147" spans="1:9" s="52" customFormat="1" ht="12" customHeight="1" thickBot="1" x14ac:dyDescent="0.25">
      <c r="A147" s="59" t="s">
        <v>10</v>
      </c>
      <c r="B147" s="127" t="s">
        <v>332</v>
      </c>
      <c r="C147" s="132">
        <f>SUM(C148:C152)</f>
        <v>0</v>
      </c>
      <c r="D147" s="133">
        <f>SUM(D148:D152)</f>
        <v>0</v>
      </c>
      <c r="E147" s="134">
        <f>SUM(E148:E152)</f>
        <v>0</v>
      </c>
      <c r="F147" s="134">
        <f>SUM(F148:F152)</f>
        <v>0</v>
      </c>
    </row>
    <row r="148" spans="1:9" s="52" customFormat="1" ht="12" customHeight="1" x14ac:dyDescent="0.2">
      <c r="A148" s="63" t="s">
        <v>55</v>
      </c>
      <c r="B148" s="129" t="s">
        <v>327</v>
      </c>
      <c r="C148" s="69"/>
      <c r="D148" s="124"/>
      <c r="E148" s="106">
        <f t="shared" si="3"/>
        <v>0</v>
      </c>
      <c r="F148" s="106">
        <f t="shared" si="3"/>
        <v>0</v>
      </c>
    </row>
    <row r="149" spans="1:9" s="52" customFormat="1" ht="12" customHeight="1" x14ac:dyDescent="0.2">
      <c r="A149" s="63" t="s">
        <v>56</v>
      </c>
      <c r="B149" s="129" t="s">
        <v>334</v>
      </c>
      <c r="C149" s="69"/>
      <c r="D149" s="124"/>
      <c r="E149" s="106">
        <f t="shared" si="3"/>
        <v>0</v>
      </c>
      <c r="F149" s="106">
        <f t="shared" si="3"/>
        <v>0</v>
      </c>
    </row>
    <row r="150" spans="1:9" s="52" customFormat="1" ht="12" customHeight="1" x14ac:dyDescent="0.2">
      <c r="A150" s="63" t="s">
        <v>188</v>
      </c>
      <c r="B150" s="129" t="s">
        <v>329</v>
      </c>
      <c r="C150" s="69"/>
      <c r="D150" s="124"/>
      <c r="E150" s="106">
        <f t="shared" si="3"/>
        <v>0</v>
      </c>
      <c r="F150" s="106">
        <f t="shared" si="3"/>
        <v>0</v>
      </c>
    </row>
    <row r="151" spans="1:9" s="52" customFormat="1" ht="12" customHeight="1" x14ac:dyDescent="0.2">
      <c r="A151" s="63" t="s">
        <v>189</v>
      </c>
      <c r="B151" s="129" t="s">
        <v>335</v>
      </c>
      <c r="C151" s="69"/>
      <c r="D151" s="124"/>
      <c r="E151" s="106">
        <f t="shared" si="3"/>
        <v>0</v>
      </c>
      <c r="F151" s="106">
        <f t="shared" si="3"/>
        <v>0</v>
      </c>
    </row>
    <row r="152" spans="1:9" s="52" customFormat="1" ht="12" customHeight="1" thickBot="1" x14ac:dyDescent="0.25">
      <c r="A152" s="63" t="s">
        <v>333</v>
      </c>
      <c r="B152" s="129" t="s">
        <v>336</v>
      </c>
      <c r="C152" s="69"/>
      <c r="D152" s="124"/>
      <c r="E152" s="107">
        <f t="shared" si="3"/>
        <v>0</v>
      </c>
      <c r="F152" s="107">
        <f t="shared" si="3"/>
        <v>0</v>
      </c>
    </row>
    <row r="153" spans="1:9" s="52" customFormat="1" ht="12" customHeight="1" thickBot="1" x14ac:dyDescent="0.25">
      <c r="A153" s="59" t="s">
        <v>11</v>
      </c>
      <c r="B153" s="127" t="s">
        <v>337</v>
      </c>
      <c r="C153" s="135"/>
      <c r="D153" s="136"/>
      <c r="E153" s="137">
        <f t="shared" si="3"/>
        <v>0</v>
      </c>
      <c r="F153" s="137">
        <f t="shared" si="3"/>
        <v>0</v>
      </c>
    </row>
    <row r="154" spans="1:9" s="52" customFormat="1" ht="12" customHeight="1" thickBot="1" x14ac:dyDescent="0.25">
      <c r="A154" s="59" t="s">
        <v>12</v>
      </c>
      <c r="B154" s="127" t="s">
        <v>338</v>
      </c>
      <c r="C154" s="135"/>
      <c r="D154" s="136"/>
      <c r="E154" s="66">
        <f t="shared" si="3"/>
        <v>0</v>
      </c>
      <c r="F154" s="66">
        <f t="shared" si="3"/>
        <v>0</v>
      </c>
    </row>
    <row r="155" spans="1:9" s="52" customFormat="1" ht="15" customHeight="1" thickBot="1" x14ac:dyDescent="0.25">
      <c r="A155" s="59" t="s">
        <v>13</v>
      </c>
      <c r="B155" s="127" t="s">
        <v>340</v>
      </c>
      <c r="C155" s="138">
        <f>+C131+C135+C142+C147+C153+C154</f>
        <v>0</v>
      </c>
      <c r="D155" s="139">
        <f>+D131+D135+D142+D147+D153+D154</f>
        <v>0</v>
      </c>
      <c r="E155" s="140">
        <f>+E131+E135+E142+E147+E153+E154</f>
        <v>0</v>
      </c>
      <c r="F155" s="140">
        <f>+F131+F135+F142+F147+F153+F154</f>
        <v>0</v>
      </c>
      <c r="G155" s="141"/>
      <c r="H155" s="141"/>
      <c r="I155" s="141"/>
    </row>
    <row r="156" spans="1:9" s="36" customFormat="1" ht="12.95" customHeight="1" thickBot="1" x14ac:dyDescent="0.25">
      <c r="A156" s="142" t="s">
        <v>14</v>
      </c>
      <c r="B156" s="143" t="s">
        <v>339</v>
      </c>
      <c r="C156" s="138">
        <f>+C130+C155</f>
        <v>0</v>
      </c>
      <c r="D156" s="139">
        <f>+D130+D155</f>
        <v>0</v>
      </c>
      <c r="E156" s="140">
        <f>+E130+E155</f>
        <v>0</v>
      </c>
      <c r="F156" s="140">
        <f>+F130+F155</f>
        <v>0</v>
      </c>
    </row>
    <row r="157" spans="1:9" ht="7.5" customHeight="1" x14ac:dyDescent="0.25"/>
    <row r="158" spans="1:9" x14ac:dyDescent="0.25">
      <c r="A158" s="777" t="s">
        <v>263</v>
      </c>
      <c r="B158" s="777"/>
      <c r="C158" s="777"/>
      <c r="D158" s="777"/>
      <c r="E158" s="777"/>
    </row>
    <row r="159" spans="1:9" ht="15" customHeight="1" thickBot="1" x14ac:dyDescent="0.3">
      <c r="A159" s="792" t="s">
        <v>82</v>
      </c>
      <c r="B159" s="792"/>
      <c r="C159" s="23"/>
      <c r="E159" s="23" t="s">
        <v>451</v>
      </c>
    </row>
    <row r="160" spans="1:9" s="36" customFormat="1" ht="25.5" customHeight="1" thickBot="1" x14ac:dyDescent="0.25">
      <c r="A160" s="59">
        <v>1</v>
      </c>
      <c r="B160" s="144" t="s">
        <v>341</v>
      </c>
      <c r="C160" s="145">
        <f>+C63-C130</f>
        <v>10000</v>
      </c>
      <c r="D160" s="61">
        <f>+D63-D130</f>
        <v>0</v>
      </c>
      <c r="E160" s="62">
        <f>+E63-E130</f>
        <v>10000</v>
      </c>
      <c r="F160" s="62">
        <f>+F63-F130</f>
        <v>40000</v>
      </c>
    </row>
    <row r="161" spans="1:6" s="36" customFormat="1" ht="38.25" customHeight="1" thickBot="1" x14ac:dyDescent="0.25">
      <c r="A161" s="59" t="s">
        <v>5</v>
      </c>
      <c r="B161" s="144" t="s">
        <v>347</v>
      </c>
      <c r="C161" s="61">
        <f>+C87-C155</f>
        <v>0</v>
      </c>
      <c r="D161" s="61">
        <f>+D87-D155</f>
        <v>0</v>
      </c>
      <c r="E161" s="62">
        <f>+E87-E155</f>
        <v>0</v>
      </c>
      <c r="F161" s="62">
        <f>+F87-F155</f>
        <v>0</v>
      </c>
    </row>
  </sheetData>
  <mergeCells count="14">
    <mergeCell ref="A158:E158"/>
    <mergeCell ref="A159:B159"/>
    <mergeCell ref="A91:B91"/>
    <mergeCell ref="A92:A93"/>
    <mergeCell ref="B92:B93"/>
    <mergeCell ref="C92:E92"/>
    <mergeCell ref="A1:F1"/>
    <mergeCell ref="A90:F90"/>
    <mergeCell ref="E91:F91"/>
    <mergeCell ref="A2:B2"/>
    <mergeCell ref="A3:A4"/>
    <mergeCell ref="B3:B4"/>
    <mergeCell ref="C3:F3"/>
    <mergeCell ref="E2:F2"/>
  </mergeCells>
  <printOptions horizontalCentered="1"/>
  <pageMargins left="0.78740157480314965" right="0.78740157480314965" top="1.4566929133858268" bottom="0.86614173228346458" header="0.78740157480314965" footer="0.59055118110236227"/>
  <pageSetup paperSize="9" scale="71" fitToHeight="2" orientation="portrait" r:id="rId1"/>
  <headerFooter alignWithMargins="0">
    <oddHeader xml:space="preserve">&amp;C&amp;"Times New Roman CE,Félkövér"&amp;12
SIÓJUT KÖZSÉG ÖNKORMÁNYZATA
2017. ÉVI ZÁRSZÁMADÁS
ÁLLAMIGAZGATÁSI FELADATOK MÓDOSÍTOTT MÉRLEGE&amp;10
&amp;R&amp;"Times New Roman CE,Félkövér dőlt"&amp;11 1.3. számú melléklet </oddHeader>
  </headerFooter>
  <rowBreaks count="2" manualBreakCount="2">
    <brk id="63" max="5" man="1"/>
    <brk id="89" max="5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zoomScaleSheetLayoutView="100" workbookViewId="0">
      <selection activeCell="F21" sqref="F21"/>
    </sheetView>
  </sheetViews>
  <sheetFormatPr defaultRowHeight="12.75" x14ac:dyDescent="0.2"/>
  <cols>
    <col min="1" max="1" width="6.83203125" style="8" customWidth="1"/>
    <col min="2" max="2" width="49.5" style="13" customWidth="1"/>
    <col min="3" max="3" width="15.5" style="8" customWidth="1"/>
    <col min="4" max="4" width="15.5" style="8" hidden="1" customWidth="1"/>
    <col min="5" max="6" width="15.5" style="8" customWidth="1"/>
    <col min="7" max="7" width="55.1640625" style="8" customWidth="1"/>
    <col min="8" max="8" width="15.5" style="8" customWidth="1"/>
    <col min="9" max="9" width="15.5" style="8" hidden="1" customWidth="1"/>
    <col min="10" max="11" width="15.5" style="8" customWidth="1"/>
    <col min="12" max="12" width="4.83203125" style="8" customWidth="1"/>
    <col min="13" max="16384" width="9.33203125" style="8"/>
  </cols>
  <sheetData>
    <row r="1" spans="1:12" ht="39.75" customHeight="1" x14ac:dyDescent="0.2">
      <c r="B1" s="24" t="s">
        <v>86</v>
      </c>
      <c r="C1" s="25"/>
      <c r="D1" s="25"/>
      <c r="E1" s="25"/>
      <c r="F1" s="25"/>
      <c r="G1" s="25"/>
      <c r="H1" s="25"/>
      <c r="I1" s="25"/>
      <c r="J1" s="25"/>
      <c r="K1" s="25"/>
      <c r="L1" s="800"/>
    </row>
    <row r="2" spans="1:12" ht="14.25" thickBot="1" x14ac:dyDescent="0.25">
      <c r="H2" s="26"/>
      <c r="I2" s="26"/>
      <c r="J2" s="26"/>
      <c r="K2" s="26" t="s">
        <v>451</v>
      </c>
      <c r="L2" s="800"/>
    </row>
    <row r="3" spans="1:12" s="153" customFormat="1" ht="18" customHeight="1" thickBot="1" x14ac:dyDescent="0.25">
      <c r="A3" s="798" t="s">
        <v>45</v>
      </c>
      <c r="B3" s="147" t="s">
        <v>36</v>
      </c>
      <c r="C3" s="148"/>
      <c r="D3" s="149"/>
      <c r="E3" s="149"/>
      <c r="F3" s="149"/>
      <c r="G3" s="147" t="s">
        <v>37</v>
      </c>
      <c r="H3" s="150"/>
      <c r="I3" s="151"/>
      <c r="J3" s="152"/>
      <c r="K3" s="327"/>
      <c r="L3" s="800"/>
    </row>
    <row r="4" spans="1:12" s="158" customFormat="1" ht="39.75" customHeight="1" thickBot="1" x14ac:dyDescent="0.25">
      <c r="A4" s="799"/>
      <c r="B4" s="154" t="s">
        <v>39</v>
      </c>
      <c r="C4" s="155" t="str">
        <f>+CONCATENATE('1.'!C3," eredeti előirányzat")</f>
        <v>2017. évi eredeti előirányzat</v>
      </c>
      <c r="D4" s="156" t="str">
        <f>'1.3.'!D93</f>
        <v>1.-5. sz. módosítás 
(±)</v>
      </c>
      <c r="E4" s="325" t="str">
        <f>'1.3.'!E93</f>
        <v>Módosított előirányzat</v>
      </c>
      <c r="F4" s="220" t="str">
        <f>'1.3.'!F93</f>
        <v>Teljesítés</v>
      </c>
      <c r="G4" s="154" t="s">
        <v>39</v>
      </c>
      <c r="H4" s="155" t="str">
        <f>+C4</f>
        <v>2017. évi eredeti előirányzat</v>
      </c>
      <c r="I4" s="155" t="str">
        <f>D4</f>
        <v>1.-5. sz. módosítás 
(±)</v>
      </c>
      <c r="J4" s="157" t="str">
        <f>E4</f>
        <v>Módosított előirányzat</v>
      </c>
      <c r="K4" s="157" t="str">
        <f>F4</f>
        <v>Teljesítés</v>
      </c>
      <c r="L4" s="800"/>
    </row>
    <row r="5" spans="1:12" s="158" customFormat="1" ht="12" customHeight="1" thickBot="1" x14ac:dyDescent="0.25">
      <c r="A5" s="159" t="s">
        <v>354</v>
      </c>
      <c r="B5" s="154" t="s">
        <v>355</v>
      </c>
      <c r="C5" s="155" t="s">
        <v>356</v>
      </c>
      <c r="D5" s="156" t="s">
        <v>358</v>
      </c>
      <c r="E5" s="156" t="s">
        <v>358</v>
      </c>
      <c r="F5" s="156" t="s">
        <v>357</v>
      </c>
      <c r="G5" s="154" t="s">
        <v>381</v>
      </c>
      <c r="H5" s="155" t="s">
        <v>360</v>
      </c>
      <c r="I5" s="155" t="s">
        <v>361</v>
      </c>
      <c r="J5" s="160" t="s">
        <v>361</v>
      </c>
      <c r="K5" s="160" t="s">
        <v>486</v>
      </c>
      <c r="L5" s="800"/>
    </row>
    <row r="6" spans="1:12" s="153" customFormat="1" ht="12.95" customHeight="1" x14ac:dyDescent="0.2">
      <c r="A6" s="161" t="s">
        <v>4</v>
      </c>
      <c r="B6" s="162" t="s">
        <v>264</v>
      </c>
      <c r="C6" s="163">
        <f>'1.'!C6</f>
        <v>22612264</v>
      </c>
      <c r="D6" s="163">
        <f>'1.'!D6</f>
        <v>7886896</v>
      </c>
      <c r="E6" s="163">
        <f>'1.'!E6</f>
        <v>30499160</v>
      </c>
      <c r="F6" s="163">
        <f>'1.'!L6</f>
        <v>30499160</v>
      </c>
      <c r="G6" s="162" t="s">
        <v>40</v>
      </c>
      <c r="H6" s="163">
        <f>'1.'!C96</f>
        <v>11461000</v>
      </c>
      <c r="I6" s="163">
        <f>'1.'!D96</f>
        <v>5784000</v>
      </c>
      <c r="J6" s="163">
        <f>'1.'!E96</f>
        <v>17245000</v>
      </c>
      <c r="K6" s="163">
        <f>'1.'!L96</f>
        <v>15021851</v>
      </c>
      <c r="L6" s="800"/>
    </row>
    <row r="7" spans="1:12" s="153" customFormat="1" ht="12.95" customHeight="1" x14ac:dyDescent="0.2">
      <c r="A7" s="166" t="s">
        <v>5</v>
      </c>
      <c r="B7" s="167" t="s">
        <v>265</v>
      </c>
      <c r="C7" s="168">
        <f>'1.'!C13</f>
        <v>1419000</v>
      </c>
      <c r="D7" s="168">
        <f>'1.'!D13</f>
        <v>12983000</v>
      </c>
      <c r="E7" s="168">
        <f>'1.'!E13</f>
        <v>14402000</v>
      </c>
      <c r="F7" s="168">
        <f>'1.'!L13</f>
        <v>9626229</v>
      </c>
      <c r="G7" s="167" t="s">
        <v>102</v>
      </c>
      <c r="H7" s="168">
        <f>'1.'!C97</f>
        <v>2499000</v>
      </c>
      <c r="I7" s="168">
        <f>'1.'!D97</f>
        <v>730000</v>
      </c>
      <c r="J7" s="168">
        <f>'1.'!E97</f>
        <v>3229000</v>
      </c>
      <c r="K7" s="163">
        <f>'1.'!L97</f>
        <v>2870108</v>
      </c>
      <c r="L7" s="800"/>
    </row>
    <row r="8" spans="1:12" s="153" customFormat="1" ht="12.95" customHeight="1" x14ac:dyDescent="0.2">
      <c r="A8" s="166" t="s">
        <v>6</v>
      </c>
      <c r="B8" s="167" t="s">
        <v>286</v>
      </c>
      <c r="C8" s="168"/>
      <c r="D8" s="168"/>
      <c r="E8" s="168"/>
      <c r="F8" s="168"/>
      <c r="G8" s="167" t="s">
        <v>125</v>
      </c>
      <c r="H8" s="168">
        <f>'1.'!C98</f>
        <v>15472000</v>
      </c>
      <c r="I8" s="168">
        <f>'1.'!D98</f>
        <v>15665000</v>
      </c>
      <c r="J8" s="168">
        <f>'1.'!E98</f>
        <v>31137000</v>
      </c>
      <c r="K8" s="163">
        <f>'1.'!L98</f>
        <v>15529661</v>
      </c>
      <c r="L8" s="800"/>
    </row>
    <row r="9" spans="1:12" s="153" customFormat="1" ht="12.95" customHeight="1" x14ac:dyDescent="0.2">
      <c r="A9" s="166" t="s">
        <v>7</v>
      </c>
      <c r="B9" s="167" t="s">
        <v>93</v>
      </c>
      <c r="C9" s="168">
        <f>'1.'!C27</f>
        <v>6460000</v>
      </c>
      <c r="D9" s="168">
        <f>'1.'!D27</f>
        <v>0</v>
      </c>
      <c r="E9" s="168">
        <f>'1.'!E27</f>
        <v>6460000</v>
      </c>
      <c r="F9" s="168">
        <f>'1.'!L27</f>
        <v>6041388</v>
      </c>
      <c r="G9" s="167" t="s">
        <v>103</v>
      </c>
      <c r="H9" s="281">
        <f>'1.'!C99</f>
        <v>3912000</v>
      </c>
      <c r="I9" s="281">
        <f>'1.'!D99</f>
        <v>665000</v>
      </c>
      <c r="J9" s="281">
        <f>'1.'!E99</f>
        <v>4577000</v>
      </c>
      <c r="K9" s="163">
        <f>'1.'!L99</f>
        <v>4576860</v>
      </c>
      <c r="L9" s="800"/>
    </row>
    <row r="10" spans="1:12" s="153" customFormat="1" ht="12.95" customHeight="1" x14ac:dyDescent="0.2">
      <c r="A10" s="166" t="s">
        <v>8</v>
      </c>
      <c r="B10" s="169" t="s">
        <v>292</v>
      </c>
      <c r="C10" s="168">
        <f>'1.'!C35</f>
        <v>5801000</v>
      </c>
      <c r="D10" s="168">
        <f>'1.'!D35</f>
        <v>143000</v>
      </c>
      <c r="E10" s="168">
        <f>'1.'!E35</f>
        <v>5944000</v>
      </c>
      <c r="F10" s="168">
        <f>'1.'!L35</f>
        <v>6317773</v>
      </c>
      <c r="G10" s="167" t="s">
        <v>104</v>
      </c>
      <c r="H10" s="168">
        <f>'1.'!C100</f>
        <v>4089000</v>
      </c>
      <c r="I10" s="168">
        <f>'1.'!D100</f>
        <v>6147600</v>
      </c>
      <c r="J10" s="168">
        <f>'1.'!E100</f>
        <v>10236600</v>
      </c>
      <c r="K10" s="163">
        <f>'1.'!L100</f>
        <v>10096164</v>
      </c>
      <c r="L10" s="800"/>
    </row>
    <row r="11" spans="1:12" s="153" customFormat="1" ht="12.95" customHeight="1" x14ac:dyDescent="0.2">
      <c r="A11" s="166" t="s">
        <v>9</v>
      </c>
      <c r="B11" s="167" t="s">
        <v>266</v>
      </c>
      <c r="C11" s="170">
        <f>'1.'!C53</f>
        <v>1416500</v>
      </c>
      <c r="D11" s="170">
        <f>'1.'!D53</f>
        <v>233000</v>
      </c>
      <c r="E11" s="170">
        <f>'1.'!E53</f>
        <v>1649500</v>
      </c>
      <c r="F11" s="170">
        <f>'1.'!L53</f>
        <v>1647809</v>
      </c>
      <c r="G11" s="167" t="s">
        <v>34</v>
      </c>
      <c r="H11" s="168">
        <f>'1.'!C113</f>
        <v>19894764</v>
      </c>
      <c r="I11" s="168">
        <f>'1.'!D113</f>
        <v>-5651155</v>
      </c>
      <c r="J11" s="168">
        <f>'1.'!E113</f>
        <v>14243609</v>
      </c>
      <c r="K11" s="163"/>
      <c r="L11" s="800"/>
    </row>
    <row r="12" spans="1:12" s="153" customFormat="1" ht="12.95" customHeight="1" x14ac:dyDescent="0.2">
      <c r="A12" s="166" t="s">
        <v>10</v>
      </c>
      <c r="B12" s="167" t="s">
        <v>348</v>
      </c>
      <c r="C12" s="168"/>
      <c r="D12" s="168"/>
      <c r="E12" s="164">
        <f t="shared" ref="E12:E16" si="0">C12+D12</f>
        <v>0</v>
      </c>
      <c r="F12" s="318"/>
      <c r="G12" s="171"/>
      <c r="H12" s="168"/>
      <c r="I12" s="168"/>
      <c r="J12" s="165">
        <f t="shared" ref="J12:K17" si="1">H12+I12</f>
        <v>0</v>
      </c>
      <c r="K12" s="165">
        <f t="shared" si="1"/>
        <v>0</v>
      </c>
      <c r="L12" s="800"/>
    </row>
    <row r="13" spans="1:12" s="153" customFormat="1" ht="12.95" customHeight="1" x14ac:dyDescent="0.2">
      <c r="A13" s="166" t="s">
        <v>11</v>
      </c>
      <c r="B13" s="171"/>
      <c r="C13" s="168"/>
      <c r="D13" s="168"/>
      <c r="E13" s="164">
        <f t="shared" si="0"/>
        <v>0</v>
      </c>
      <c r="F13" s="318"/>
      <c r="G13" s="171"/>
      <c r="H13" s="168"/>
      <c r="I13" s="168"/>
      <c r="J13" s="165">
        <f t="shared" si="1"/>
        <v>0</v>
      </c>
      <c r="K13" s="165">
        <f t="shared" si="1"/>
        <v>0</v>
      </c>
      <c r="L13" s="800"/>
    </row>
    <row r="14" spans="1:12" s="153" customFormat="1" ht="12.95" customHeight="1" x14ac:dyDescent="0.2">
      <c r="A14" s="166" t="s">
        <v>12</v>
      </c>
      <c r="B14" s="172"/>
      <c r="C14" s="170"/>
      <c r="D14" s="170"/>
      <c r="E14" s="164">
        <f t="shared" si="0"/>
        <v>0</v>
      </c>
      <c r="F14" s="318"/>
      <c r="G14" s="171"/>
      <c r="H14" s="168"/>
      <c r="I14" s="168"/>
      <c r="J14" s="165">
        <f t="shared" si="1"/>
        <v>0</v>
      </c>
      <c r="K14" s="165">
        <f t="shared" si="1"/>
        <v>0</v>
      </c>
      <c r="L14" s="800"/>
    </row>
    <row r="15" spans="1:12" s="153" customFormat="1" ht="12.95" customHeight="1" x14ac:dyDescent="0.2">
      <c r="A15" s="166" t="s">
        <v>13</v>
      </c>
      <c r="B15" s="171"/>
      <c r="C15" s="168"/>
      <c r="D15" s="168"/>
      <c r="E15" s="164">
        <f t="shared" si="0"/>
        <v>0</v>
      </c>
      <c r="F15" s="318"/>
      <c r="G15" s="171"/>
      <c r="H15" s="168"/>
      <c r="I15" s="168"/>
      <c r="J15" s="165">
        <f t="shared" si="1"/>
        <v>0</v>
      </c>
      <c r="K15" s="165">
        <f t="shared" si="1"/>
        <v>0</v>
      </c>
      <c r="L15" s="800"/>
    </row>
    <row r="16" spans="1:12" s="153" customFormat="1" ht="12.95" customHeight="1" x14ac:dyDescent="0.2">
      <c r="A16" s="166" t="s">
        <v>14</v>
      </c>
      <c r="B16" s="171"/>
      <c r="C16" s="168"/>
      <c r="D16" s="168"/>
      <c r="E16" s="164">
        <f t="shared" si="0"/>
        <v>0</v>
      </c>
      <c r="F16" s="318"/>
      <c r="G16" s="171"/>
      <c r="H16" s="168"/>
      <c r="I16" s="168"/>
      <c r="J16" s="165">
        <f t="shared" si="1"/>
        <v>0</v>
      </c>
      <c r="K16" s="165">
        <f t="shared" si="1"/>
        <v>0</v>
      </c>
      <c r="L16" s="800"/>
    </row>
    <row r="17" spans="1:12" s="153" customFormat="1" ht="12.95" customHeight="1" thickBot="1" x14ac:dyDescent="0.25">
      <c r="A17" s="166" t="s">
        <v>15</v>
      </c>
      <c r="B17" s="173"/>
      <c r="C17" s="174"/>
      <c r="D17" s="174"/>
      <c r="E17" s="175"/>
      <c r="F17" s="319"/>
      <c r="G17" s="171"/>
      <c r="H17" s="174"/>
      <c r="I17" s="174"/>
      <c r="J17" s="165">
        <f t="shared" si="1"/>
        <v>0</v>
      </c>
      <c r="K17" s="165">
        <f t="shared" si="1"/>
        <v>0</v>
      </c>
      <c r="L17" s="800"/>
    </row>
    <row r="18" spans="1:12" s="153" customFormat="1" ht="26.25" thickBot="1" x14ac:dyDescent="0.25">
      <c r="A18" s="27" t="s">
        <v>16</v>
      </c>
      <c r="B18" s="28" t="s">
        <v>349</v>
      </c>
      <c r="C18" s="40">
        <f>SUM(C6:C17)-C8</f>
        <v>37708764</v>
      </c>
      <c r="D18" s="40">
        <f>SUM(D6:D17)-D8</f>
        <v>21245896</v>
      </c>
      <c r="E18" s="40">
        <f>SUM(E6:E17)-E8</f>
        <v>58954660</v>
      </c>
      <c r="F18" s="40">
        <f>SUM(F6:F17)-F8</f>
        <v>54132359</v>
      </c>
      <c r="G18" s="28" t="s">
        <v>272</v>
      </c>
      <c r="H18" s="40">
        <f>SUM(H6:H17)</f>
        <v>57327764</v>
      </c>
      <c r="I18" s="40">
        <f>SUM(I6:I17)</f>
        <v>23340445</v>
      </c>
      <c r="J18" s="29">
        <f>SUM(J6:J17)</f>
        <v>80668209</v>
      </c>
      <c r="K18" s="29">
        <f>SUM(K6:K17)</f>
        <v>48094644</v>
      </c>
      <c r="L18" s="800"/>
    </row>
    <row r="19" spans="1:12" s="153" customFormat="1" ht="12.95" customHeight="1" x14ac:dyDescent="0.2">
      <c r="A19" s="176" t="s">
        <v>17</v>
      </c>
      <c r="B19" s="177" t="s">
        <v>269</v>
      </c>
      <c r="C19" s="183">
        <f>+C20+C21+C22+C23</f>
        <v>24313000</v>
      </c>
      <c r="D19" s="183">
        <f t="shared" ref="D19" si="2">+D20+D21+D22+D23</f>
        <v>0</v>
      </c>
      <c r="E19" s="183">
        <f>C19</f>
        <v>24313000</v>
      </c>
      <c r="F19" s="183">
        <f>'1.'!L74</f>
        <v>24313386</v>
      </c>
      <c r="G19" s="280" t="s">
        <v>110</v>
      </c>
      <c r="H19" s="178"/>
      <c r="I19" s="178"/>
      <c r="J19" s="179">
        <f>H19+I19</f>
        <v>0</v>
      </c>
      <c r="K19" s="179">
        <f>I19+J19</f>
        <v>0</v>
      </c>
      <c r="L19" s="800"/>
    </row>
    <row r="20" spans="1:12" s="153" customFormat="1" ht="12.95" customHeight="1" x14ac:dyDescent="0.2">
      <c r="A20" s="166" t="s">
        <v>18</v>
      </c>
      <c r="B20" s="167" t="s">
        <v>118</v>
      </c>
      <c r="C20" s="168">
        <f>'1.'!C73</f>
        <v>24313000</v>
      </c>
      <c r="D20" s="168">
        <f>'1.'!D73</f>
        <v>0</v>
      </c>
      <c r="E20" s="168">
        <f>'1.'!E73</f>
        <v>24313000</v>
      </c>
      <c r="F20" s="168">
        <f>'1.'!L73</f>
        <v>24313386</v>
      </c>
      <c r="G20" s="167" t="s">
        <v>271</v>
      </c>
      <c r="H20" s="168"/>
      <c r="I20" s="168"/>
      <c r="J20" s="181">
        <f t="shared" ref="J20:K28" si="3">H20+I20</f>
        <v>0</v>
      </c>
      <c r="K20" s="181">
        <f t="shared" si="3"/>
        <v>0</v>
      </c>
      <c r="L20" s="800"/>
    </row>
    <row r="21" spans="1:12" s="153" customFormat="1" ht="12.95" customHeight="1" x14ac:dyDescent="0.2">
      <c r="A21" s="166" t="s">
        <v>19</v>
      </c>
      <c r="B21" s="167" t="s">
        <v>119</v>
      </c>
      <c r="C21" s="168"/>
      <c r="D21" s="168"/>
      <c r="E21" s="180">
        <f>C21+D21</f>
        <v>0</v>
      </c>
      <c r="F21" s="321"/>
      <c r="G21" s="167" t="s">
        <v>84</v>
      </c>
      <c r="H21" s="168"/>
      <c r="I21" s="168"/>
      <c r="J21" s="181">
        <f t="shared" si="3"/>
        <v>0</v>
      </c>
      <c r="K21" s="181">
        <f t="shared" si="3"/>
        <v>0</v>
      </c>
      <c r="L21" s="800"/>
    </row>
    <row r="22" spans="1:12" s="153" customFormat="1" ht="12.95" customHeight="1" x14ac:dyDescent="0.2">
      <c r="A22" s="166" t="s">
        <v>20</v>
      </c>
      <c r="B22" s="167" t="s">
        <v>123</v>
      </c>
      <c r="C22" s="168">
        <f>'1.'!C79</f>
        <v>0</v>
      </c>
      <c r="D22" s="168">
        <f>'1.'!D79</f>
        <v>0</v>
      </c>
      <c r="E22" s="180">
        <f>C22+D22</f>
        <v>0</v>
      </c>
      <c r="F22" s="321"/>
      <c r="G22" s="167" t="s">
        <v>85</v>
      </c>
      <c r="H22" s="168"/>
      <c r="I22" s="168"/>
      <c r="J22" s="181">
        <f t="shared" si="3"/>
        <v>0</v>
      </c>
      <c r="K22" s="181">
        <f t="shared" si="3"/>
        <v>0</v>
      </c>
      <c r="L22" s="800"/>
    </row>
    <row r="23" spans="1:12" s="153" customFormat="1" ht="12.95" customHeight="1" x14ac:dyDescent="0.2">
      <c r="A23" s="166" t="s">
        <v>21</v>
      </c>
      <c r="B23" s="167" t="s">
        <v>124</v>
      </c>
      <c r="C23" s="168"/>
      <c r="D23" s="168"/>
      <c r="E23" s="295" t="s">
        <v>460</v>
      </c>
      <c r="F23" s="322"/>
      <c r="G23" s="282" t="s">
        <v>443</v>
      </c>
      <c r="H23" s="168">
        <f>'1.'!C144</f>
        <v>905000</v>
      </c>
      <c r="I23" s="168">
        <f>'1.'!D144</f>
        <v>-549</v>
      </c>
      <c r="J23" s="181">
        <f t="shared" si="3"/>
        <v>904451</v>
      </c>
      <c r="K23" s="181">
        <f t="shared" si="3"/>
        <v>903902</v>
      </c>
      <c r="L23" s="800"/>
    </row>
    <row r="24" spans="1:12" s="153" customFormat="1" ht="12.95" customHeight="1" x14ac:dyDescent="0.2">
      <c r="A24" s="166" t="s">
        <v>22</v>
      </c>
      <c r="B24" s="167" t="s">
        <v>270</v>
      </c>
      <c r="C24" s="182">
        <f>+C25+C26</f>
        <v>0</v>
      </c>
      <c r="D24" s="182">
        <f>+D25+D26</f>
        <v>0</v>
      </c>
      <c r="E24" s="182">
        <f>+E25+E26</f>
        <v>0</v>
      </c>
      <c r="F24" s="323"/>
      <c r="G24" s="167" t="s">
        <v>111</v>
      </c>
      <c r="H24" s="168"/>
      <c r="I24" s="168"/>
      <c r="J24" s="181">
        <f t="shared" si="3"/>
        <v>0</v>
      </c>
      <c r="K24" s="181">
        <f t="shared" si="3"/>
        <v>0</v>
      </c>
      <c r="L24" s="800"/>
    </row>
    <row r="25" spans="1:12" s="153" customFormat="1" ht="12.95" customHeight="1" x14ac:dyDescent="0.2">
      <c r="A25" s="176" t="s">
        <v>23</v>
      </c>
      <c r="B25" s="177" t="s">
        <v>267</v>
      </c>
      <c r="C25" s="178"/>
      <c r="D25" s="178"/>
      <c r="E25" s="183">
        <f>C25+D25</f>
        <v>0</v>
      </c>
      <c r="F25" s="320"/>
      <c r="G25" s="162" t="s">
        <v>331</v>
      </c>
      <c r="H25" s="178">
        <f>'1.'!C145</f>
        <v>0</v>
      </c>
      <c r="I25" s="178">
        <f>'1.'!D145</f>
        <v>0</v>
      </c>
      <c r="J25" s="179">
        <f t="shared" si="3"/>
        <v>0</v>
      </c>
      <c r="K25" s="179">
        <f t="shared" si="3"/>
        <v>0</v>
      </c>
      <c r="L25" s="800"/>
    </row>
    <row r="26" spans="1:12" s="153" customFormat="1" ht="12.95" customHeight="1" x14ac:dyDescent="0.2">
      <c r="A26" s="166" t="s">
        <v>24</v>
      </c>
      <c r="B26" s="167" t="s">
        <v>268</v>
      </c>
      <c r="C26" s="168"/>
      <c r="D26" s="168"/>
      <c r="E26" s="180">
        <f>C26+D26</f>
        <v>0</v>
      </c>
      <c r="F26" s="321"/>
      <c r="G26" s="167" t="s">
        <v>337</v>
      </c>
      <c r="H26" s="168"/>
      <c r="I26" s="168"/>
      <c r="J26" s="181">
        <f t="shared" si="3"/>
        <v>0</v>
      </c>
      <c r="K26" s="181">
        <f t="shared" si="3"/>
        <v>0</v>
      </c>
      <c r="L26" s="800"/>
    </row>
    <row r="27" spans="1:12" s="153" customFormat="1" ht="12.95" customHeight="1" x14ac:dyDescent="0.2">
      <c r="A27" s="166" t="s">
        <v>25</v>
      </c>
      <c r="B27" s="167" t="s">
        <v>432</v>
      </c>
      <c r="C27" s="168"/>
      <c r="D27" s="168"/>
      <c r="E27" s="180">
        <f>C27+D27</f>
        <v>0</v>
      </c>
      <c r="F27" s="321"/>
      <c r="G27" s="167" t="s">
        <v>338</v>
      </c>
      <c r="H27" s="168"/>
      <c r="I27" s="168"/>
      <c r="J27" s="181">
        <f t="shared" si="3"/>
        <v>0</v>
      </c>
      <c r="K27" s="181">
        <f t="shared" si="3"/>
        <v>0</v>
      </c>
      <c r="L27" s="800"/>
    </row>
    <row r="28" spans="1:12" s="153" customFormat="1" ht="12.95" customHeight="1" thickBot="1" x14ac:dyDescent="0.25">
      <c r="A28" s="176" t="s">
        <v>26</v>
      </c>
      <c r="B28" s="177" t="s">
        <v>226</v>
      </c>
      <c r="C28" s="178"/>
      <c r="D28" s="178"/>
      <c r="E28" s="183">
        <f>C28+D28</f>
        <v>0</v>
      </c>
      <c r="F28" s="320"/>
      <c r="G28" s="184"/>
      <c r="H28" s="178"/>
      <c r="I28" s="178"/>
      <c r="J28" s="179">
        <f t="shared" si="3"/>
        <v>0</v>
      </c>
      <c r="K28" s="179">
        <f t="shared" si="3"/>
        <v>0</v>
      </c>
      <c r="L28" s="800"/>
    </row>
    <row r="29" spans="1:12" s="153" customFormat="1" ht="30" customHeight="1" thickBot="1" x14ac:dyDescent="0.25">
      <c r="A29" s="27" t="s">
        <v>27</v>
      </c>
      <c r="B29" s="28" t="s">
        <v>350</v>
      </c>
      <c r="C29" s="40">
        <f>+C19+C24+C27+C28</f>
        <v>24313000</v>
      </c>
      <c r="D29" s="40">
        <f>+D19+D24+D27+D28</f>
        <v>0</v>
      </c>
      <c r="E29" s="185">
        <f>+E19+E24+E27+E28</f>
        <v>24313000</v>
      </c>
      <c r="F29" s="185">
        <f>+F19+F24+F27+F28</f>
        <v>24313386</v>
      </c>
      <c r="G29" s="28" t="s">
        <v>352</v>
      </c>
      <c r="H29" s="40">
        <f>SUM(H19:H28)</f>
        <v>905000</v>
      </c>
      <c r="I29" s="40">
        <f>SUM(I19:I28)</f>
        <v>-549</v>
      </c>
      <c r="J29" s="29">
        <f>SUM(J19:J28)</f>
        <v>904451</v>
      </c>
      <c r="K29" s="29">
        <f>SUM(K19:K28)</f>
        <v>903902</v>
      </c>
      <c r="L29" s="800"/>
    </row>
    <row r="30" spans="1:12" s="153" customFormat="1" ht="13.5" thickBot="1" x14ac:dyDescent="0.25">
      <c r="A30" s="27" t="s">
        <v>28</v>
      </c>
      <c r="B30" s="28" t="s">
        <v>351</v>
      </c>
      <c r="C30" s="40">
        <f>+C18+C29</f>
        <v>62021764</v>
      </c>
      <c r="D30" s="40">
        <f>+D18+D29</f>
        <v>21245896</v>
      </c>
      <c r="E30" s="40">
        <f>+E18+E29</f>
        <v>83267660</v>
      </c>
      <c r="F30" s="29">
        <f>+F18+F29</f>
        <v>78445745</v>
      </c>
      <c r="G30" s="28" t="s">
        <v>353</v>
      </c>
      <c r="H30" s="40">
        <f>+H18+H29</f>
        <v>58232764</v>
      </c>
      <c r="I30" s="40">
        <f>+I18+I29</f>
        <v>23339896</v>
      </c>
      <c r="J30" s="29">
        <f>+J18+J29</f>
        <v>81572660</v>
      </c>
      <c r="K30" s="29">
        <f>+K18+K29</f>
        <v>48998546</v>
      </c>
      <c r="L30" s="800"/>
    </row>
    <row r="31" spans="1:12" s="153" customFormat="1" ht="13.5" thickBot="1" x14ac:dyDescent="0.25">
      <c r="A31" s="27" t="s">
        <v>29</v>
      </c>
      <c r="B31" s="28" t="s">
        <v>88</v>
      </c>
      <c r="C31" s="40">
        <f>IF(C18-H18&lt;0,H18-C18,"-")</f>
        <v>19619000</v>
      </c>
      <c r="D31" s="40">
        <f>IF(D18-I18&lt;0,I18-D18,"-")</f>
        <v>2094549</v>
      </c>
      <c r="E31" s="324">
        <f>IF(E18-J18&lt;0,J18-E18,"-")</f>
        <v>21713549</v>
      </c>
      <c r="F31" s="326" t="str">
        <f>IF(F18-L18&lt;0,L18-F18,"-")</f>
        <v>-</v>
      </c>
      <c r="G31" s="28" t="s">
        <v>89</v>
      </c>
      <c r="H31" s="40" t="str">
        <f>IF(C18-H18&gt;0,C18-H18,"-")</f>
        <v>-</v>
      </c>
      <c r="I31" s="40" t="str">
        <f>IF(D18-I18&gt;0,D18-I18,"-")</f>
        <v>-</v>
      </c>
      <c r="J31" s="29" t="str">
        <f>IF(E18-J18&gt;0,E18-J18,"-")</f>
        <v>-</v>
      </c>
      <c r="K31" s="29">
        <f>IF(F18-K18&gt;0,F18-K18,"-")</f>
        <v>6037715</v>
      </c>
      <c r="L31" s="800"/>
    </row>
    <row r="32" spans="1:12" s="153" customFormat="1" ht="13.5" thickBot="1" x14ac:dyDescent="0.25">
      <c r="A32" s="27" t="s">
        <v>30</v>
      </c>
      <c r="B32" s="28" t="s">
        <v>127</v>
      </c>
      <c r="C32" s="40" t="str">
        <f>IF(C19-H19&lt;0,H19-C19,"-")</f>
        <v>-</v>
      </c>
      <c r="D32" s="40">
        <f>IF(D18+D29-I30&lt;0,I30-(D18+D29),"-")</f>
        <v>2094000</v>
      </c>
      <c r="E32" s="324" t="str">
        <f>IF(E19-J19&lt;0,J19-E19,"-")</f>
        <v>-</v>
      </c>
      <c r="F32" s="326" t="str">
        <f>IF(F19-L19&lt;0,L19-F19,"-")</f>
        <v>-</v>
      </c>
      <c r="G32" s="28" t="s">
        <v>128</v>
      </c>
      <c r="H32" s="40">
        <f>IF(C18+C29-H30&gt;0,C18+C29-H30,"-")</f>
        <v>3789000</v>
      </c>
      <c r="I32" s="40" t="str">
        <f>IF(D18+D29-I30&gt;0,D18+D29-I30,"-")</f>
        <v>-</v>
      </c>
      <c r="J32" s="29">
        <f>IF(E18+E29-J30&gt;0,E18+E29-J30,"-")</f>
        <v>1695000</v>
      </c>
      <c r="K32" s="29">
        <f>IF(F18+F29-K30&gt;0,F18+F29-K30,"-")</f>
        <v>29447199</v>
      </c>
      <c r="L32" s="800"/>
    </row>
    <row r="33" spans="2:7" ht="18.75" x14ac:dyDescent="0.2">
      <c r="B33" s="801"/>
      <c r="C33" s="801"/>
      <c r="D33" s="801"/>
      <c r="E33" s="801"/>
      <c r="F33" s="801"/>
      <c r="G33" s="801"/>
    </row>
  </sheetData>
  <mergeCells count="3">
    <mergeCell ref="A3:A4"/>
    <mergeCell ref="L1:L32"/>
    <mergeCell ref="B33:G33"/>
  </mergeCells>
  <phoneticPr fontId="0" type="noConversion"/>
  <printOptions horizontalCentered="1"/>
  <pageMargins left="0.31496062992125984" right="0.47244094488188981" top="0.9055118110236221" bottom="0.51181102362204722" header="0.6692913385826772" footer="0.27559055118110237"/>
  <pageSetup paperSize="9" scale="72" orientation="landscape" verticalDpi="300" r:id="rId1"/>
  <headerFooter alignWithMargins="0">
    <oddHeader xml:space="preserve">&amp;C&amp;"Times New Roman CE,Félkövér"SIÓJUT KÖZSÉG ÖNKORMÁNYZATA&amp;R&amp;"Times New Roman CE,Félkövér dőlt"&amp;11 2.1. számú melléklet </oddHead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C000"/>
    <pageSetUpPr fitToPage="1"/>
  </sheetPr>
  <dimension ref="A1:E38"/>
  <sheetViews>
    <sheetView topLeftCell="A19" workbookViewId="0">
      <selection activeCell="E30" sqref="E30"/>
    </sheetView>
  </sheetViews>
  <sheetFormatPr defaultRowHeight="12.75" x14ac:dyDescent="0.2"/>
  <cols>
    <col min="1" max="1" width="46.33203125" customWidth="1"/>
    <col min="2" max="2" width="13.83203125" customWidth="1"/>
    <col min="3" max="3" width="66.1640625" customWidth="1"/>
    <col min="4" max="4" width="13.83203125" style="276" customWidth="1"/>
    <col min="5" max="5" width="13.83203125" customWidth="1"/>
  </cols>
  <sheetData>
    <row r="1" spans="1:5" ht="18.75" x14ac:dyDescent="0.3">
      <c r="A1" s="41" t="s">
        <v>433</v>
      </c>
      <c r="B1" s="14"/>
      <c r="C1" s="14"/>
      <c r="D1" s="275"/>
      <c r="E1" s="42" t="s">
        <v>83</v>
      </c>
    </row>
    <row r="2" spans="1:5" x14ac:dyDescent="0.2">
      <c r="A2" s="14"/>
      <c r="B2" s="14"/>
      <c r="C2" s="14"/>
      <c r="D2" s="275"/>
      <c r="E2" s="14"/>
    </row>
    <row r="3" spans="1:5" x14ac:dyDescent="0.2">
      <c r="A3" s="43"/>
      <c r="B3" s="44"/>
      <c r="C3" s="43"/>
      <c r="D3" s="44"/>
      <c r="E3" s="44"/>
    </row>
    <row r="4" spans="1:5" ht="15.75" x14ac:dyDescent="0.25">
      <c r="A4" s="16" t="str">
        <f>+ÖSSZEFÜGGÉSEK!A6</f>
        <v>2017. évi eredeti előirányzat BEVÉTELEK</v>
      </c>
      <c r="B4" s="45"/>
      <c r="C4" s="46"/>
      <c r="D4" s="44"/>
      <c r="E4" s="44"/>
    </row>
    <row r="5" spans="1:5" x14ac:dyDescent="0.2">
      <c r="A5" s="43"/>
      <c r="B5" s="44"/>
      <c r="C5" s="43"/>
      <c r="D5" s="44"/>
      <c r="E5" s="44"/>
    </row>
    <row r="6" spans="1:5" x14ac:dyDescent="0.2">
      <c r="A6" s="43" t="s">
        <v>402</v>
      </c>
      <c r="B6" s="44">
        <f>+'1.'!C63</f>
        <v>37708764</v>
      </c>
      <c r="C6" s="43" t="s">
        <v>382</v>
      </c>
      <c r="D6" s="44">
        <f>+'2.1.  '!C18+'2.2.  '!C17</f>
        <v>37708764</v>
      </c>
      <c r="E6" s="44">
        <f>+B6-D6</f>
        <v>0</v>
      </c>
    </row>
    <row r="7" spans="1:5" x14ac:dyDescent="0.2">
      <c r="A7" s="43" t="s">
        <v>418</v>
      </c>
      <c r="B7" s="44">
        <f>+'1.'!C87</f>
        <v>24313000</v>
      </c>
      <c r="C7" s="43" t="s">
        <v>388</v>
      </c>
      <c r="D7" s="44">
        <f>+'2.1.  '!C29+'2.2.  '!C30</f>
        <v>24313000</v>
      </c>
      <c r="E7" s="44">
        <f>+B7-D7</f>
        <v>0</v>
      </c>
    </row>
    <row r="8" spans="1:5" x14ac:dyDescent="0.2">
      <c r="A8" s="43" t="s">
        <v>419</v>
      </c>
      <c r="B8" s="44">
        <f>+'1.'!C88</f>
        <v>62021764</v>
      </c>
      <c r="C8" s="43" t="s">
        <v>389</v>
      </c>
      <c r="D8" s="44">
        <f>+'2.1.  '!C30+'2.2.  '!C31</f>
        <v>62021764</v>
      </c>
      <c r="E8" s="44">
        <f>+B8-D8</f>
        <v>0</v>
      </c>
    </row>
    <row r="9" spans="1:5" x14ac:dyDescent="0.2">
      <c r="A9" s="43"/>
      <c r="B9" s="44"/>
      <c r="C9" s="43"/>
      <c r="D9" s="44"/>
      <c r="E9" s="44"/>
    </row>
    <row r="10" spans="1:5" ht="15.75" x14ac:dyDescent="0.25">
      <c r="A10" s="16" t="str">
        <f>+ÖSSZEFÜGGÉSEK!A13</f>
        <v>2017. évi előirányzat módosítások BEVÉTELEK</v>
      </c>
      <c r="B10" s="45"/>
      <c r="C10" s="46"/>
      <c r="D10" s="44"/>
      <c r="E10" s="44"/>
    </row>
    <row r="11" spans="1:5" x14ac:dyDescent="0.2">
      <c r="A11" s="43"/>
      <c r="B11" s="44"/>
      <c r="C11" s="43"/>
      <c r="D11" s="44"/>
      <c r="E11" s="44"/>
    </row>
    <row r="12" spans="1:5" x14ac:dyDescent="0.2">
      <c r="A12" s="43" t="s">
        <v>403</v>
      </c>
      <c r="B12" s="44">
        <f>+'1.'!D63</f>
        <v>79216896</v>
      </c>
      <c r="C12" s="43" t="s">
        <v>383</v>
      </c>
      <c r="D12" s="44">
        <f>+'2.1.  '!D18+'2.2.  '!D17</f>
        <v>79216896</v>
      </c>
      <c r="E12" s="44">
        <f>+B12-D12</f>
        <v>0</v>
      </c>
    </row>
    <row r="13" spans="1:5" x14ac:dyDescent="0.2">
      <c r="A13" s="43" t="s">
        <v>404</v>
      </c>
      <c r="B13" s="44">
        <f>+'1.'!D87</f>
        <v>0</v>
      </c>
      <c r="C13" s="43" t="s">
        <v>390</v>
      </c>
      <c r="D13" s="44">
        <f>+'2.1.  '!D29+'2.2.  '!D30</f>
        <v>0</v>
      </c>
      <c r="E13" s="44">
        <f>+B13-D13</f>
        <v>0</v>
      </c>
    </row>
    <row r="14" spans="1:5" x14ac:dyDescent="0.2">
      <c r="A14" s="43" t="s">
        <v>405</v>
      </c>
      <c r="B14" s="44">
        <f>+'1.'!D88</f>
        <v>79216896</v>
      </c>
      <c r="C14" s="43" t="s">
        <v>391</v>
      </c>
      <c r="D14" s="44">
        <f>+'2.1.  '!D30+'2.2.  '!D31</f>
        <v>79216896</v>
      </c>
      <c r="E14" s="44">
        <f>+B14-D14</f>
        <v>0</v>
      </c>
    </row>
    <row r="15" spans="1:5" x14ac:dyDescent="0.2">
      <c r="A15" s="43"/>
      <c r="B15" s="44"/>
      <c r="C15" s="43"/>
      <c r="D15" s="44"/>
      <c r="E15" s="44"/>
    </row>
    <row r="16" spans="1:5" ht="14.25" x14ac:dyDescent="0.2">
      <c r="A16" s="47" t="str">
        <f>+ÖSSZEFÜGGÉSEK!A19</f>
        <v>2017. módosítás utáni módosított előrirányzatok BEVÉTELEK</v>
      </c>
      <c r="B16" s="15"/>
      <c r="C16" s="46"/>
      <c r="D16" s="44"/>
      <c r="E16" s="44"/>
    </row>
    <row r="17" spans="1:5" x14ac:dyDescent="0.2">
      <c r="A17" s="43"/>
      <c r="B17" s="44"/>
      <c r="C17" s="43"/>
      <c r="D17" s="44"/>
      <c r="E17" s="44"/>
    </row>
    <row r="18" spans="1:5" x14ac:dyDescent="0.2">
      <c r="A18" s="43" t="s">
        <v>406</v>
      </c>
      <c r="B18" s="44">
        <f>+'1.'!E63</f>
        <v>116925660</v>
      </c>
      <c r="C18" s="43" t="s">
        <v>384</v>
      </c>
      <c r="D18" s="44">
        <f>+'2.1.  '!E18+'2.2.  '!E17</f>
        <v>116925660</v>
      </c>
      <c r="E18" s="44">
        <f>+B18-D18</f>
        <v>0</v>
      </c>
    </row>
    <row r="19" spans="1:5" x14ac:dyDescent="0.2">
      <c r="A19" s="43" t="s">
        <v>407</v>
      </c>
      <c r="B19" s="44">
        <f>+'1.'!E87</f>
        <v>24313000</v>
      </c>
      <c r="C19" s="43" t="s">
        <v>392</v>
      </c>
      <c r="D19" s="44">
        <f>+'2.1.  '!E29+'2.2.  '!E30</f>
        <v>24313000</v>
      </c>
      <c r="E19" s="44">
        <f>+B19-D19</f>
        <v>0</v>
      </c>
    </row>
    <row r="20" spans="1:5" x14ac:dyDescent="0.2">
      <c r="A20" s="43" t="s">
        <v>408</v>
      </c>
      <c r="B20" s="44">
        <f>+'1.'!E88</f>
        <v>141238660</v>
      </c>
      <c r="C20" s="43" t="s">
        <v>393</v>
      </c>
      <c r="D20" s="44">
        <f>+'2.1.  '!E30+'2.2.  '!E31</f>
        <v>141238660</v>
      </c>
      <c r="E20" s="44">
        <f>+B20-D20</f>
        <v>0</v>
      </c>
    </row>
    <row r="21" spans="1:5" x14ac:dyDescent="0.2">
      <c r="A21" s="43"/>
      <c r="B21" s="44"/>
      <c r="C21" s="43"/>
      <c r="D21" s="44"/>
      <c r="E21" s="44"/>
    </row>
    <row r="22" spans="1:5" ht="15.75" x14ac:dyDescent="0.25">
      <c r="A22" s="16" t="str">
        <f>+ÖSSZEFÜGGÉSEK!A25</f>
        <v>2017. évi eredeti előirányzat KIADÁSOK</v>
      </c>
      <c r="B22" s="45"/>
      <c r="C22" s="46"/>
      <c r="D22" s="44"/>
      <c r="E22" s="44"/>
    </row>
    <row r="23" spans="1:5" x14ac:dyDescent="0.2">
      <c r="A23" s="43"/>
      <c r="B23" s="44"/>
      <c r="C23" s="43"/>
      <c r="D23" s="44"/>
      <c r="E23" s="44"/>
    </row>
    <row r="24" spans="1:5" x14ac:dyDescent="0.2">
      <c r="A24" s="43" t="s">
        <v>420</v>
      </c>
      <c r="B24" s="44">
        <f>+'1.'!C130</f>
        <v>61116764</v>
      </c>
      <c r="C24" s="43" t="s">
        <v>385</v>
      </c>
      <c r="D24" s="44">
        <f>+'2.1.  '!H18+'2.2.  '!H17</f>
        <v>61116764</v>
      </c>
      <c r="E24" s="44">
        <f>+B24-D24</f>
        <v>0</v>
      </c>
    </row>
    <row r="25" spans="1:5" x14ac:dyDescent="0.2">
      <c r="A25" s="43" t="s">
        <v>410</v>
      </c>
      <c r="B25" s="44">
        <f>+'1.'!C155</f>
        <v>905000</v>
      </c>
      <c r="C25" s="43" t="s">
        <v>394</v>
      </c>
      <c r="D25" s="44">
        <f>+'2.1.  '!H29+'2.2.  '!H30</f>
        <v>905000</v>
      </c>
      <c r="E25" s="44">
        <f>+B25-D25</f>
        <v>0</v>
      </c>
    </row>
    <row r="26" spans="1:5" x14ac:dyDescent="0.2">
      <c r="A26" s="43" t="s">
        <v>411</v>
      </c>
      <c r="B26" s="44">
        <f>+'1.'!C156</f>
        <v>62021764</v>
      </c>
      <c r="C26" s="43" t="s">
        <v>395</v>
      </c>
      <c r="D26" s="44">
        <f>+'2.1.  '!H30+'2.2.  '!H31</f>
        <v>62021764</v>
      </c>
      <c r="E26" s="44">
        <f>+B26-D26</f>
        <v>0</v>
      </c>
    </row>
    <row r="27" spans="1:5" x14ac:dyDescent="0.2">
      <c r="A27" s="43"/>
      <c r="B27" s="44"/>
      <c r="C27" s="43"/>
      <c r="D27" s="44"/>
      <c r="E27" s="44"/>
    </row>
    <row r="28" spans="1:5" ht="15.75" x14ac:dyDescent="0.25">
      <c r="A28" s="16" t="str">
        <f>+ÖSSZEFÜGGÉSEK!A31</f>
        <v>2017. évi előirányzat módosítások KIADÁSOK</v>
      </c>
      <c r="B28" s="45"/>
      <c r="C28" s="46"/>
      <c r="D28" s="44"/>
      <c r="E28" s="44"/>
    </row>
    <row r="29" spans="1:5" x14ac:dyDescent="0.2">
      <c r="A29" s="43"/>
      <c r="B29" s="44"/>
      <c r="C29" s="43"/>
      <c r="D29" s="44"/>
      <c r="E29" s="44"/>
    </row>
    <row r="30" spans="1:5" x14ac:dyDescent="0.2">
      <c r="A30" s="43" t="s">
        <v>412</v>
      </c>
      <c r="B30" s="44">
        <f>+'1.'!D130</f>
        <v>79217445</v>
      </c>
      <c r="C30" s="43" t="s">
        <v>386</v>
      </c>
      <c r="D30" s="44">
        <f>+'2.1.  '!I18+'2.2.  '!I17</f>
        <v>79217445</v>
      </c>
      <c r="E30" s="44">
        <f>+B30-D30</f>
        <v>0</v>
      </c>
    </row>
    <row r="31" spans="1:5" x14ac:dyDescent="0.2">
      <c r="A31" s="43" t="s">
        <v>413</v>
      </c>
      <c r="B31" s="44">
        <f>+'1.'!D155</f>
        <v>-549</v>
      </c>
      <c r="C31" s="43" t="s">
        <v>396</v>
      </c>
      <c r="D31" s="44">
        <f>+'2.1.  '!I29+'2.2.  '!I30</f>
        <v>-549</v>
      </c>
      <c r="E31" s="44">
        <f>+B31-D31</f>
        <v>0</v>
      </c>
    </row>
    <row r="32" spans="1:5" x14ac:dyDescent="0.2">
      <c r="A32" s="43" t="s">
        <v>414</v>
      </c>
      <c r="B32" s="44">
        <f>+'1.'!D156</f>
        <v>79216896</v>
      </c>
      <c r="C32" s="43" t="s">
        <v>397</v>
      </c>
      <c r="D32" s="44">
        <f>+'2.1.  '!I30+'2.2.  '!I31</f>
        <v>79216896</v>
      </c>
      <c r="E32" s="44">
        <f>+B32-D32</f>
        <v>0</v>
      </c>
    </row>
    <row r="33" spans="1:5" x14ac:dyDescent="0.2">
      <c r="A33" s="43"/>
      <c r="B33" s="44"/>
      <c r="C33" s="43"/>
      <c r="D33" s="44"/>
      <c r="E33" s="44"/>
    </row>
    <row r="34" spans="1:5" ht="15.75" x14ac:dyDescent="0.25">
      <c r="A34" s="48" t="str">
        <f>+ÖSSZEFÜGGÉSEK!A37</f>
        <v>2017. módosítás utáni módosított előirányzatok KIADÁSOK</v>
      </c>
      <c r="B34" s="45"/>
      <c r="C34" s="46"/>
      <c r="D34" s="44"/>
      <c r="E34" s="44"/>
    </row>
    <row r="35" spans="1:5" x14ac:dyDescent="0.2">
      <c r="A35" s="43"/>
      <c r="B35" s="44"/>
      <c r="C35" s="43"/>
      <c r="D35" s="44"/>
      <c r="E35" s="44"/>
    </row>
    <row r="36" spans="1:5" x14ac:dyDescent="0.2">
      <c r="A36" s="43" t="s">
        <v>415</v>
      </c>
      <c r="B36" s="44">
        <f>+'1.'!E130</f>
        <v>140334209</v>
      </c>
      <c r="C36" s="43" t="s">
        <v>387</v>
      </c>
      <c r="D36" s="44">
        <f>+'2.1.  '!J18+'2.2.  '!J17</f>
        <v>140334209</v>
      </c>
      <c r="E36" s="44">
        <f>+B36-D36</f>
        <v>0</v>
      </c>
    </row>
    <row r="37" spans="1:5" x14ac:dyDescent="0.2">
      <c r="A37" s="43" t="s">
        <v>416</v>
      </c>
      <c r="B37" s="44">
        <f>+'1.'!E155</f>
        <v>904451</v>
      </c>
      <c r="C37" s="43" t="s">
        <v>398</v>
      </c>
      <c r="D37" s="44">
        <f>+'2.1.  '!J29+'2.2.  '!J30</f>
        <v>904451</v>
      </c>
      <c r="E37" s="44">
        <f>+B37-D37</f>
        <v>0</v>
      </c>
    </row>
    <row r="38" spans="1:5" x14ac:dyDescent="0.2">
      <c r="A38" s="43" t="s">
        <v>421</v>
      </c>
      <c r="B38" s="44">
        <f>+'1.'!E156</f>
        <v>141238660</v>
      </c>
      <c r="C38" s="43" t="s">
        <v>399</v>
      </c>
      <c r="D38" s="44">
        <f>+'2.1.  '!J30+'2.2.  '!J31</f>
        <v>141238660</v>
      </c>
      <c r="E38" s="44">
        <f>+B38-D38</f>
        <v>0</v>
      </c>
    </row>
  </sheetData>
  <phoneticPr fontId="16" type="noConversion"/>
  <conditionalFormatting sqref="E3:E15">
    <cfRule type="cellIs" dxfId="2" priority="2" stopIfTrue="1" operator="notEqual">
      <formula>0</formula>
    </cfRule>
  </conditionalFormatting>
  <conditionalFormatting sqref="E3:E38">
    <cfRule type="cellIs" dxfId="1" priority="1" stopIfTrue="1" operator="notEqual">
      <formula>0</formula>
    </cfRule>
  </conditionalFormatting>
  <pageMargins left="0.79" right="0.56999999999999995" top="0.88" bottom="0.66" header="0.5" footer="0.5"/>
  <pageSetup paperSize="9" scale="95" orientation="landscape" r:id="rId1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L33"/>
  <sheetViews>
    <sheetView tabSelected="1" view="pageBreakPreview" zoomScale="115" zoomScaleNormal="100" zoomScaleSheetLayoutView="115" workbookViewId="0">
      <selection activeCell="K8" sqref="K8"/>
    </sheetView>
  </sheetViews>
  <sheetFormatPr defaultRowHeight="12.75" x14ac:dyDescent="0.2"/>
  <cols>
    <col min="1" max="1" width="6.83203125" style="8" customWidth="1"/>
    <col min="2" max="2" width="49.83203125" style="13" customWidth="1"/>
    <col min="3" max="3" width="15.5" style="8" customWidth="1"/>
    <col min="4" max="4" width="15.5" style="8" hidden="1" customWidth="1"/>
    <col min="5" max="6" width="15.5" style="8" customWidth="1"/>
    <col min="7" max="7" width="49.83203125" style="8" customWidth="1"/>
    <col min="8" max="8" width="15.5" style="8" customWidth="1"/>
    <col min="9" max="9" width="15.5" style="8" hidden="1" customWidth="1"/>
    <col min="10" max="11" width="15.5" style="8" customWidth="1"/>
    <col min="12" max="12" width="4.83203125" style="8" customWidth="1"/>
    <col min="13" max="16384" width="9.33203125" style="8"/>
  </cols>
  <sheetData>
    <row r="1" spans="1:12" ht="31.5" x14ac:dyDescent="0.2">
      <c r="B1" s="24" t="s">
        <v>87</v>
      </c>
      <c r="C1" s="25"/>
      <c r="D1" s="25"/>
      <c r="E1" s="25"/>
      <c r="F1" s="25"/>
      <c r="G1" s="25"/>
      <c r="H1" s="25"/>
      <c r="I1" s="25"/>
      <c r="J1" s="25"/>
      <c r="K1" s="25"/>
      <c r="L1" s="800"/>
    </row>
    <row r="2" spans="1:12" ht="14.25" thickBot="1" x14ac:dyDescent="0.25">
      <c r="H2" s="805" t="s">
        <v>452</v>
      </c>
      <c r="I2" s="805"/>
      <c r="J2" s="805"/>
      <c r="K2" s="805"/>
      <c r="L2" s="800"/>
    </row>
    <row r="3" spans="1:12" s="153" customFormat="1" ht="13.5" customHeight="1" thickBot="1" x14ac:dyDescent="0.25">
      <c r="A3" s="798" t="s">
        <v>45</v>
      </c>
      <c r="B3" s="147" t="s">
        <v>36</v>
      </c>
      <c r="C3" s="148"/>
      <c r="D3" s="149"/>
      <c r="E3" s="149"/>
      <c r="F3" s="149"/>
      <c r="G3" s="802" t="s">
        <v>37</v>
      </c>
      <c r="H3" s="803"/>
      <c r="I3" s="803"/>
      <c r="J3" s="803"/>
      <c r="K3" s="804"/>
      <c r="L3" s="800"/>
    </row>
    <row r="4" spans="1:12" s="158" customFormat="1" ht="39" thickBot="1" x14ac:dyDescent="0.25">
      <c r="A4" s="799"/>
      <c r="B4" s="154" t="s">
        <v>39</v>
      </c>
      <c r="C4" s="155" t="str">
        <f>+CONCATENATE('1.'!C3," eredeti előirányzat")</f>
        <v>2017. évi eredeti előirányzat</v>
      </c>
      <c r="D4" s="156" t="str">
        <f>'2.1.  '!D4</f>
        <v>1.-5. sz. módosítás 
(±)</v>
      </c>
      <c r="E4" s="55" t="str">
        <f>'2.1.  '!E4</f>
        <v>Módosított előirányzat</v>
      </c>
      <c r="F4" s="55" t="str">
        <f>'2.1.  '!F4</f>
        <v>Teljesítés</v>
      </c>
      <c r="G4" s="154" t="s">
        <v>39</v>
      </c>
      <c r="H4" s="155" t="str">
        <f>+C4</f>
        <v>2017. évi eredeti előirányzat</v>
      </c>
      <c r="I4" s="155" t="str">
        <f>D4</f>
        <v>1.-5. sz. módosítás 
(±)</v>
      </c>
      <c r="J4" s="157" t="str">
        <f>+E4</f>
        <v>Módosított előirányzat</v>
      </c>
      <c r="K4" s="157" t="str">
        <f>+F4</f>
        <v>Teljesítés</v>
      </c>
      <c r="L4" s="800"/>
    </row>
    <row r="5" spans="1:12" s="158" customFormat="1" ht="13.5" thickBot="1" x14ac:dyDescent="0.25">
      <c r="A5" s="159" t="s">
        <v>354</v>
      </c>
      <c r="B5" s="154" t="s">
        <v>355</v>
      </c>
      <c r="C5" s="155" t="s">
        <v>356</v>
      </c>
      <c r="D5" s="156" t="s">
        <v>358</v>
      </c>
      <c r="E5" s="156" t="s">
        <v>358</v>
      </c>
      <c r="F5" s="156" t="s">
        <v>357</v>
      </c>
      <c r="G5" s="154" t="s">
        <v>381</v>
      </c>
      <c r="H5" s="155" t="s">
        <v>360</v>
      </c>
      <c r="I5" s="155" t="s">
        <v>361</v>
      </c>
      <c r="J5" s="160" t="s">
        <v>435</v>
      </c>
      <c r="K5" s="160" t="s">
        <v>435</v>
      </c>
      <c r="L5" s="800"/>
    </row>
    <row r="6" spans="1:12" s="153" customFormat="1" ht="12.95" customHeight="1" x14ac:dyDescent="0.2">
      <c r="A6" s="161" t="s">
        <v>4</v>
      </c>
      <c r="B6" s="162" t="s">
        <v>273</v>
      </c>
      <c r="C6" s="163"/>
      <c r="D6" s="163">
        <f>'1.'!D25+'1.'!D21</f>
        <v>57971000</v>
      </c>
      <c r="E6" s="164">
        <f>C6+D6</f>
        <v>57971000</v>
      </c>
      <c r="F6" s="164">
        <f>'1.'!L20</f>
        <v>57887604</v>
      </c>
      <c r="G6" s="162" t="s">
        <v>120</v>
      </c>
      <c r="H6" s="163">
        <f>'1.'!C117</f>
        <v>3789000</v>
      </c>
      <c r="I6" s="163">
        <f>'1.'!D117</f>
        <v>55877000</v>
      </c>
      <c r="J6" s="186">
        <f>H6+I6</f>
        <v>59666000</v>
      </c>
      <c r="K6" s="186">
        <f>'1.'!L117</f>
        <v>412724</v>
      </c>
      <c r="L6" s="800"/>
    </row>
    <row r="7" spans="1:12" s="153" customFormat="1" x14ac:dyDescent="0.2">
      <c r="A7" s="166" t="s">
        <v>5</v>
      </c>
      <c r="B7" s="167" t="s">
        <v>274</v>
      </c>
      <c r="C7" s="168"/>
      <c r="D7" s="163">
        <f>'1.'!D26</f>
        <v>56396000</v>
      </c>
      <c r="E7" s="164">
        <f t="shared" ref="E7:F16" si="0">C7+D7</f>
        <v>56396000</v>
      </c>
      <c r="F7" s="164">
        <f>'1.'!L26</f>
        <v>56395606</v>
      </c>
      <c r="G7" s="167" t="s">
        <v>279</v>
      </c>
      <c r="H7" s="168"/>
      <c r="I7" s="163">
        <f>'1.'!D118</f>
        <v>56396000</v>
      </c>
      <c r="J7" s="181">
        <f t="shared" ref="J7:K29" si="1">H7+I7</f>
        <v>56396000</v>
      </c>
      <c r="K7" s="181">
        <v>0</v>
      </c>
      <c r="L7" s="800"/>
    </row>
    <row r="8" spans="1:12" s="153" customFormat="1" ht="12.95" customHeight="1" x14ac:dyDescent="0.2">
      <c r="A8" s="166" t="s">
        <v>6</v>
      </c>
      <c r="B8" s="167" t="s">
        <v>1</v>
      </c>
      <c r="C8" s="168"/>
      <c r="D8" s="168"/>
      <c r="E8" s="164">
        <f t="shared" si="0"/>
        <v>0</v>
      </c>
      <c r="F8" s="164">
        <f t="shared" si="0"/>
        <v>0</v>
      </c>
      <c r="G8" s="167" t="s">
        <v>106</v>
      </c>
      <c r="H8" s="168"/>
      <c r="I8" s="168"/>
      <c r="J8" s="181">
        <f t="shared" si="1"/>
        <v>0</v>
      </c>
      <c r="K8" s="181">
        <f t="shared" si="1"/>
        <v>0</v>
      </c>
      <c r="L8" s="800"/>
    </row>
    <row r="9" spans="1:12" s="153" customFormat="1" ht="12.95" customHeight="1" x14ac:dyDescent="0.2">
      <c r="A9" s="166" t="s">
        <v>7</v>
      </c>
      <c r="B9" s="167" t="s">
        <v>275</v>
      </c>
      <c r="C9" s="168"/>
      <c r="D9" s="168"/>
      <c r="E9" s="164">
        <f t="shared" si="0"/>
        <v>0</v>
      </c>
      <c r="F9" s="164">
        <f t="shared" si="0"/>
        <v>0</v>
      </c>
      <c r="G9" s="167" t="s">
        <v>280</v>
      </c>
      <c r="H9" s="168"/>
      <c r="I9" s="168"/>
      <c r="J9" s="181">
        <f t="shared" si="1"/>
        <v>0</v>
      </c>
      <c r="K9" s="181">
        <f t="shared" si="1"/>
        <v>0</v>
      </c>
      <c r="L9" s="800"/>
    </row>
    <row r="10" spans="1:12" s="153" customFormat="1" ht="12.75" customHeight="1" x14ac:dyDescent="0.2">
      <c r="A10" s="166" t="s">
        <v>8</v>
      </c>
      <c r="B10" s="167" t="s">
        <v>276</v>
      </c>
      <c r="C10" s="168"/>
      <c r="D10" s="168"/>
      <c r="E10" s="164">
        <f t="shared" si="0"/>
        <v>0</v>
      </c>
      <c r="F10" s="164">
        <f t="shared" si="0"/>
        <v>0</v>
      </c>
      <c r="G10" s="167" t="s">
        <v>122</v>
      </c>
      <c r="H10" s="168"/>
      <c r="I10" s="168"/>
      <c r="J10" s="181">
        <f t="shared" si="1"/>
        <v>0</v>
      </c>
      <c r="K10" s="181">
        <f t="shared" si="1"/>
        <v>0</v>
      </c>
      <c r="L10" s="800"/>
    </row>
    <row r="11" spans="1:12" s="153" customFormat="1" ht="12.95" customHeight="1" x14ac:dyDescent="0.2">
      <c r="A11" s="166" t="s">
        <v>9</v>
      </c>
      <c r="B11" s="167" t="s">
        <v>277</v>
      </c>
      <c r="C11" s="170"/>
      <c r="D11" s="170"/>
      <c r="E11" s="164">
        <f t="shared" si="0"/>
        <v>0</v>
      </c>
      <c r="F11" s="164">
        <f t="shared" si="0"/>
        <v>0</v>
      </c>
      <c r="G11" s="187"/>
      <c r="H11" s="168"/>
      <c r="I11" s="168"/>
      <c r="J11" s="181">
        <f t="shared" si="1"/>
        <v>0</v>
      </c>
      <c r="K11" s="181">
        <f t="shared" si="1"/>
        <v>0</v>
      </c>
      <c r="L11" s="800"/>
    </row>
    <row r="12" spans="1:12" s="153" customFormat="1" ht="12.95" customHeight="1" x14ac:dyDescent="0.2">
      <c r="A12" s="166" t="s">
        <v>10</v>
      </c>
      <c r="B12" s="171"/>
      <c r="C12" s="168"/>
      <c r="D12" s="168"/>
      <c r="E12" s="164">
        <f t="shared" si="0"/>
        <v>0</v>
      </c>
      <c r="F12" s="164">
        <f t="shared" si="0"/>
        <v>0</v>
      </c>
      <c r="G12" s="187"/>
      <c r="H12" s="168"/>
      <c r="I12" s="168"/>
      <c r="J12" s="181">
        <f t="shared" si="1"/>
        <v>0</v>
      </c>
      <c r="K12" s="181">
        <f t="shared" si="1"/>
        <v>0</v>
      </c>
      <c r="L12" s="800"/>
    </row>
    <row r="13" spans="1:12" s="153" customFormat="1" ht="12.95" customHeight="1" x14ac:dyDescent="0.2">
      <c r="A13" s="166" t="s">
        <v>11</v>
      </c>
      <c r="B13" s="171"/>
      <c r="C13" s="168"/>
      <c r="D13" s="168"/>
      <c r="E13" s="164">
        <f t="shared" si="0"/>
        <v>0</v>
      </c>
      <c r="F13" s="164">
        <f t="shared" si="0"/>
        <v>0</v>
      </c>
      <c r="G13" s="187"/>
      <c r="H13" s="168"/>
      <c r="I13" s="168"/>
      <c r="J13" s="181">
        <f t="shared" si="1"/>
        <v>0</v>
      </c>
      <c r="K13" s="181">
        <f t="shared" si="1"/>
        <v>0</v>
      </c>
      <c r="L13" s="800"/>
    </row>
    <row r="14" spans="1:12" s="153" customFormat="1" ht="12.95" customHeight="1" x14ac:dyDescent="0.2">
      <c r="A14" s="166" t="s">
        <v>12</v>
      </c>
      <c r="B14" s="188"/>
      <c r="C14" s="170"/>
      <c r="D14" s="170"/>
      <c r="E14" s="164">
        <f t="shared" si="0"/>
        <v>0</v>
      </c>
      <c r="F14" s="164">
        <f t="shared" si="0"/>
        <v>0</v>
      </c>
      <c r="G14" s="187"/>
      <c r="H14" s="168"/>
      <c r="I14" s="168"/>
      <c r="J14" s="181">
        <f t="shared" si="1"/>
        <v>0</v>
      </c>
      <c r="K14" s="181">
        <f t="shared" si="1"/>
        <v>0</v>
      </c>
      <c r="L14" s="800"/>
    </row>
    <row r="15" spans="1:12" s="153" customFormat="1" x14ac:dyDescent="0.2">
      <c r="A15" s="166" t="s">
        <v>13</v>
      </c>
      <c r="B15" s="171"/>
      <c r="C15" s="170"/>
      <c r="D15" s="170"/>
      <c r="E15" s="164">
        <f t="shared" si="0"/>
        <v>0</v>
      </c>
      <c r="F15" s="164">
        <f t="shared" si="0"/>
        <v>0</v>
      </c>
      <c r="G15" s="187"/>
      <c r="H15" s="168"/>
      <c r="I15" s="168"/>
      <c r="J15" s="181">
        <f t="shared" si="1"/>
        <v>0</v>
      </c>
      <c r="K15" s="181">
        <f t="shared" si="1"/>
        <v>0</v>
      </c>
      <c r="L15" s="800"/>
    </row>
    <row r="16" spans="1:12" s="153" customFormat="1" ht="12.95" customHeight="1" thickBot="1" x14ac:dyDescent="0.25">
      <c r="A16" s="176" t="s">
        <v>14</v>
      </c>
      <c r="B16" s="184"/>
      <c r="C16" s="189"/>
      <c r="D16" s="189"/>
      <c r="E16" s="164">
        <f t="shared" si="0"/>
        <v>0</v>
      </c>
      <c r="F16" s="164">
        <f t="shared" si="0"/>
        <v>0</v>
      </c>
      <c r="G16" s="177" t="s">
        <v>34</v>
      </c>
      <c r="H16" s="178"/>
      <c r="I16" s="178"/>
      <c r="J16" s="179">
        <f t="shared" si="1"/>
        <v>0</v>
      </c>
      <c r="K16" s="179">
        <f t="shared" si="1"/>
        <v>0</v>
      </c>
      <c r="L16" s="800"/>
    </row>
    <row r="17" spans="1:12" s="153" customFormat="1" ht="25.5" customHeight="1" thickBot="1" x14ac:dyDescent="0.25">
      <c r="A17" s="27" t="s">
        <v>15</v>
      </c>
      <c r="B17" s="28" t="s">
        <v>287</v>
      </c>
      <c r="C17" s="40">
        <f>+C6+C8+C9+C11+C12+C13+C14+C15+C16</f>
        <v>0</v>
      </c>
      <c r="D17" s="40">
        <f>+D6+D8+D9+D11+D12+D13+D14+D15+D16</f>
        <v>57971000</v>
      </c>
      <c r="E17" s="40">
        <f>+E6+E8+E9+E11+E12+E13+E14+E15+E16</f>
        <v>57971000</v>
      </c>
      <c r="F17" s="40">
        <f>+F6+F8+F9+F11+F12+F13+F14+F15+F16</f>
        <v>57887604</v>
      </c>
      <c r="G17" s="28" t="s">
        <v>288</v>
      </c>
      <c r="H17" s="40">
        <f>+H6+H8+H10+H11+H12+H13+H14+H15+H16</f>
        <v>3789000</v>
      </c>
      <c r="I17" s="40">
        <f>+I6+I8+I10+I11+I12+I13+I14+I15+I16</f>
        <v>55877000</v>
      </c>
      <c r="J17" s="29">
        <f>+J6+J8+J10+J11+J12+J13+J14+J15+J16</f>
        <v>59666000</v>
      </c>
      <c r="K17" s="29">
        <f>+K6+K8+K10+K11+K12+K13+K14+K15+K16</f>
        <v>412724</v>
      </c>
      <c r="L17" s="800"/>
    </row>
    <row r="18" spans="1:12" s="153" customFormat="1" ht="12.95" customHeight="1" x14ac:dyDescent="0.2">
      <c r="A18" s="161" t="s">
        <v>16</v>
      </c>
      <c r="B18" s="190" t="s">
        <v>140</v>
      </c>
      <c r="C18" s="191">
        <f>+C19+C20+C21+C22+C23</f>
        <v>0</v>
      </c>
      <c r="D18" s="191">
        <f>+D19+D20+D21+D22+D23</f>
        <v>0</v>
      </c>
      <c r="E18" s="191">
        <f>+E19+E20+E21+E22+E23</f>
        <v>0</v>
      </c>
      <c r="F18" s="191">
        <f>+F19+F20+F21+F22+F23</f>
        <v>0</v>
      </c>
      <c r="G18" s="167" t="s">
        <v>110</v>
      </c>
      <c r="H18" s="163"/>
      <c r="I18" s="163"/>
      <c r="J18" s="165">
        <f t="shared" si="1"/>
        <v>0</v>
      </c>
      <c r="K18" s="165">
        <f t="shared" si="1"/>
        <v>0</v>
      </c>
      <c r="L18" s="800"/>
    </row>
    <row r="19" spans="1:12" s="153" customFormat="1" ht="12.95" customHeight="1" x14ac:dyDescent="0.2">
      <c r="A19" s="166" t="s">
        <v>17</v>
      </c>
      <c r="B19" s="192" t="s">
        <v>129</v>
      </c>
      <c r="C19" s="168"/>
      <c r="D19" s="168"/>
      <c r="E19" s="180">
        <f t="shared" ref="E19:F29" si="2">C19+D19</f>
        <v>0</v>
      </c>
      <c r="F19" s="180">
        <f t="shared" si="2"/>
        <v>0</v>
      </c>
      <c r="G19" s="167" t="s">
        <v>113</v>
      </c>
      <c r="H19" s="168"/>
      <c r="I19" s="168"/>
      <c r="J19" s="181">
        <f t="shared" si="1"/>
        <v>0</v>
      </c>
      <c r="K19" s="181">
        <f t="shared" si="1"/>
        <v>0</v>
      </c>
      <c r="L19" s="800"/>
    </row>
    <row r="20" spans="1:12" s="153" customFormat="1" ht="12.95" customHeight="1" x14ac:dyDescent="0.2">
      <c r="A20" s="161" t="s">
        <v>18</v>
      </c>
      <c r="B20" s="192" t="s">
        <v>130</v>
      </c>
      <c r="C20" s="168"/>
      <c r="D20" s="168"/>
      <c r="E20" s="180">
        <f t="shared" si="2"/>
        <v>0</v>
      </c>
      <c r="F20" s="180">
        <f t="shared" si="2"/>
        <v>0</v>
      </c>
      <c r="G20" s="167" t="s">
        <v>84</v>
      </c>
      <c r="H20" s="168"/>
      <c r="I20" s="168"/>
      <c r="J20" s="181">
        <f t="shared" si="1"/>
        <v>0</v>
      </c>
      <c r="K20" s="181">
        <f t="shared" si="1"/>
        <v>0</v>
      </c>
      <c r="L20" s="800"/>
    </row>
    <row r="21" spans="1:12" s="153" customFormat="1" ht="12.95" customHeight="1" x14ac:dyDescent="0.2">
      <c r="A21" s="166" t="s">
        <v>19</v>
      </c>
      <c r="B21" s="192" t="s">
        <v>131</v>
      </c>
      <c r="C21" s="168"/>
      <c r="D21" s="168"/>
      <c r="E21" s="180">
        <f t="shared" si="2"/>
        <v>0</v>
      </c>
      <c r="F21" s="180">
        <f t="shared" si="2"/>
        <v>0</v>
      </c>
      <c r="G21" s="167" t="s">
        <v>85</v>
      </c>
      <c r="H21" s="168"/>
      <c r="I21" s="168"/>
      <c r="J21" s="181">
        <f t="shared" si="1"/>
        <v>0</v>
      </c>
      <c r="K21" s="181">
        <f t="shared" si="1"/>
        <v>0</v>
      </c>
      <c r="L21" s="800"/>
    </row>
    <row r="22" spans="1:12" s="153" customFormat="1" ht="12.95" customHeight="1" x14ac:dyDescent="0.2">
      <c r="A22" s="161" t="s">
        <v>20</v>
      </c>
      <c r="B22" s="192" t="s">
        <v>132</v>
      </c>
      <c r="C22" s="168"/>
      <c r="D22" s="168"/>
      <c r="E22" s="180">
        <f t="shared" si="2"/>
        <v>0</v>
      </c>
      <c r="F22" s="180">
        <f t="shared" si="2"/>
        <v>0</v>
      </c>
      <c r="G22" s="177" t="s">
        <v>126</v>
      </c>
      <c r="H22" s="168"/>
      <c r="I22" s="168"/>
      <c r="J22" s="181">
        <f t="shared" si="1"/>
        <v>0</v>
      </c>
      <c r="K22" s="181">
        <f t="shared" si="1"/>
        <v>0</v>
      </c>
      <c r="L22" s="800"/>
    </row>
    <row r="23" spans="1:12" s="153" customFormat="1" ht="12.95" customHeight="1" x14ac:dyDescent="0.2">
      <c r="A23" s="166" t="s">
        <v>21</v>
      </c>
      <c r="B23" s="193" t="s">
        <v>133</v>
      </c>
      <c r="C23" s="168"/>
      <c r="D23" s="168"/>
      <c r="E23" s="180">
        <f t="shared" si="2"/>
        <v>0</v>
      </c>
      <c r="F23" s="180">
        <f t="shared" si="2"/>
        <v>0</v>
      </c>
      <c r="G23" s="167" t="s">
        <v>114</v>
      </c>
      <c r="H23" s="168"/>
      <c r="I23" s="168"/>
      <c r="J23" s="181">
        <f t="shared" si="1"/>
        <v>0</v>
      </c>
      <c r="K23" s="181">
        <f t="shared" si="1"/>
        <v>0</v>
      </c>
      <c r="L23" s="800"/>
    </row>
    <row r="24" spans="1:12" s="153" customFormat="1" ht="12.95" customHeight="1" x14ac:dyDescent="0.2">
      <c r="A24" s="161" t="s">
        <v>22</v>
      </c>
      <c r="B24" s="194" t="s">
        <v>134</v>
      </c>
      <c r="C24" s="182">
        <f>+C25+C26+C27+C28+C29</f>
        <v>0</v>
      </c>
      <c r="D24" s="182">
        <f>+D25+D26+D27+D28+D29</f>
        <v>0</v>
      </c>
      <c r="E24" s="182">
        <f>+E25+E26+E27+E28+E29</f>
        <v>0</v>
      </c>
      <c r="F24" s="182">
        <f>+F25+F26+F27+F28+F29</f>
        <v>0</v>
      </c>
      <c r="G24" s="162" t="s">
        <v>112</v>
      </c>
      <c r="H24" s="168"/>
      <c r="I24" s="168"/>
      <c r="J24" s="181">
        <f t="shared" si="1"/>
        <v>0</v>
      </c>
      <c r="K24" s="181">
        <f t="shared" si="1"/>
        <v>0</v>
      </c>
      <c r="L24" s="800"/>
    </row>
    <row r="25" spans="1:12" s="153" customFormat="1" ht="12.95" customHeight="1" x14ac:dyDescent="0.2">
      <c r="A25" s="166" t="s">
        <v>23</v>
      </c>
      <c r="B25" s="193" t="s">
        <v>135</v>
      </c>
      <c r="C25" s="168"/>
      <c r="D25" s="168"/>
      <c r="E25" s="180">
        <f t="shared" si="2"/>
        <v>0</v>
      </c>
      <c r="F25" s="180">
        <f t="shared" si="2"/>
        <v>0</v>
      </c>
      <c r="G25" s="162" t="s">
        <v>281</v>
      </c>
      <c r="H25" s="168"/>
      <c r="I25" s="168"/>
      <c r="J25" s="181">
        <f t="shared" si="1"/>
        <v>0</v>
      </c>
      <c r="K25" s="181">
        <f t="shared" si="1"/>
        <v>0</v>
      </c>
      <c r="L25" s="800"/>
    </row>
    <row r="26" spans="1:12" s="153" customFormat="1" ht="12.95" customHeight="1" x14ac:dyDescent="0.2">
      <c r="A26" s="161" t="s">
        <v>24</v>
      </c>
      <c r="B26" s="193" t="s">
        <v>136</v>
      </c>
      <c r="C26" s="168"/>
      <c r="D26" s="168"/>
      <c r="E26" s="180">
        <f t="shared" si="2"/>
        <v>0</v>
      </c>
      <c r="F26" s="180">
        <f t="shared" si="2"/>
        <v>0</v>
      </c>
      <c r="G26" s="195"/>
      <c r="H26" s="168"/>
      <c r="I26" s="168"/>
      <c r="J26" s="181">
        <f t="shared" si="1"/>
        <v>0</v>
      </c>
      <c r="K26" s="181">
        <f t="shared" si="1"/>
        <v>0</v>
      </c>
      <c r="L26" s="800"/>
    </row>
    <row r="27" spans="1:12" s="153" customFormat="1" ht="12.95" customHeight="1" x14ac:dyDescent="0.2">
      <c r="A27" s="166" t="s">
        <v>25</v>
      </c>
      <c r="B27" s="192" t="s">
        <v>137</v>
      </c>
      <c r="C27" s="168"/>
      <c r="D27" s="168"/>
      <c r="E27" s="180">
        <f t="shared" si="2"/>
        <v>0</v>
      </c>
      <c r="F27" s="180">
        <f t="shared" si="2"/>
        <v>0</v>
      </c>
      <c r="G27" s="195"/>
      <c r="H27" s="168"/>
      <c r="I27" s="168"/>
      <c r="J27" s="181">
        <f t="shared" si="1"/>
        <v>0</v>
      </c>
      <c r="K27" s="181">
        <f t="shared" si="1"/>
        <v>0</v>
      </c>
      <c r="L27" s="800"/>
    </row>
    <row r="28" spans="1:12" s="153" customFormat="1" ht="12.95" customHeight="1" x14ac:dyDescent="0.2">
      <c r="A28" s="161" t="s">
        <v>26</v>
      </c>
      <c r="B28" s="196" t="s">
        <v>138</v>
      </c>
      <c r="C28" s="168"/>
      <c r="D28" s="168"/>
      <c r="E28" s="180">
        <f t="shared" si="2"/>
        <v>0</v>
      </c>
      <c r="F28" s="180">
        <f t="shared" si="2"/>
        <v>0</v>
      </c>
      <c r="G28" s="171"/>
      <c r="H28" s="168"/>
      <c r="I28" s="168"/>
      <c r="J28" s="181">
        <f t="shared" si="1"/>
        <v>0</v>
      </c>
      <c r="K28" s="181">
        <f t="shared" si="1"/>
        <v>0</v>
      </c>
      <c r="L28" s="800"/>
    </row>
    <row r="29" spans="1:12" s="153" customFormat="1" ht="12.95" customHeight="1" thickBot="1" x14ac:dyDescent="0.25">
      <c r="A29" s="166" t="s">
        <v>27</v>
      </c>
      <c r="B29" s="197" t="s">
        <v>139</v>
      </c>
      <c r="C29" s="168"/>
      <c r="D29" s="168"/>
      <c r="E29" s="180">
        <f t="shared" si="2"/>
        <v>0</v>
      </c>
      <c r="F29" s="180">
        <f t="shared" si="2"/>
        <v>0</v>
      </c>
      <c r="G29" s="195"/>
      <c r="H29" s="168"/>
      <c r="I29" s="168"/>
      <c r="J29" s="181">
        <f t="shared" si="1"/>
        <v>0</v>
      </c>
      <c r="K29" s="181">
        <f t="shared" si="1"/>
        <v>0</v>
      </c>
      <c r="L29" s="800"/>
    </row>
    <row r="30" spans="1:12" s="153" customFormat="1" ht="27.75" customHeight="1" thickBot="1" x14ac:dyDescent="0.25">
      <c r="A30" s="27" t="s">
        <v>28</v>
      </c>
      <c r="B30" s="28" t="s">
        <v>278</v>
      </c>
      <c r="C30" s="40">
        <f>+C18+C24</f>
        <v>0</v>
      </c>
      <c r="D30" s="40">
        <f>+D18+D24</f>
        <v>0</v>
      </c>
      <c r="E30" s="40">
        <f>+E18+E24</f>
        <v>0</v>
      </c>
      <c r="F30" s="40">
        <f>+F18+F24</f>
        <v>0</v>
      </c>
      <c r="G30" s="28" t="s">
        <v>282</v>
      </c>
      <c r="H30" s="40">
        <f>SUM(H18:H29)</f>
        <v>0</v>
      </c>
      <c r="I30" s="40">
        <f>SUM(I18:I29)</f>
        <v>0</v>
      </c>
      <c r="J30" s="29">
        <f>SUM(J18:J29)</f>
        <v>0</v>
      </c>
      <c r="K30" s="29">
        <f>SUM(K18:K29)</f>
        <v>0</v>
      </c>
      <c r="L30" s="800"/>
    </row>
    <row r="31" spans="1:12" s="153" customFormat="1" ht="13.5" thickBot="1" x14ac:dyDescent="0.25">
      <c r="A31" s="27" t="s">
        <v>29</v>
      </c>
      <c r="B31" s="28" t="s">
        <v>283</v>
      </c>
      <c r="C31" s="40">
        <f>+C17+C30</f>
        <v>0</v>
      </c>
      <c r="D31" s="40">
        <f>+D17+D30</f>
        <v>57971000</v>
      </c>
      <c r="E31" s="29">
        <f>+E17+E30</f>
        <v>57971000</v>
      </c>
      <c r="F31" s="29">
        <f>+F17+F30</f>
        <v>57887604</v>
      </c>
      <c r="G31" s="28" t="s">
        <v>284</v>
      </c>
      <c r="H31" s="40">
        <f>+H17+H30</f>
        <v>3789000</v>
      </c>
      <c r="I31" s="40">
        <f>+I17+I30</f>
        <v>55877000</v>
      </c>
      <c r="J31" s="29">
        <f>+J17+J30</f>
        <v>59666000</v>
      </c>
      <c r="K31" s="29">
        <f>+K17+K30</f>
        <v>412724</v>
      </c>
      <c r="L31" s="800"/>
    </row>
    <row r="32" spans="1:12" s="153" customFormat="1" ht="13.5" thickBot="1" x14ac:dyDescent="0.25">
      <c r="A32" s="27" t="s">
        <v>30</v>
      </c>
      <c r="B32" s="28" t="s">
        <v>88</v>
      </c>
      <c r="C32" s="40">
        <f>IF(C17-H17&lt;0,H17-C17,"-")</f>
        <v>3789000</v>
      </c>
      <c r="D32" s="40" t="str">
        <f>IF(D17-I17&lt;0,I17-D17,"-")</f>
        <v>-</v>
      </c>
      <c r="E32" s="29">
        <f>IF(E17-J17&lt;0,J17-E17,"-")</f>
        <v>1695000</v>
      </c>
      <c r="F32" s="29" t="str">
        <f>IF(F17-L17&lt;0,L17-F17,"-")</f>
        <v>-</v>
      </c>
      <c r="G32" s="28" t="s">
        <v>89</v>
      </c>
      <c r="H32" s="40" t="str">
        <f>IF(C17-H17&gt;0,C17-H17,"-")</f>
        <v>-</v>
      </c>
      <c r="I32" s="40">
        <f>IF(D17-I17&gt;0,D17-I17,"-")</f>
        <v>2094000</v>
      </c>
      <c r="J32" s="29" t="str">
        <f>IF(E17-J17&gt;0,E17-J17,"-")</f>
        <v>-</v>
      </c>
      <c r="K32" s="29">
        <f>IF(F17-K17&gt;0,F17-K17,"-")</f>
        <v>57474880</v>
      </c>
      <c r="L32" s="800"/>
    </row>
    <row r="33" spans="1:12" s="153" customFormat="1" ht="13.5" thickBot="1" x14ac:dyDescent="0.25">
      <c r="A33" s="27" t="s">
        <v>31</v>
      </c>
      <c r="B33" s="28" t="s">
        <v>127</v>
      </c>
      <c r="C33" s="40">
        <f>IF(C17+C30-H31&lt;0,H31-(C17+C30),"-")</f>
        <v>3789000</v>
      </c>
      <c r="D33" s="40" t="str">
        <f>IF(D17+D30-I31&lt;0,I31-(D17+D30),"-")</f>
        <v>-</v>
      </c>
      <c r="E33" s="29">
        <f>IF(E17+E30-J31&lt;0,J31-(E17+E30),"-")</f>
        <v>1695000</v>
      </c>
      <c r="F33" s="29" t="str">
        <f>IF(F17+F30-L31&lt;0,L31-(F17+F30),"-")</f>
        <v>-</v>
      </c>
      <c r="G33" s="28" t="s">
        <v>128</v>
      </c>
      <c r="H33" s="40" t="str">
        <f>IF(C17+C30-H31&gt;0,C17+C30-H31,"-")</f>
        <v>-</v>
      </c>
      <c r="I33" s="40">
        <f>IF(D17+D30-I31&gt;0,D17+D30-I31,"-")</f>
        <v>2094000</v>
      </c>
      <c r="J33" s="29" t="str">
        <f>IF(E17+E30-J31&gt;0,E17+E30-J31,"-")</f>
        <v>-</v>
      </c>
      <c r="K33" s="29">
        <f>IF(F17+F30-K31&gt;0,F17+F30-K31,"-")</f>
        <v>57474880</v>
      </c>
      <c r="L33" s="800"/>
    </row>
  </sheetData>
  <mergeCells count="4">
    <mergeCell ref="A3:A4"/>
    <mergeCell ref="L1:L33"/>
    <mergeCell ref="G3:K3"/>
    <mergeCell ref="H2:K2"/>
  </mergeCells>
  <phoneticPr fontId="0" type="noConversion"/>
  <printOptions horizontalCentered="1"/>
  <pageMargins left="0.78740157480314965" right="0.78740157480314965" top="0.47244094488188981" bottom="0.78740157480314965" header="0.47244094488188981" footer="0.78740157480314965"/>
  <pageSetup paperSize="9" scale="72" orientation="landscape" r:id="rId1"/>
  <headerFooter alignWithMargins="0">
    <oddHeader>&amp;R2.2. számú melléklet</oddHead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30"/>
  <sheetViews>
    <sheetView zoomScaleNormal="100" workbookViewId="0">
      <selection sqref="A1:G3"/>
    </sheetView>
  </sheetViews>
  <sheetFormatPr defaultRowHeight="12.75" x14ac:dyDescent="0.2"/>
  <cols>
    <col min="1" max="1" width="72.83203125" style="6" customWidth="1"/>
    <col min="2" max="2" width="17.83203125" style="6" customWidth="1"/>
    <col min="3" max="3" width="16.33203125" style="5" customWidth="1"/>
    <col min="4" max="4" width="20" style="5" customWidth="1"/>
    <col min="5" max="5" width="25.83203125" style="5" hidden="1" customWidth="1"/>
    <col min="6" max="6" width="15.6640625" style="8" customWidth="1"/>
    <col min="7" max="7" width="18" style="5" customWidth="1"/>
    <col min="8" max="8" width="12.83203125" style="5" customWidth="1"/>
    <col min="9" max="9" width="13.83203125" style="5" customWidth="1"/>
    <col min="10" max="16384" width="9.33203125" style="5"/>
  </cols>
  <sheetData>
    <row r="1" spans="1:7" ht="13.5" x14ac:dyDescent="0.2">
      <c r="F1" s="809" t="s">
        <v>788</v>
      </c>
      <c r="G1" s="809"/>
    </row>
    <row r="2" spans="1:7" ht="24.75" customHeight="1" x14ac:dyDescent="0.2">
      <c r="A2" s="808" t="s">
        <v>787</v>
      </c>
      <c r="B2" s="808"/>
      <c r="C2" s="808"/>
      <c r="D2" s="808"/>
      <c r="E2" s="808"/>
      <c r="F2" s="808"/>
      <c r="G2" s="808"/>
    </row>
    <row r="3" spans="1:7" ht="25.5" customHeight="1" x14ac:dyDescent="0.2">
      <c r="A3" s="806" t="s">
        <v>0</v>
      </c>
      <c r="B3" s="806"/>
      <c r="C3" s="806"/>
      <c r="D3" s="806"/>
      <c r="E3" s="806"/>
      <c r="F3" s="806"/>
      <c r="G3" s="806"/>
    </row>
    <row r="4" spans="1:7" ht="22.5" customHeight="1" thickBot="1" x14ac:dyDescent="0.3">
      <c r="A4" s="13"/>
      <c r="B4" s="13"/>
      <c r="C4" s="8"/>
      <c r="D4" s="8"/>
      <c r="E4" s="8"/>
      <c r="F4" s="807" t="s">
        <v>452</v>
      </c>
      <c r="G4" s="807"/>
    </row>
    <row r="5" spans="1:7" s="7" customFormat="1" ht="44.25" customHeight="1" thickBot="1" x14ac:dyDescent="0.25">
      <c r="A5" s="198" t="s">
        <v>42</v>
      </c>
      <c r="B5" s="754" t="s">
        <v>488</v>
      </c>
      <c r="C5" s="199" t="s">
        <v>43</v>
      </c>
      <c r="D5" s="199" t="str">
        <f>+CONCATENATE(LEFT(ÖSSZEFÜGGÉSEK!A6,4),". évi",CHAR(10),"eredeti előirányzat")</f>
        <v>2017. évi
eredeti előirányzat</v>
      </c>
      <c r="E5" s="199" t="str">
        <f>'1.'!D4</f>
        <v>1.-5. sz. módosítás 
(±)</v>
      </c>
      <c r="F5" s="200" t="str">
        <f>'1.'!E4</f>
        <v>Módosított előirányzat</v>
      </c>
      <c r="G5" s="200" t="s">
        <v>485</v>
      </c>
    </row>
    <row r="6" spans="1:7" s="204" customFormat="1" ht="12" customHeight="1" thickBot="1" x14ac:dyDescent="0.25">
      <c r="A6" s="201" t="s">
        <v>354</v>
      </c>
      <c r="B6" s="755"/>
      <c r="C6" s="202" t="s">
        <v>355</v>
      </c>
      <c r="D6" s="202" t="s">
        <v>356</v>
      </c>
      <c r="E6" s="202" t="s">
        <v>359</v>
      </c>
      <c r="F6" s="203" t="s">
        <v>358</v>
      </c>
      <c r="G6" s="203" t="s">
        <v>357</v>
      </c>
    </row>
    <row r="7" spans="1:7" s="209" customFormat="1" ht="15.95" customHeight="1" x14ac:dyDescent="0.2">
      <c r="A7" s="283" t="s">
        <v>454</v>
      </c>
      <c r="B7" s="761">
        <v>200000</v>
      </c>
      <c r="C7" s="215" t="s">
        <v>453</v>
      </c>
      <c r="D7" s="268">
        <v>200000</v>
      </c>
      <c r="E7" s="206"/>
      <c r="F7" s="208">
        <f>D7+E7</f>
        <v>200000</v>
      </c>
      <c r="G7" s="208">
        <v>120826</v>
      </c>
    </row>
    <row r="8" spans="1:7" s="209" customFormat="1" ht="15.95" customHeight="1" x14ac:dyDescent="0.2">
      <c r="A8" s="284" t="s">
        <v>447</v>
      </c>
      <c r="B8" s="762">
        <v>1250000</v>
      </c>
      <c r="C8" s="207" t="s">
        <v>453</v>
      </c>
      <c r="D8" s="206">
        <v>1494000</v>
      </c>
      <c r="E8" s="206">
        <f>-1494000+1494000-244000</f>
        <v>-244000</v>
      </c>
      <c r="F8" s="208">
        <f t="shared" ref="F8:F14" si="0">D8+E8</f>
        <v>1250000</v>
      </c>
      <c r="G8" s="208"/>
    </row>
    <row r="9" spans="1:7" s="209" customFormat="1" ht="15.95" customHeight="1" x14ac:dyDescent="0.2">
      <c r="A9" s="284" t="s">
        <v>455</v>
      </c>
      <c r="B9" s="763"/>
      <c r="C9" s="293" t="s">
        <v>453</v>
      </c>
      <c r="D9" s="206">
        <v>600000</v>
      </c>
      <c r="E9" s="206">
        <v>-600000</v>
      </c>
      <c r="F9" s="208">
        <f t="shared" si="0"/>
        <v>0</v>
      </c>
      <c r="G9" s="208"/>
    </row>
    <row r="10" spans="1:7" s="209" customFormat="1" ht="15.95" customHeight="1" x14ac:dyDescent="0.2">
      <c r="A10" s="284" t="s">
        <v>456</v>
      </c>
      <c r="B10" s="762">
        <v>49000</v>
      </c>
      <c r="C10" s="207" t="s">
        <v>453</v>
      </c>
      <c r="D10" s="206">
        <v>49000</v>
      </c>
      <c r="E10" s="206"/>
      <c r="F10" s="208">
        <f t="shared" si="0"/>
        <v>49000</v>
      </c>
      <c r="G10" s="208">
        <v>39291</v>
      </c>
    </row>
    <row r="11" spans="1:7" s="209" customFormat="1" ht="15.95" customHeight="1" x14ac:dyDescent="0.2">
      <c r="A11" s="285" t="s">
        <v>448</v>
      </c>
      <c r="B11" s="764">
        <v>1446000</v>
      </c>
      <c r="C11" s="293" t="s">
        <v>459</v>
      </c>
      <c r="D11" s="206">
        <v>1146000</v>
      </c>
      <c r="E11" s="206">
        <v>300000</v>
      </c>
      <c r="F11" s="208">
        <f t="shared" si="0"/>
        <v>1446000</v>
      </c>
      <c r="G11" s="208"/>
    </row>
    <row r="12" spans="1:7" s="209" customFormat="1" ht="15.95" customHeight="1" x14ac:dyDescent="0.2">
      <c r="A12" s="284" t="s">
        <v>449</v>
      </c>
      <c r="B12" s="762"/>
      <c r="C12" s="207" t="s">
        <v>453</v>
      </c>
      <c r="D12" s="206">
        <v>300000</v>
      </c>
      <c r="E12" s="206">
        <v>-300000</v>
      </c>
      <c r="F12" s="208">
        <f t="shared" si="0"/>
        <v>0</v>
      </c>
      <c r="G12" s="208"/>
    </row>
    <row r="13" spans="1:7" s="209" customFormat="1" ht="15.95" customHeight="1" x14ac:dyDescent="0.2">
      <c r="A13" s="284" t="s">
        <v>457</v>
      </c>
      <c r="B13" s="763">
        <v>325000</v>
      </c>
      <c r="C13" s="293" t="s">
        <v>453</v>
      </c>
      <c r="D13" s="206"/>
      <c r="E13" s="206">
        <v>325000</v>
      </c>
      <c r="F13" s="208">
        <f t="shared" si="0"/>
        <v>325000</v>
      </c>
      <c r="G13" s="208">
        <v>252607</v>
      </c>
    </row>
    <row r="14" spans="1:7" s="209" customFormat="1" ht="15.95" customHeight="1" x14ac:dyDescent="0.2">
      <c r="A14" s="284" t="s">
        <v>458</v>
      </c>
      <c r="B14" s="762">
        <v>56396000</v>
      </c>
      <c r="C14" s="207" t="s">
        <v>459</v>
      </c>
      <c r="D14" s="206"/>
      <c r="E14" s="206">
        <v>56396000</v>
      </c>
      <c r="F14" s="208">
        <f t="shared" si="0"/>
        <v>56396000</v>
      </c>
      <c r="G14" s="208"/>
    </row>
    <row r="15" spans="1:7" s="209" customFormat="1" ht="15.95" customHeight="1" x14ac:dyDescent="0.2">
      <c r="A15" s="284"/>
      <c r="B15" s="756"/>
      <c r="C15" s="293"/>
      <c r="D15" s="211"/>
      <c r="E15" s="211"/>
      <c r="F15" s="208"/>
      <c r="G15" s="208"/>
    </row>
    <row r="16" spans="1:7" s="209" customFormat="1" ht="15.95" customHeight="1" x14ac:dyDescent="0.2">
      <c r="A16" s="284"/>
      <c r="B16" s="757"/>
      <c r="C16" s="279"/>
      <c r="D16" s="211"/>
      <c r="E16" s="211"/>
      <c r="F16" s="208"/>
      <c r="G16" s="208"/>
    </row>
    <row r="17" spans="1:7" s="209" customFormat="1" ht="15.95" customHeight="1" x14ac:dyDescent="0.2">
      <c r="A17" s="284"/>
      <c r="B17" s="757"/>
      <c r="C17" s="279"/>
      <c r="D17" s="211"/>
      <c r="E17" s="211"/>
      <c r="F17" s="208"/>
      <c r="G17" s="208"/>
    </row>
    <row r="18" spans="1:7" s="209" customFormat="1" ht="15.95" customHeight="1" x14ac:dyDescent="0.2">
      <c r="A18" s="284"/>
      <c r="B18" s="757"/>
      <c r="C18" s="279"/>
      <c r="D18" s="211"/>
      <c r="E18" s="211"/>
      <c r="F18" s="208"/>
      <c r="G18" s="208"/>
    </row>
    <row r="19" spans="1:7" s="209" customFormat="1" ht="15.95" customHeight="1" x14ac:dyDescent="0.2">
      <c r="A19" s="284"/>
      <c r="B19" s="757"/>
      <c r="C19" s="279"/>
      <c r="D19" s="211"/>
      <c r="E19" s="211"/>
      <c r="F19" s="208"/>
      <c r="G19" s="208"/>
    </row>
    <row r="20" spans="1:7" s="209" customFormat="1" ht="15.95" customHeight="1" x14ac:dyDescent="0.2">
      <c r="A20" s="284"/>
      <c r="B20" s="757"/>
      <c r="C20" s="279"/>
      <c r="D20" s="211"/>
      <c r="E20" s="211"/>
      <c r="F20" s="208"/>
      <c r="G20" s="208"/>
    </row>
    <row r="21" spans="1:7" s="209" customFormat="1" ht="15.95" customHeight="1" x14ac:dyDescent="0.2">
      <c r="A21" s="284"/>
      <c r="B21" s="757"/>
      <c r="C21" s="279"/>
      <c r="D21" s="211"/>
      <c r="E21" s="211"/>
      <c r="F21" s="208"/>
      <c r="G21" s="208"/>
    </row>
    <row r="22" spans="1:7" s="209" customFormat="1" ht="15.95" customHeight="1" x14ac:dyDescent="0.2">
      <c r="A22" s="284"/>
      <c r="B22" s="757"/>
      <c r="C22" s="279"/>
      <c r="D22" s="211"/>
      <c r="E22" s="211"/>
      <c r="F22" s="208"/>
      <c r="G22" s="208"/>
    </row>
    <row r="23" spans="1:7" s="209" customFormat="1" ht="15.95" customHeight="1" x14ac:dyDescent="0.2">
      <c r="A23" s="284"/>
      <c r="B23" s="757"/>
      <c r="C23" s="279"/>
      <c r="D23" s="211"/>
      <c r="E23" s="211"/>
      <c r="F23" s="208"/>
      <c r="G23" s="208"/>
    </row>
    <row r="24" spans="1:7" s="209" customFormat="1" ht="15.95" customHeight="1" x14ac:dyDescent="0.2">
      <c r="A24" s="284"/>
      <c r="B24" s="757"/>
      <c r="C24" s="279"/>
      <c r="D24" s="211"/>
      <c r="E24" s="211"/>
      <c r="F24" s="208"/>
      <c r="G24" s="208"/>
    </row>
    <row r="25" spans="1:7" s="209" customFormat="1" ht="15.95" customHeight="1" x14ac:dyDescent="0.2">
      <c r="A25" s="284"/>
      <c r="B25" s="757"/>
      <c r="C25" s="279"/>
      <c r="D25" s="211"/>
      <c r="E25" s="211"/>
      <c r="F25" s="208"/>
      <c r="G25" s="208"/>
    </row>
    <row r="26" spans="1:7" s="209" customFormat="1" ht="15.95" customHeight="1" x14ac:dyDescent="0.2">
      <c r="A26" s="284"/>
      <c r="B26" s="757"/>
      <c r="C26" s="279"/>
      <c r="D26" s="211"/>
      <c r="E26" s="211"/>
      <c r="F26" s="208"/>
      <c r="G26" s="208"/>
    </row>
    <row r="27" spans="1:7" s="209" customFormat="1" ht="15.95" customHeight="1" thickBot="1" x14ac:dyDescent="0.25">
      <c r="A27" s="205"/>
      <c r="B27" s="758"/>
      <c r="C27" s="279"/>
      <c r="D27" s="211"/>
      <c r="E27" s="211"/>
      <c r="F27" s="208"/>
      <c r="G27" s="208"/>
    </row>
    <row r="28" spans="1:7" s="209" customFormat="1" ht="15.95" customHeight="1" thickBot="1" x14ac:dyDescent="0.25">
      <c r="A28" s="266" t="s">
        <v>41</v>
      </c>
      <c r="B28" s="765">
        <f>SUM(B7:B27)</f>
        <v>59666000</v>
      </c>
      <c r="C28" s="267"/>
      <c r="D28" s="269">
        <f>SUM(D7:D27)</f>
        <v>3789000</v>
      </c>
      <c r="E28" s="269">
        <f>SUM(E7:E27)</f>
        <v>55877000</v>
      </c>
      <c r="F28" s="271">
        <f>SUM(F7:F27)</f>
        <v>59666000</v>
      </c>
      <c r="G28" s="271">
        <f>SUM(G7:G27)</f>
        <v>412724</v>
      </c>
    </row>
    <row r="29" spans="1:7" s="209" customFormat="1" ht="15.95" customHeight="1" thickBot="1" x14ac:dyDescent="0.25">
      <c r="A29" s="210"/>
      <c r="B29" s="759"/>
      <c r="C29" s="216"/>
      <c r="D29" s="270"/>
      <c r="E29" s="270"/>
      <c r="F29" s="272">
        <f t="shared" ref="F29:G29" si="1">D29+E29</f>
        <v>0</v>
      </c>
      <c r="G29" s="272">
        <f t="shared" si="1"/>
        <v>0</v>
      </c>
    </row>
    <row r="30" spans="1:7" s="9" customFormat="1" ht="18" customHeight="1" thickBot="1" x14ac:dyDescent="0.25">
      <c r="A30" s="212" t="s">
        <v>442</v>
      </c>
      <c r="B30" s="760"/>
      <c r="C30" s="214"/>
      <c r="D30" s="213">
        <f>D28</f>
        <v>3789000</v>
      </c>
      <c r="E30" s="213">
        <f>E28</f>
        <v>55877000</v>
      </c>
      <c r="F30" s="213">
        <f>F28</f>
        <v>59666000</v>
      </c>
      <c r="G30" s="213">
        <f>G28</f>
        <v>412724</v>
      </c>
    </row>
  </sheetData>
  <mergeCells count="4">
    <mergeCell ref="A3:G3"/>
    <mergeCell ref="F4:G4"/>
    <mergeCell ref="A2:G2"/>
    <mergeCell ref="F1:G1"/>
  </mergeCells>
  <pageMargins left="0.70866141732283472" right="0.70866141732283472" top="0.74803149606299213" bottom="0.74803149606299213" header="0.31496062992125984" footer="0.31496062992125984"/>
  <pageSetup paperSize="9" scale="8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27</vt:i4>
      </vt:variant>
      <vt:variant>
        <vt:lpstr>Névvel ellátott tartományok</vt:lpstr>
      </vt:variant>
      <vt:variant>
        <vt:i4>10</vt:i4>
      </vt:variant>
    </vt:vector>
  </HeadingPairs>
  <TitlesOfParts>
    <vt:vector size="37" baseType="lpstr">
      <vt:lpstr>ÖSSZEFÜGGÉSEK</vt:lpstr>
      <vt:lpstr>1.</vt:lpstr>
      <vt:lpstr>1.1.</vt:lpstr>
      <vt:lpstr>1.2.</vt:lpstr>
      <vt:lpstr>1.3.</vt:lpstr>
      <vt:lpstr>2.1.  </vt:lpstr>
      <vt:lpstr>ELLENŐRZÉS-1.sz.2.a.sz.2.b.sz.</vt:lpstr>
      <vt:lpstr>2.2.  </vt:lpstr>
      <vt:lpstr>3.</vt:lpstr>
      <vt:lpstr>4.</vt:lpstr>
      <vt:lpstr>5.</vt:lpstr>
      <vt:lpstr>6.</vt:lpstr>
      <vt:lpstr>6.1.</vt:lpstr>
      <vt:lpstr>6.2.</vt:lpstr>
      <vt:lpstr>6.3.</vt:lpstr>
      <vt:lpstr>7</vt:lpstr>
      <vt:lpstr>1.t</vt:lpstr>
      <vt:lpstr>2.t</vt:lpstr>
      <vt:lpstr>3.t</vt:lpstr>
      <vt:lpstr>4.t</vt:lpstr>
      <vt:lpstr>5.t</vt:lpstr>
      <vt:lpstr>6.1t</vt:lpstr>
      <vt:lpstr>6.2t</vt:lpstr>
      <vt:lpstr>6.3t</vt:lpstr>
      <vt:lpstr>6.4t</vt:lpstr>
      <vt:lpstr>7.t</vt:lpstr>
      <vt:lpstr>8.t</vt:lpstr>
      <vt:lpstr>'6.'!Nyomtatási_cím</vt:lpstr>
      <vt:lpstr>'6.1.'!Nyomtatási_cím</vt:lpstr>
      <vt:lpstr>'6.2.'!Nyomtatási_cím</vt:lpstr>
      <vt:lpstr>'6.3.'!Nyomtatási_cím</vt:lpstr>
      <vt:lpstr>'1.'!Nyomtatási_terület</vt:lpstr>
      <vt:lpstr>'1.1.'!Nyomtatási_terület</vt:lpstr>
      <vt:lpstr>'1.2.'!Nyomtatási_terület</vt:lpstr>
      <vt:lpstr>'1.3.'!Nyomtatási_terület</vt:lpstr>
      <vt:lpstr>'2.2.  '!Nyomtatási_terület</vt:lpstr>
      <vt:lpstr>'6.'!Nyomtatási_terület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Makranczi László</dc:creator>
  <cp:lastModifiedBy>Csalló Zsuzsanna</cp:lastModifiedBy>
  <cp:lastPrinted>2018-05-31T08:59:34Z</cp:lastPrinted>
  <dcterms:created xsi:type="dcterms:W3CDTF">1999-10-30T10:30:45Z</dcterms:created>
  <dcterms:modified xsi:type="dcterms:W3CDTF">2018-05-31T09:04:35Z</dcterms:modified>
</cp:coreProperties>
</file>