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updateLinks="never" defaultThemeVersion="124226"/>
  <bookViews>
    <workbookView xWindow="0" yWindow="0" windowWidth="21840" windowHeight="10890" tabRatio="843" firstSheet="6" activeTab="6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10.sz.mell" sheetId="17" r:id="rId13"/>
    <sheet name="10.1.sz.mell" sheetId="21" r:id="rId14"/>
    <sheet name="11.sz.mell" sheetId="23" r:id="rId15"/>
    <sheet name="12.sz.mell" sheetId="26" r:id="rId16"/>
    <sheet name="13.sz.mell" sheetId="29" r:id="rId17"/>
    <sheet name="14.sz.mell" sheetId="25" r:id="rId18"/>
    <sheet name="15.sz.mell" sheetId="28" r:id="rId19"/>
    <sheet name="16.sz.mell" sheetId="24" r:id="rId20"/>
    <sheet name="17.sz.mell" sheetId="30" r:id="rId21"/>
    <sheet name="18. sz.mell" sheetId="31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1Excel_BuiltIn_Print_Area_1_1" localSheetId="13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3">#REF!,#REF!</definedName>
    <definedName name="Állami" localSheetId="10">#REF!,#REF!</definedName>
    <definedName name="Állami">#REF!,#REF!</definedName>
    <definedName name="anyád" localSheetId="13">#REF!</definedName>
    <definedName name="anyád" localSheetId="10">#REF!</definedName>
    <definedName name="anyád">#REF!</definedName>
    <definedName name="apád" localSheetId="13">#REF!</definedName>
    <definedName name="apád" localSheetId="10">#REF!</definedName>
    <definedName name="apád">#REF!</definedName>
    <definedName name="b" localSheetId="13">#REF!</definedName>
    <definedName name="b" localSheetId="10">#REF!</definedName>
    <definedName name="b">#REF!</definedName>
    <definedName name="bbbbbb" localSheetId="13">#REF!</definedName>
    <definedName name="bbbbbb" localSheetId="10">#REF!</definedName>
    <definedName name="bbbbbb">#REF!</definedName>
    <definedName name="bbbbbbbbbbbbbbbbbb" localSheetId="13">#REF!</definedName>
    <definedName name="bbbbbbbbbbbbbbbbbb" localSheetId="10">#REF!</definedName>
    <definedName name="bbbbbbbbbbbbbbbbbb">#REF!</definedName>
    <definedName name="bhgtz" localSheetId="13">#REF!</definedName>
    <definedName name="bhgtz" localSheetId="10">#REF!</definedName>
    <definedName name="bhgtz">#REF!</definedName>
    <definedName name="cccc" localSheetId="13">#REF!</definedName>
    <definedName name="cccc" localSheetId="10">#REF!</definedName>
    <definedName name="cccc">#REF!</definedName>
    <definedName name="css" localSheetId="13">#REF!</definedName>
    <definedName name="css" localSheetId="10">#REF!</definedName>
    <definedName name="css">#REF!</definedName>
    <definedName name="css_k">[2]Családsegítés!$C$27:$C$86</definedName>
    <definedName name="css_k_" localSheetId="13">#REF!</definedName>
    <definedName name="css_k_" localSheetId="10">#REF!</definedName>
    <definedName name="css_k_">#REF!</definedName>
    <definedName name="dddd" localSheetId="13">#REF!</definedName>
    <definedName name="dddd" localSheetId="10">#REF!</definedName>
    <definedName name="dddd">#REF!</definedName>
    <definedName name="ddddd" localSheetId="13">#REF!,#REF!</definedName>
    <definedName name="ddddd" localSheetId="10">#REF!,#REF!</definedName>
    <definedName name="ddddd">#REF!,#REF!</definedName>
    <definedName name="dddddd" localSheetId="13">#REF!</definedName>
    <definedName name="dddddd" localSheetId="10">#REF!</definedName>
    <definedName name="dddddd">#REF!</definedName>
    <definedName name="ddddddd" localSheetId="13">#REF!</definedName>
    <definedName name="ddddddd" localSheetId="10">#REF!</definedName>
    <definedName name="ddddddd">#REF!</definedName>
    <definedName name="dfghhhhhjjdjertje" localSheetId="13">#REF!,#REF!</definedName>
    <definedName name="dfghhhhhjjdjertje" localSheetId="10">#REF!,#REF!</definedName>
    <definedName name="dfghhhhhjjdjertje">#REF!,#REF!</definedName>
    <definedName name="dsgjsg" localSheetId="13">#REF!</definedName>
    <definedName name="dsgjsg" localSheetId="10">#REF!</definedName>
    <definedName name="dsgjsg">#REF!</definedName>
    <definedName name="edba" localSheetId="13">#REF!</definedName>
    <definedName name="edba" localSheetId="10">#REF!</definedName>
    <definedName name="edba">#REF!</definedName>
    <definedName name="edcvfrtgb" localSheetId="13">#REF!</definedName>
    <definedName name="edcvfrtgb" localSheetId="10">#REF!</definedName>
    <definedName name="edcvfrtgb">#REF!</definedName>
    <definedName name="EDSE" localSheetId="13">#REF!</definedName>
    <definedName name="EDSE" localSheetId="10">#REF!</definedName>
    <definedName name="EDSE">#REF!</definedName>
    <definedName name="ee" localSheetId="13">#REF!</definedName>
    <definedName name="ee" localSheetId="10">#REF!</definedName>
    <definedName name="ee">#REF!</definedName>
    <definedName name="eee" localSheetId="13">#REF!</definedName>
    <definedName name="eee" localSheetId="10">#REF!</definedName>
    <definedName name="eee">#REF!</definedName>
    <definedName name="ééééééééé" localSheetId="13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3">#REF!</definedName>
    <definedName name="eus" localSheetId="10">#REF!</definedName>
    <definedName name="eus">#REF!</definedName>
    <definedName name="excel" localSheetId="13">#REF!,#REF!</definedName>
    <definedName name="excel" localSheetId="10">#REF!,#REF!</definedName>
    <definedName name="excel">#REF!,#REF!</definedName>
    <definedName name="Excel_BuiltIn_Print_Area_1" localSheetId="13">#REF!</definedName>
    <definedName name="Excel_BuiltIn_Print_Area_1" localSheetId="10">#REF!</definedName>
    <definedName name="Excel_BuiltIn_Print_Area_1">#REF!</definedName>
    <definedName name="Excel_BuiltIn_Print_Titles_26" localSheetId="13">#REF!,#REF!</definedName>
    <definedName name="Excel_BuiltIn_Print_Titles_26" localSheetId="10">#REF!,#REF!</definedName>
    <definedName name="Excel_BuiltIn_Print_Titles_26">#REF!,#REF!</definedName>
    <definedName name="ff" localSheetId="13">#REF!</definedName>
    <definedName name="ff" localSheetId="10">#REF!</definedName>
    <definedName name="ff">#REF!</definedName>
    <definedName name="ffd" localSheetId="13">#REF!,#REF!</definedName>
    <definedName name="ffd" localSheetId="10">#REF!,#REF!</definedName>
    <definedName name="ffd">#REF!,#REF!</definedName>
    <definedName name="ffféé">[1]Háttéradatok!$C$29:$AG$32</definedName>
    <definedName name="ffff" localSheetId="13">#REF!</definedName>
    <definedName name="ffff" localSheetId="10">#REF!</definedName>
    <definedName name="ffff">#REF!</definedName>
    <definedName name="fffff">[1]Háttéradatok!$C$29:$AG$32</definedName>
    <definedName name="fghigh_jifj" localSheetId="13">#REF!,#REF!</definedName>
    <definedName name="fghigh_jifj" localSheetId="10">#REF!,#REF!</definedName>
    <definedName name="fghigh_jifj">#REF!,#REF!</definedName>
    <definedName name="Fiumei" localSheetId="13">#REF!</definedName>
    <definedName name="Fiumei" localSheetId="10">#REF!</definedName>
    <definedName name="Fiumei">#REF!</definedName>
    <definedName name="fjkfjkdhdhdghdghj" localSheetId="13">#REF!,#REF!</definedName>
    <definedName name="fjkfjkdhdhdghdghj" localSheetId="10">#REF!,#REF!</definedName>
    <definedName name="fjkfjkdhdhdghdghj">#REF!,#REF!</definedName>
    <definedName name="G">[1]Háttéradatok!$C$29:$AG$32</definedName>
    <definedName name="gaga" localSheetId="13">#REF!</definedName>
    <definedName name="gaga" localSheetId="10">#REF!</definedName>
    <definedName name="gaga">#REF!</definedName>
    <definedName name="GDP">[1]Háttéradatok!$B$22:$AG$28</definedName>
    <definedName name="GDP_1">[3]Háttéradatok!$B$22:$AG$28</definedName>
    <definedName name="GDP_13">[4]Háttéradatok!$B$22:$AG$28</definedName>
    <definedName name="GDP_14">[1]Háttéradatok!$B$22:$AG$28</definedName>
    <definedName name="GDP_15">[1]Háttéradatok!$B$22:$AG$28</definedName>
    <definedName name="GDP_16">[1]Háttéradatok!$B$22:$AG$28</definedName>
    <definedName name="GDP_18">[4]Háttéradatok!$B$22:$AG$28</definedName>
    <definedName name="GDP_19">[1]Háttéradatok!$B$22:$AG$28</definedName>
    <definedName name="GDP_21">[5]Háttéradatok!$B$22:$AG$28</definedName>
    <definedName name="GDP_7">[4]Háttéradatok!$B$22:$AG$28</definedName>
    <definedName name="GDP_8">[6]Háttéradatok!$B$22:$AG$28</definedName>
    <definedName name="gdpp">[7]Háttéradatok!$B$22:$AG$28</definedName>
    <definedName name="ggg" localSheetId="13">#REF!,#REF!</definedName>
    <definedName name="ggg" localSheetId="10">#REF!,#REF!</definedName>
    <definedName name="ggg">#REF!,#REF!</definedName>
    <definedName name="gggg">[1]Háttéradatok!$C$29:$AG$32</definedName>
    <definedName name="ggggggggggggggg" localSheetId="13">#REF!,#REF!</definedName>
    <definedName name="ggggggggggggggg" localSheetId="10">#REF!,#REF!</definedName>
    <definedName name="ggggggggggggggg">#REF!,#REF!</definedName>
    <definedName name="gh" localSheetId="13">#REF!</definedName>
    <definedName name="gh" localSheetId="10">#REF!</definedName>
    <definedName name="gh">#REF!</definedName>
    <definedName name="gyj" localSheetId="13">#REF!</definedName>
    <definedName name="gyj" localSheetId="10">#REF!</definedName>
    <definedName name="gyj">#REF!</definedName>
    <definedName name="gyj_k">[2]Gyermekjóléti!$C$27:$C$86</definedName>
    <definedName name="gyj_k_" localSheetId="13">#REF!</definedName>
    <definedName name="gyj_k_" localSheetId="10">#REF!</definedName>
    <definedName name="gyj_k_">#REF!</definedName>
    <definedName name="gyjk" localSheetId="13">#REF!</definedName>
    <definedName name="gyjk" localSheetId="10">#REF!</definedName>
    <definedName name="gyjk">#REF!</definedName>
    <definedName name="hh" localSheetId="13">#REF!</definedName>
    <definedName name="hh" localSheetId="10">#REF!</definedName>
    <definedName name="hh">#REF!</definedName>
    <definedName name="intézmény">[1]Háttéradatok!$C$29:$AG$32</definedName>
    <definedName name="intézmény_13">[4]Háttéradatok!$C$29:$AG$32</definedName>
    <definedName name="intézmény_16">[1]Háttéradatok!$C$29:$AG$32</definedName>
    <definedName name="intézmény_7">[4]Háttéradatok!$C$29:$AG$32</definedName>
    <definedName name="jj" localSheetId="13">#REF!</definedName>
    <definedName name="jj" localSheetId="10">#REF!</definedName>
    <definedName name="jj">#REF!</definedName>
    <definedName name="jjjjj" localSheetId="13">#REF!,#REF!</definedName>
    <definedName name="jjjjj" localSheetId="10">#REF!,#REF!</definedName>
    <definedName name="jjjjj">#REF!,#REF!</definedName>
    <definedName name="jjjjjjjjjjjjjjjjjjjjjj" localSheetId="13">#REF!</definedName>
    <definedName name="jjjjjjjjjjjjjjjjjjjjjj" localSheetId="10">#REF!</definedName>
    <definedName name="jjjjjjjjjjjjjjjjjjjjjj">#REF!</definedName>
    <definedName name="k" localSheetId="13">#REF!</definedName>
    <definedName name="k" localSheetId="10">#REF!</definedName>
    <definedName name="k">#REF!</definedName>
    <definedName name="kill" localSheetId="13">#REF!</definedName>
    <definedName name="kill" localSheetId="10">#REF!</definedName>
    <definedName name="kill">#REF!</definedName>
    <definedName name="kiskuta" localSheetId="13">#REF!</definedName>
    <definedName name="kiskuta" localSheetId="10">#REF!</definedName>
    <definedName name="kiskuta">#REF!</definedName>
    <definedName name="kistérség" localSheetId="13">#REF!</definedName>
    <definedName name="kistérség" localSheetId="10">#REF!</definedName>
    <definedName name="kistérség">#REF!</definedName>
    <definedName name="kjz" localSheetId="13">#REF!</definedName>
    <definedName name="kjz" localSheetId="10">#REF!</definedName>
    <definedName name="kjz">#REF!</definedName>
    <definedName name="kjz_k">[2]körjegyzőség!$C$9:$C$28</definedName>
    <definedName name="kjz_k_" localSheetId="13">#REF!</definedName>
    <definedName name="kjz_k_" localSheetId="10">#REF!</definedName>
    <definedName name="kjz_k_">#REF!</definedName>
    <definedName name="kjz_sz">[8]kd!$Q$2:$Q$3152</definedName>
    <definedName name="klll" localSheetId="13">#REF!</definedName>
    <definedName name="klll" localSheetId="10">#REF!</definedName>
    <definedName name="klll">#REF!</definedName>
    <definedName name="Kodály" localSheetId="13">#REF!</definedName>
    <definedName name="Kodály" localSheetId="10">#REF!</definedName>
    <definedName name="Kodály">#REF!</definedName>
    <definedName name="l" localSheetId="13">#REF!</definedName>
    <definedName name="l" localSheetId="10">#REF!</definedName>
    <definedName name="l">#REF!</definedName>
    <definedName name="lkjjghdk" localSheetId="13">#REF!</definedName>
    <definedName name="lkjjghdk" localSheetId="10">#REF!</definedName>
    <definedName name="lkjjghdk">#REF!</definedName>
    <definedName name="llllll" localSheetId="13">#REF!</definedName>
    <definedName name="llllll" localSheetId="10">#REF!</definedName>
    <definedName name="llllll">#REF!</definedName>
    <definedName name="llllllll" localSheetId="13">#REF!</definedName>
    <definedName name="llllllll" localSheetId="10">#REF!</definedName>
    <definedName name="llllllll">#REF!</definedName>
    <definedName name="lllllllllll" localSheetId="13">#REF!,#REF!</definedName>
    <definedName name="lllllllllll" localSheetId="10">#REF!,#REF!</definedName>
    <definedName name="lllllllllll">#REF!,#REF!</definedName>
    <definedName name="llllllllllllllll" localSheetId="13">#REF!</definedName>
    <definedName name="llllllllllllllll" localSheetId="10">#REF!</definedName>
    <definedName name="llllllllllllllll">#REF!</definedName>
    <definedName name="m" localSheetId="13">#REF!</definedName>
    <definedName name="m" localSheetId="10">#REF!</definedName>
    <definedName name="m">#REF!</definedName>
    <definedName name="más" localSheetId="13">#REF!,#REF!</definedName>
    <definedName name="más" localSheetId="10">#REF!,#REF!</definedName>
    <definedName name="más">#REF!,#REF!</definedName>
    <definedName name="másik" localSheetId="13">#REF!,#REF!</definedName>
    <definedName name="másik" localSheetId="10">#REF!,#REF!</definedName>
    <definedName name="másik">#REF!,#REF!</definedName>
    <definedName name="mmm" localSheetId="13">#REF!</definedName>
    <definedName name="mmm" localSheetId="10">#REF!</definedName>
    <definedName name="mmm">#REF!</definedName>
    <definedName name="mnb" localSheetId="13">#REF!</definedName>
    <definedName name="mnb" localSheetId="10">#REF!</definedName>
    <definedName name="mnb">#REF!</definedName>
    <definedName name="mnbvc" localSheetId="13">#REF!</definedName>
    <definedName name="mnbvc" localSheetId="10">#REF!</definedName>
    <definedName name="mnbvc">#REF!</definedName>
    <definedName name="mskfas" localSheetId="13">#REF!,#REF!</definedName>
    <definedName name="mskfas" localSheetId="10">#REF!,#REF!</definedName>
    <definedName name="mskfas">#REF!,#REF!</definedName>
    <definedName name="n" localSheetId="13">#REF!</definedName>
    <definedName name="n" localSheetId="10">#REF!</definedName>
    <definedName name="n">#REF!</definedName>
    <definedName name="nb" localSheetId="13">#REF!</definedName>
    <definedName name="nb" localSheetId="10">#REF!</definedName>
    <definedName name="nb">#REF!</definedName>
    <definedName name="nep">[1]Háttéradatok!$C$29:$AG$32</definedName>
    <definedName name="nép">[1]Háttéradatok!$C$29:$AG$32</definedName>
    <definedName name="nép_1">[3]Háttéradatok!$C$29:$AG$32</definedName>
    <definedName name="nep_13">[4]Háttéradatok!$C$29:$AG$32</definedName>
    <definedName name="nép_13">[4]Háttéradatok!$C$29:$AG$32</definedName>
    <definedName name="nep_14">[1]Háttéradatok!$C$29:$AG$32</definedName>
    <definedName name="nép_14">[1]Háttéradatok!$C$29:$AG$32</definedName>
    <definedName name="nep_15">[1]Háttéradatok!$C$29:$AG$32</definedName>
    <definedName name="nép_15">[1]Háttéradatok!$C$29:$AG$32</definedName>
    <definedName name="nep_16">[1]Háttéradatok!$C$29:$AG$32</definedName>
    <definedName name="nép_16">[1]Háttéradatok!$C$29:$AG$32</definedName>
    <definedName name="nep_18">[4]Háttéradatok!$C$29:$AG$32</definedName>
    <definedName name="nép_18">[4]Háttéradatok!$C$29:$AG$32</definedName>
    <definedName name="nép_19">[1]Háttéradatok!$C$29:$AG$32</definedName>
    <definedName name="nép_21">[5]Háttéradatok!$C$29:$AG$32</definedName>
    <definedName name="nep_7">[4]Háttéradatok!$C$29:$AG$32</definedName>
    <definedName name="nép_7">[4]Háttéradatok!$C$29:$AG$32</definedName>
    <definedName name="nép_8">[6]Háttéradatok!$C$29:$AG$32</definedName>
    <definedName name="nev_c" localSheetId="13">#REF!</definedName>
    <definedName name="nev_c" localSheetId="10">#REF!</definedName>
    <definedName name="nev_c">#REF!</definedName>
    <definedName name="nev_g" localSheetId="13">#REF!</definedName>
    <definedName name="nev_g" localSheetId="10">#REF!</definedName>
    <definedName name="nev_g">#REF!</definedName>
    <definedName name="nev_k" localSheetId="13">#REF!</definedName>
    <definedName name="nev_k" localSheetId="10">#REF!</definedName>
    <definedName name="nev_k">#REF!</definedName>
    <definedName name="név_k" localSheetId="13">#REF!</definedName>
    <definedName name="név_k" localSheetId="10">#REF!</definedName>
    <definedName name="név_k">#REF!</definedName>
    <definedName name="nnn" localSheetId="13">#REF!</definedName>
    <definedName name="nnn" localSheetId="10">#REF!</definedName>
    <definedName name="nnn">#REF!</definedName>
    <definedName name="nnnnnnnnnnnnnnnnnnnnnnnnnnnnnnnnnnnnn" localSheetId="13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2">'10.sz.mell'!$1:$4</definedName>
    <definedName name="_xlnm.Print_Titles" localSheetId="4">'3.sz.mell'!$3:$4</definedName>
    <definedName name="_xlnm.Print_Titles" localSheetId="10">'9.sz.mell.'!$4:$5</definedName>
    <definedName name="_xlnm.Print_Area" localSheetId="13">'10.1.sz.mell'!$A$1:$I$23</definedName>
    <definedName name="_xlnm.Print_Area" localSheetId="14">'11.sz.mell'!$A$1:$O$24</definedName>
    <definedName name="_xlnm.Print_Area" localSheetId="15">'12.sz.mell'!$A$1:$K$17</definedName>
    <definedName name="_xlnm.Print_Area" localSheetId="16">'13.sz.mell'!$A$1:$J$10</definedName>
    <definedName name="_xlnm.Print_Area" localSheetId="17">'14.sz.mell'!$A$1:$G$18</definedName>
    <definedName name="_xlnm.Print_Area" localSheetId="18">'15.sz.mell'!$A$1:$F$28</definedName>
    <definedName name="_xlnm.Print_Area" localSheetId="19">'16.sz.mell'!$A$1:$I$9</definedName>
    <definedName name="_xlnm.Print_Area" localSheetId="20">'17.sz.mell'!$A$1:$C$31</definedName>
    <definedName name="_xlnm.Print_Area" localSheetId="21">'18. sz.mell'!$A$1:$E$25</definedName>
    <definedName name="_xlnm.Print_Area" localSheetId="2">'2.1.sz.mell  '!$A$1:$M$22</definedName>
    <definedName name="_xlnm.Print_Area" localSheetId="3">'2.2.sz.mell  '!$A$1:$M$20</definedName>
    <definedName name="_xlnm.Print_Area" localSheetId="6">'5.sz.mell'!$A$1:$I$23</definedName>
    <definedName name="_xlnm.Print_Area" localSheetId="8">'7.sz.mell.'!$A$1:$J$21</definedName>
    <definedName name="_xlnm.Print_Area" localSheetId="11">'9.1.sz.mell'!$A$1:$I$44</definedName>
    <definedName name="_xlnm.Print_Area" localSheetId="10">'9.sz.mell.'!$A$1:$J$114</definedName>
    <definedName name="okod">[8]kd!$F$2:$I$3368</definedName>
    <definedName name="oooooooooooooooooooooo" localSheetId="13">#REF!</definedName>
    <definedName name="oooooooooooooooooooooo" localSheetId="10">#REF!</definedName>
    <definedName name="oooooooooooooooooooooo">#REF!</definedName>
    <definedName name="ovi" localSheetId="13">#REF!</definedName>
    <definedName name="ovi" localSheetId="10">#REF!</definedName>
    <definedName name="ovi">#REF!</definedName>
    <definedName name="óvoda">#REF!</definedName>
    <definedName name="ő" localSheetId="13">#REF!</definedName>
    <definedName name="ő" localSheetId="10">#REF!</definedName>
    <definedName name="ő">#REF!</definedName>
    <definedName name="önk">[8]kd!$F$2:$F$3176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3">#REF!</definedName>
    <definedName name="őőőőőőőőőőőőő" localSheetId="10">#REF!</definedName>
    <definedName name="őőőőőőőőőőőőő">#REF!</definedName>
    <definedName name="őpoiuztr" localSheetId="13">#REF!</definedName>
    <definedName name="őpoiuztr" localSheetId="10">#REF!</definedName>
    <definedName name="őpoiuztr">#REF!</definedName>
    <definedName name="összbev">'[9]2. bev-kiad. önk.'!$C$39</definedName>
    <definedName name="összkiad">'[9]2.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[10]Munka6!$C$21</definedName>
    <definedName name="phszoc">#REF!</definedName>
    <definedName name="pm">#REF!</definedName>
    <definedName name="pótl">[10]Munka6!$C$20</definedName>
    <definedName name="pótlék">#REF!</definedName>
    <definedName name="ppppppppppppppp" localSheetId="13">#REF!,#REF!</definedName>
    <definedName name="ppppppppppppppp" localSheetId="10">#REF!,#REF!</definedName>
    <definedName name="ppppppppppppppp">#REF!,#REF!</definedName>
    <definedName name="Q" localSheetId="13">#REF!</definedName>
    <definedName name="Q" localSheetId="10">#REF!</definedName>
    <definedName name="Q">#REF!</definedName>
    <definedName name="qaywsx" localSheetId="13">#REF!,#REF!</definedName>
    <definedName name="qaywsx" localSheetId="10">#REF!,#REF!</definedName>
    <definedName name="qaywsx">#REF!,#REF!</definedName>
    <definedName name="QQ" localSheetId="13">#REF!</definedName>
    <definedName name="QQ" localSheetId="10">#REF!</definedName>
    <definedName name="QQ">#REF!</definedName>
    <definedName name="qqqq" localSheetId="13">#REF!</definedName>
    <definedName name="qqqq" localSheetId="10">#REF!</definedName>
    <definedName name="qqqq">#REF!</definedName>
    <definedName name="qqqqq" localSheetId="13">#REF!</definedName>
    <definedName name="qqqqq" localSheetId="10">#REF!</definedName>
    <definedName name="qqqqq">#REF!</definedName>
    <definedName name="qqqqqq" localSheetId="13">#REF!,#REF!</definedName>
    <definedName name="qqqqqq" localSheetId="10">#REF!,#REF!</definedName>
    <definedName name="qqqqqq">#REF!,#REF!</definedName>
    <definedName name="qqqqqqqq" localSheetId="13">#REF!</definedName>
    <definedName name="qqqqqqqq" localSheetId="10">#REF!</definedName>
    <definedName name="qqqqqqqq">#REF!</definedName>
    <definedName name="qqqqqqqqq" localSheetId="13">#REF!</definedName>
    <definedName name="qqqqqqqqq" localSheetId="10">#REF!</definedName>
    <definedName name="qqqqqqqqq">#REF!</definedName>
    <definedName name="qqqqqqqqqq" localSheetId="13">#REF!</definedName>
    <definedName name="qqqqqqqqqq" localSheetId="10">#REF!</definedName>
    <definedName name="qqqqqqqqqq">#REF!</definedName>
    <definedName name="qqqqqqqqqqq" localSheetId="13">#REF!</definedName>
    <definedName name="qqqqqqqqqqq" localSheetId="10">#REF!</definedName>
    <definedName name="qqqqqqqqqqq">#REF!</definedName>
    <definedName name="qqqqqqqqqqqqq" localSheetId="13">#REF!</definedName>
    <definedName name="qqqqqqqqqqqqq" localSheetId="10">#REF!</definedName>
    <definedName name="qqqqqqqqqqqqq">#REF!</definedName>
    <definedName name="qqqqqqqqqqqqqqq" localSheetId="13">#REF!,#REF!</definedName>
    <definedName name="qqqqqqqqqqqqqqq" localSheetId="10">#REF!,#REF!</definedName>
    <definedName name="qqqqqqqqqqqqqqq">#REF!,#REF!</definedName>
    <definedName name="qqqqqqqqqqqqqqqq" localSheetId="13">#REF!</definedName>
    <definedName name="qqqqqqqqqqqqqqqq" localSheetId="10">#REF!</definedName>
    <definedName name="qqqqqqqqqqqqqqqq">#REF!</definedName>
    <definedName name="qqqqqqqqqqqqqqqqq" localSheetId="13">#REF!</definedName>
    <definedName name="qqqqqqqqqqqqqqqqq" localSheetId="10">#REF!</definedName>
    <definedName name="qqqqqqqqqqqqqqqqq">#REF!</definedName>
    <definedName name="retzijk" localSheetId="13">#REF!</definedName>
    <definedName name="retzijk" localSheetId="10">#REF!</definedName>
    <definedName name="retzijk">#REF!</definedName>
    <definedName name="rr" localSheetId="13">#REF!</definedName>
    <definedName name="rr" localSheetId="10">#REF!</definedName>
    <definedName name="rr">#REF!</definedName>
    <definedName name="rrr" localSheetId="13">#REF!</definedName>
    <definedName name="rrr" localSheetId="10">#REF!</definedName>
    <definedName name="rrr">#REF!</definedName>
    <definedName name="rrrr" localSheetId="13">#REF!</definedName>
    <definedName name="rrrr" localSheetId="10">#REF!</definedName>
    <definedName name="rrrr">#REF!</definedName>
    <definedName name="rrrrr" localSheetId="13">#REF!</definedName>
    <definedName name="rrrrr" localSheetId="10">#REF!</definedName>
    <definedName name="rrrrr">#REF!</definedName>
    <definedName name="rrrrrr" localSheetId="13">#REF!</definedName>
    <definedName name="rrrrrr" localSheetId="10">#REF!</definedName>
    <definedName name="rrrrrr">#REF!</definedName>
    <definedName name="rrrrrrrr" localSheetId="13">#REF!,#REF!</definedName>
    <definedName name="rrrrrrrr" localSheetId="10">#REF!,#REF!</definedName>
    <definedName name="rrrrrrrr">#REF!,#REF!</definedName>
    <definedName name="rrrrrrrrrr" localSheetId="13">#REF!</definedName>
    <definedName name="rrrrrrrrrr" localSheetId="10">#REF!</definedName>
    <definedName name="rrrrrrrrrr">#REF!</definedName>
    <definedName name="rrrrrrrrrrrr" localSheetId="13">#REF!</definedName>
    <definedName name="rrrrrrrrrrrr" localSheetId="10">#REF!</definedName>
    <definedName name="rrrrrrrrrrrr">#REF!</definedName>
    <definedName name="sajfelh1">#REF!</definedName>
    <definedName name="semmi">[11]Munka2!$P$23</definedName>
    <definedName name="semmi10">[11]Munka6!$C$21</definedName>
    <definedName name="semmi11">[11]Munka6!$C$20</definedName>
    <definedName name="semmi12">[11]Munka6!$C$19</definedName>
    <definedName name="semmi13">[11]Munka6!$C$7</definedName>
    <definedName name="semmi14">[11]Munka6!$C$8</definedName>
    <definedName name="semmi15">[11]Munka6!$C$17</definedName>
    <definedName name="semmi16">[11]Munka2!$P$23</definedName>
    <definedName name="semmi17">[11]Munka2!$P$22</definedName>
    <definedName name="semmi18">[11]Munka6!$C$16</definedName>
    <definedName name="semmi19">[11]Munka6!$C$11</definedName>
    <definedName name="semmi2">[11]Munka2!$P$22</definedName>
    <definedName name="semmi20">[11]Munka6!$C$15</definedName>
    <definedName name="semmi21">[11]Munka6!$C$18</definedName>
    <definedName name="semmi22">[11]Munka6!$C$10</definedName>
    <definedName name="semmi23">'[12]4. bevételek int-ként'!#REF!</definedName>
    <definedName name="semmi24">'[12]4. bevételek int-ként'!#REF!</definedName>
    <definedName name="semmi25">[11]Munka6!$C$21</definedName>
    <definedName name="semmi26">[11]Munka6!$C$20</definedName>
    <definedName name="semmi27">[11]Munka6!$C$19</definedName>
    <definedName name="semmi28">[11]Munka6!$C$7</definedName>
    <definedName name="semmi29">[11]Munka6!$C$8</definedName>
    <definedName name="semmi3">[11]Munka6!$C$16</definedName>
    <definedName name="semmi30">[11]Munka6!$C$17</definedName>
    <definedName name="semmi4">[11]Munka6!$C$11</definedName>
    <definedName name="semmi5">[11]Munka6!$C$15</definedName>
    <definedName name="semmi6">[11]Munka6!$C$18</definedName>
    <definedName name="semmi7">[11]Munka6!$C$10</definedName>
    <definedName name="semmi8">'[12]4. bevételek int-ként'!#REF!</definedName>
    <definedName name="semmi9">'[12]4. bevételek int-ként'!#REF!</definedName>
    <definedName name="ssscx" localSheetId="13">#REF!</definedName>
    <definedName name="ssscx" localSheetId="10">#REF!</definedName>
    <definedName name="ssscx">#REF!</definedName>
    <definedName name="sssss">[1]Háttéradatok!$C$29:$AG$32</definedName>
    <definedName name="sue" localSheetId="13">#REF!</definedName>
    <definedName name="sue" localSheetId="10">#REF!</definedName>
    <definedName name="sue">#REF!</definedName>
    <definedName name="szabsbírság">[10]Munka6!$C$19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[10]Munka6!$C$7</definedName>
    <definedName name="szjajövkül">#REF!</definedName>
    <definedName name="szjajövkül1">#REF!</definedName>
    <definedName name="szjakül">[10]Munka6!$C$8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3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[10]Munka6!$C$17</definedName>
    <definedName name="termőföld1">#REF!</definedName>
    <definedName name="Tűzoltóság">[1]Háttéradatok!$C$29:$AG$32</definedName>
    <definedName name="újsablon" localSheetId="13">#REF!</definedName>
    <definedName name="újsablon" localSheetId="10">#REF!</definedName>
    <definedName name="újsablon">#REF!</definedName>
    <definedName name="uuuuu" localSheetId="13">#REF!</definedName>
    <definedName name="uuuuu" localSheetId="10">#REF!</definedName>
    <definedName name="uuuuu">#REF!</definedName>
    <definedName name="v" localSheetId="13">#REF!</definedName>
    <definedName name="v" localSheetId="10">#REF!</definedName>
    <definedName name="v">#REF!</definedName>
    <definedName name="vizikátv">#REF!</definedName>
    <definedName name="vizikátv1">#REF!</definedName>
    <definedName name="vizikfelh3">'[9]7. felhalm.kiad.'!#REF!</definedName>
    <definedName name="vmk">#REF!</definedName>
    <definedName name="vv" localSheetId="13">#REF!</definedName>
    <definedName name="vv" localSheetId="10">#REF!</definedName>
    <definedName name="vv">#REF!</definedName>
    <definedName name="x" localSheetId="13">#REF!</definedName>
    <definedName name="x" localSheetId="10">#REF!</definedName>
    <definedName name="x">#REF!</definedName>
    <definedName name="xcvbnm" localSheetId="13">#REF!</definedName>
    <definedName name="xcvbnm" localSheetId="10">#REF!</definedName>
    <definedName name="xcvbnm">#REF!</definedName>
    <definedName name="xxx">[1]Háttéradatok!$C$29:$AG$32</definedName>
    <definedName name="xxx_13">[4]Háttéradatok!$C$29:$AG$32</definedName>
    <definedName name="xxx_16">[1]Háttéradatok!$C$29:$AG$32</definedName>
    <definedName name="xxx_7">[4]Háttéradatok!$C$29:$AG$32</definedName>
    <definedName name="xxxxxx">[1]Háttéradatok!$C$29:$AG$32</definedName>
    <definedName name="xxxxxx_13">[4]Háttéradatok!$C$29:$AG$32</definedName>
    <definedName name="xxxxxx_14">[1]Háttéradatok!$C$29:$AG$32</definedName>
    <definedName name="xxxxxx_15">[1]Háttéradatok!$C$29:$AG$32</definedName>
    <definedName name="xxxxxx_16">[1]Háttéradatok!$C$29:$AG$32</definedName>
    <definedName name="xxxxxx_18">[4]Háttéradatok!$C$29:$AG$32</definedName>
    <definedName name="xxxxxx_7">[4]Háttéradatok!$C$29:$AG$32</definedName>
    <definedName name="xxxxxxxxxxxxxxxxxxxxxxxxxxx" localSheetId="13">#REF!</definedName>
    <definedName name="xxxxxxxxxxxxxxxxxxxxxxxxxxx" localSheetId="10">#REF!</definedName>
    <definedName name="xxxxxxxxxxxxxxxxxxxxxxxxxxx">#REF!</definedName>
    <definedName name="y" localSheetId="13">#REF!,#REF!</definedName>
    <definedName name="y" localSheetId="10">#REF!,#REF!</definedName>
    <definedName name="y">#REF!,#REF!</definedName>
    <definedName name="ycxd" localSheetId="13">#REF!</definedName>
    <definedName name="ycxd" localSheetId="10">#REF!</definedName>
    <definedName name="ycxd">#REF!</definedName>
    <definedName name="yxc" localSheetId="13">#REF!</definedName>
    <definedName name="yxc" localSheetId="10">#REF!</definedName>
    <definedName name="yxc">#REF!</definedName>
    <definedName name="zzz">[1]Háttéradatok!$B$22:$AG$28</definedName>
  </definedNames>
  <calcPr calcId="125725"/>
</workbook>
</file>

<file path=xl/calcChain.xml><?xml version="1.0" encoding="utf-8"?>
<calcChain xmlns="http://schemas.openxmlformats.org/spreadsheetml/2006/main">
  <c r="G20" i="5"/>
  <c r="G19"/>
  <c r="G18" i="6"/>
  <c r="G13" i="5"/>
  <c r="G16"/>
  <c r="G15"/>
  <c r="G17" i="6"/>
  <c r="G14"/>
  <c r="J20" i="11"/>
  <c r="J19"/>
  <c r="J18"/>
  <c r="E18" s="1"/>
  <c r="D20"/>
  <c r="B20"/>
  <c r="J29"/>
  <c r="C19"/>
  <c r="G19"/>
  <c r="E14"/>
  <c r="E15"/>
  <c r="E17"/>
  <c r="E19"/>
  <c r="I10"/>
  <c r="F20"/>
  <c r="H20"/>
  <c r="D19"/>
  <c r="F19"/>
  <c r="H19"/>
  <c r="I19"/>
  <c r="B19"/>
  <c r="J15"/>
  <c r="C15" s="1"/>
  <c r="F16"/>
  <c r="D16"/>
  <c r="C10"/>
  <c r="C11"/>
  <c r="B16"/>
  <c r="J16" s="1"/>
  <c r="H10"/>
  <c r="J39" i="17"/>
  <c r="J38"/>
  <c r="J37"/>
  <c r="H11" i="11"/>
  <c r="J11" s="1"/>
  <c r="F10"/>
  <c r="B11"/>
  <c r="B10"/>
  <c r="E28" i="28"/>
  <c r="H106" i="1"/>
  <c r="C13" i="28"/>
  <c r="C15" s="1"/>
  <c r="H98" i="1"/>
  <c r="D107"/>
  <c r="E107"/>
  <c r="G107"/>
  <c r="F107"/>
  <c r="F106"/>
  <c r="G106"/>
  <c r="H83"/>
  <c r="H82"/>
  <c r="D96"/>
  <c r="E96"/>
  <c r="F96"/>
  <c r="G96"/>
  <c r="H96"/>
  <c r="E113"/>
  <c r="H86"/>
  <c r="G86"/>
  <c r="H84"/>
  <c r="H85"/>
  <c r="H87"/>
  <c r="H76"/>
  <c r="H70"/>
  <c r="H66"/>
  <c r="H57"/>
  <c r="H45"/>
  <c r="H31"/>
  <c r="H22"/>
  <c r="I44" i="15"/>
  <c r="H44"/>
  <c r="I43"/>
  <c r="H43"/>
  <c r="C80" i="13"/>
  <c r="B80"/>
  <c r="F80" s="1"/>
  <c r="F79"/>
  <c r="E79"/>
  <c r="D79"/>
  <c r="F78"/>
  <c r="F77"/>
  <c r="F76"/>
  <c r="F75"/>
  <c r="F74"/>
  <c r="F73"/>
  <c r="F71" s="1"/>
  <c r="E71"/>
  <c r="D71"/>
  <c r="C71"/>
  <c r="B71"/>
  <c r="E16" i="11" l="1"/>
  <c r="G16"/>
  <c r="G15"/>
  <c r="H107" i="1"/>
  <c r="H113" s="1"/>
  <c r="F69" i="13"/>
  <c r="F68"/>
  <c r="F67"/>
  <c r="F66"/>
  <c r="F65"/>
  <c r="F64"/>
  <c r="C62"/>
  <c r="B62"/>
  <c r="G11" i="32"/>
  <c r="F11"/>
  <c r="L14" i="8"/>
  <c r="G14"/>
  <c r="E14"/>
  <c r="G56" i="7"/>
  <c r="F19" i="5"/>
  <c r="M9"/>
  <c r="F113" i="1"/>
  <c r="M12" i="6"/>
  <c r="L13" i="5"/>
  <c r="H97" i="1"/>
  <c r="M11" i="5"/>
  <c r="M10"/>
  <c r="J76" i="14"/>
  <c r="H73" i="1"/>
  <c r="H72"/>
  <c r="J73" i="14"/>
  <c r="J72"/>
  <c r="H65" i="1"/>
  <c r="H64"/>
  <c r="J57" i="14"/>
  <c r="H48" i="1"/>
  <c r="H49"/>
  <c r="H50"/>
  <c r="H51"/>
  <c r="H52"/>
  <c r="H53"/>
  <c r="H54"/>
  <c r="H55"/>
  <c r="H56"/>
  <c r="H47"/>
  <c r="H46"/>
  <c r="H34"/>
  <c r="H35"/>
  <c r="H36"/>
  <c r="H37"/>
  <c r="H38"/>
  <c r="H39"/>
  <c r="H40"/>
  <c r="H41"/>
  <c r="H42"/>
  <c r="H43"/>
  <c r="H44"/>
  <c r="H33"/>
  <c r="H32"/>
  <c r="I86" i="14"/>
  <c r="H8" i="1"/>
  <c r="H12"/>
  <c r="F62" i="13" l="1"/>
  <c r="I96" i="14"/>
  <c r="I107" s="1"/>
  <c r="I114" s="1"/>
  <c r="J93"/>
  <c r="I113"/>
  <c r="J111"/>
  <c r="J98"/>
  <c r="J97"/>
  <c r="J84"/>
  <c r="J85"/>
  <c r="J86"/>
  <c r="J87"/>
  <c r="J88"/>
  <c r="J89"/>
  <c r="J90"/>
  <c r="J91"/>
  <c r="J92"/>
  <c r="J94"/>
  <c r="J83"/>
  <c r="J82"/>
  <c r="I70"/>
  <c r="J65"/>
  <c r="J64"/>
  <c r="J56"/>
  <c r="J51"/>
  <c r="J47"/>
  <c r="J45"/>
  <c r="I45"/>
  <c r="J22"/>
  <c r="I22"/>
  <c r="J8"/>
  <c r="J7"/>
  <c r="I23" i="21"/>
  <c r="H23"/>
  <c r="I11"/>
  <c r="J42" i="17"/>
  <c r="I42"/>
  <c r="H22" i="21"/>
  <c r="I22" s="1"/>
  <c r="I7"/>
  <c r="I10"/>
  <c r="J46" i="17"/>
  <c r="J45"/>
  <c r="J44"/>
  <c r="J35"/>
  <c r="I77" i="14" l="1"/>
  <c r="J77" s="1"/>
  <c r="J107"/>
  <c r="J96"/>
  <c r="C28" i="28"/>
  <c r="O5" i="23"/>
  <c r="F13" i="5"/>
  <c r="H88" i="1"/>
  <c r="H89"/>
  <c r="H90"/>
  <c r="H91"/>
  <c r="H92"/>
  <c r="H93"/>
  <c r="H94"/>
  <c r="H95"/>
  <c r="I57" i="14"/>
  <c r="I76"/>
  <c r="I66"/>
  <c r="I41"/>
  <c r="G37"/>
  <c r="H37"/>
  <c r="J41"/>
  <c r="J14"/>
  <c r="H24"/>
  <c r="I24"/>
  <c r="I31" s="1"/>
  <c r="J24"/>
  <c r="G106"/>
  <c r="H106"/>
  <c r="I106"/>
  <c r="J106"/>
  <c r="F8" i="25" l="1"/>
  <c r="G8"/>
  <c r="G7"/>
  <c r="I17" i="26"/>
  <c r="J17"/>
  <c r="H40" i="17"/>
  <c r="H41" s="1"/>
  <c r="I40"/>
  <c r="I41" s="1"/>
  <c r="G40"/>
  <c r="G42"/>
  <c r="H57"/>
  <c r="H54"/>
  <c r="G49"/>
  <c r="G54" s="1"/>
  <c r="G57" s="1"/>
  <c r="H49"/>
  <c r="I49"/>
  <c r="I54" s="1"/>
  <c r="I57" s="1"/>
  <c r="J49"/>
  <c r="H33"/>
  <c r="I33"/>
  <c r="I7" i="15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6"/>
  <c r="E45" i="14"/>
  <c r="G45"/>
  <c r="H12"/>
  <c r="I12"/>
  <c r="J12"/>
  <c r="G12"/>
  <c r="G5" i="32"/>
  <c r="G6"/>
  <c r="G7"/>
  <c r="G8"/>
  <c r="G9"/>
  <c r="G10"/>
  <c r="G4"/>
  <c r="M7" i="6"/>
  <c r="M6"/>
  <c r="G6"/>
  <c r="M7" i="5"/>
  <c r="M8"/>
  <c r="M6"/>
  <c r="D19"/>
  <c r="E19"/>
  <c r="C19"/>
  <c r="G6"/>
  <c r="G8"/>
  <c r="G9"/>
  <c r="G10"/>
  <c r="G11"/>
  <c r="G7"/>
  <c r="H110" i="1"/>
  <c r="F45"/>
  <c r="G45"/>
  <c r="E106"/>
  <c r="E86"/>
  <c r="F86"/>
  <c r="E76"/>
  <c r="F76"/>
  <c r="G76"/>
  <c r="E66"/>
  <c r="F66"/>
  <c r="G66"/>
  <c r="E12"/>
  <c r="F12"/>
  <c r="G12"/>
  <c r="G22" s="1"/>
  <c r="F22"/>
  <c r="E31"/>
  <c r="F31"/>
  <c r="G31"/>
  <c r="E45"/>
  <c r="E57"/>
  <c r="F57"/>
  <c r="G57"/>
  <c r="H15"/>
  <c r="H16"/>
  <c r="H17"/>
  <c r="H18"/>
  <c r="H19"/>
  <c r="H20"/>
  <c r="H7"/>
  <c r="H9"/>
  <c r="H11"/>
  <c r="H76" i="14"/>
  <c r="F23" i="9"/>
  <c r="G23"/>
  <c r="H23"/>
  <c r="F22"/>
  <c r="G22"/>
  <c r="H22"/>
  <c r="F20"/>
  <c r="G20"/>
  <c r="H20"/>
  <c r="L12" i="6"/>
  <c r="L18" s="1"/>
  <c r="F12"/>
  <c r="F18" s="1"/>
  <c r="I4"/>
  <c r="L20" i="5"/>
  <c r="F20"/>
  <c r="I4"/>
  <c r="O6" i="23"/>
  <c r="G14" i="11"/>
  <c r="C14"/>
  <c r="E11" i="32"/>
  <c r="J18" i="6"/>
  <c r="J20" s="1"/>
  <c r="J19"/>
  <c r="K19"/>
  <c r="M19"/>
  <c r="K12"/>
  <c r="K18" s="1"/>
  <c r="K20" s="1"/>
  <c r="E12"/>
  <c r="E18" s="1"/>
  <c r="K13" i="5"/>
  <c r="M13" s="1"/>
  <c r="E13"/>
  <c r="H57" i="14"/>
  <c r="H33"/>
  <c r="H45" s="1"/>
  <c r="F22" i="21"/>
  <c r="F23"/>
  <c r="K20" i="5" l="1"/>
  <c r="G113" i="1"/>
  <c r="M20" i="5"/>
  <c r="G118" i="1"/>
  <c r="G12" i="6"/>
  <c r="G70" i="1"/>
  <c r="G77" s="1"/>
  <c r="J54" i="17"/>
  <c r="G117" i="1"/>
  <c r="G6" i="25"/>
  <c r="D8"/>
  <c r="D18" s="1"/>
  <c r="E8"/>
  <c r="J7" i="29"/>
  <c r="C10"/>
  <c r="H17" i="26"/>
  <c r="K17"/>
  <c r="F17"/>
  <c r="E17"/>
  <c r="D17"/>
  <c r="C17"/>
  <c r="E113" i="14"/>
  <c r="G113"/>
  <c r="E106"/>
  <c r="J110"/>
  <c r="G93"/>
  <c r="H93"/>
  <c r="H86" s="1"/>
  <c r="H96" s="1"/>
  <c r="H107" s="1"/>
  <c r="E93"/>
  <c r="D93"/>
  <c r="D86" s="1"/>
  <c r="H31"/>
  <c r="G24"/>
  <c r="H14"/>
  <c r="H22"/>
  <c r="H70" s="1"/>
  <c r="F82"/>
  <c r="D11" i="11"/>
  <c r="E11"/>
  <c r="G11"/>
  <c r="D21"/>
  <c r="H16"/>
  <c r="B21"/>
  <c r="J21" s="1"/>
  <c r="J7"/>
  <c r="J6"/>
  <c r="D10"/>
  <c r="G17" i="7"/>
  <c r="G18"/>
  <c r="G20"/>
  <c r="G21"/>
  <c r="G22"/>
  <c r="G23"/>
  <c r="G24"/>
  <c r="G25"/>
  <c r="G26"/>
  <c r="G27"/>
  <c r="G28"/>
  <c r="G29"/>
  <c r="G30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2"/>
  <c r="G53"/>
  <c r="G54"/>
  <c r="G7"/>
  <c r="G8"/>
  <c r="G9"/>
  <c r="G10"/>
  <c r="G12"/>
  <c r="G13"/>
  <c r="G14"/>
  <c r="G15"/>
  <c r="G16"/>
  <c r="G6"/>
  <c r="G5"/>
  <c r="J19" i="5"/>
  <c r="K19"/>
  <c r="M17"/>
  <c r="J13"/>
  <c r="E20"/>
  <c r="D20"/>
  <c r="G17"/>
  <c r="H111" i="1"/>
  <c r="E118"/>
  <c r="F118"/>
  <c r="E69"/>
  <c r="F69"/>
  <c r="F70" s="1"/>
  <c r="F77" s="1"/>
  <c r="J9" i="29"/>
  <c r="J6"/>
  <c r="J5"/>
  <c r="J4"/>
  <c r="F21" i="15"/>
  <c r="F15"/>
  <c r="F12"/>
  <c r="F17" i="11"/>
  <c r="D17"/>
  <c r="F18"/>
  <c r="D18"/>
  <c r="B18"/>
  <c r="J13"/>
  <c r="G13" s="1"/>
  <c r="G7"/>
  <c r="J12"/>
  <c r="G12" s="1"/>
  <c r="I13" i="5"/>
  <c r="D12" i="6"/>
  <c r="C13" i="5"/>
  <c r="I19"/>
  <c r="G15" i="6"/>
  <c r="J20" i="5"/>
  <c r="I12" i="21"/>
  <c r="I8"/>
  <c r="I6"/>
  <c r="G41" i="17"/>
  <c r="G33"/>
  <c r="G76" i="14"/>
  <c r="G14"/>
  <c r="G22" s="1"/>
  <c r="E14" i="1"/>
  <c r="E22" s="1"/>
  <c r="E70" s="1"/>
  <c r="E77" s="1"/>
  <c r="D27" i="28"/>
  <c r="E27" s="1"/>
  <c r="F27" s="1"/>
  <c r="D14"/>
  <c r="E14" s="1"/>
  <c r="F14" s="1"/>
  <c r="D86" i="1"/>
  <c r="H77" l="1"/>
  <c r="J57" i="17"/>
  <c r="G86" i="14"/>
  <c r="G96" s="1"/>
  <c r="G107" s="1"/>
  <c r="G114" s="1"/>
  <c r="H77"/>
  <c r="G31"/>
  <c r="D18" i="6"/>
  <c r="D20"/>
  <c r="F11" i="11"/>
  <c r="F21" s="1"/>
  <c r="F117" i="1"/>
  <c r="J10" i="11"/>
  <c r="E18" i="25"/>
  <c r="H114" i="14"/>
  <c r="E21" i="28"/>
  <c r="C13" i="11"/>
  <c r="E13"/>
  <c r="E12"/>
  <c r="C12"/>
  <c r="I20" i="5"/>
  <c r="C20"/>
  <c r="G70" i="14" l="1"/>
  <c r="G77" s="1"/>
  <c r="G10" i="11"/>
  <c r="E117" i="1"/>
  <c r="C18" i="11"/>
  <c r="F26" i="28"/>
  <c r="G18" i="11"/>
  <c r="F38" i="17"/>
  <c r="F39"/>
  <c r="F45"/>
  <c r="F46"/>
  <c r="F44"/>
  <c r="F51" i="7"/>
  <c r="G51" s="1"/>
  <c r="F22" i="28" l="1"/>
  <c r="F31" i="7"/>
  <c r="G31" s="1"/>
  <c r="D14" i="1"/>
  <c r="E23" i="21"/>
  <c r="E22"/>
  <c r="E21" l="1"/>
  <c r="E18"/>
  <c r="E15"/>
  <c r="E9"/>
  <c r="I9" s="1"/>
  <c r="E44" i="15"/>
  <c r="E36" l="1"/>
  <c r="E33"/>
  <c r="E30"/>
  <c r="E27"/>
  <c r="E24"/>
  <c r="E18"/>
  <c r="E12"/>
  <c r="E9"/>
  <c r="E6"/>
  <c r="E42"/>
  <c r="E21" l="1"/>
  <c r="E86" i="14"/>
  <c r="E72"/>
  <c r="D33" i="1" l="1"/>
  <c r="E26" i="28" l="1"/>
  <c r="D10" i="29"/>
  <c r="J10" s="1"/>
  <c r="E10"/>
  <c r="F10"/>
  <c r="H21" i="11" l="1"/>
  <c r="I6"/>
  <c r="C6"/>
  <c r="F6" i="14" l="1"/>
  <c r="E96"/>
  <c r="E107" s="1"/>
  <c r="E114" s="1"/>
  <c r="E76"/>
  <c r="E66"/>
  <c r="E57"/>
  <c r="F7"/>
  <c r="F8"/>
  <c r="F9"/>
  <c r="F10"/>
  <c r="F11"/>
  <c r="F13"/>
  <c r="F15"/>
  <c r="F16"/>
  <c r="F17"/>
  <c r="F18"/>
  <c r="F19"/>
  <c r="F20"/>
  <c r="F21"/>
  <c r="F23"/>
  <c r="F25"/>
  <c r="F26"/>
  <c r="F27"/>
  <c r="F29"/>
  <c r="F30"/>
  <c r="F32"/>
  <c r="F34"/>
  <c r="F35"/>
  <c r="J35" s="1"/>
  <c r="F36"/>
  <c r="F38"/>
  <c r="F39"/>
  <c r="J39" s="1"/>
  <c r="F40"/>
  <c r="F42"/>
  <c r="F43"/>
  <c r="F44"/>
  <c r="F46"/>
  <c r="F47"/>
  <c r="F48"/>
  <c r="F49"/>
  <c r="F50"/>
  <c r="F51"/>
  <c r="F52"/>
  <c r="F53"/>
  <c r="F54"/>
  <c r="F55"/>
  <c r="F56"/>
  <c r="F58"/>
  <c r="F59"/>
  <c r="F60"/>
  <c r="F61"/>
  <c r="F62"/>
  <c r="F64"/>
  <c r="F65"/>
  <c r="F67"/>
  <c r="F68"/>
  <c r="F71"/>
  <c r="F73"/>
  <c r="F74"/>
  <c r="F78"/>
  <c r="F83"/>
  <c r="F84"/>
  <c r="F85"/>
  <c r="F87"/>
  <c r="F88"/>
  <c r="F89"/>
  <c r="F90"/>
  <c r="F91"/>
  <c r="F92"/>
  <c r="F94"/>
  <c r="F98"/>
  <c r="F100"/>
  <c r="F101"/>
  <c r="F102"/>
  <c r="F103"/>
  <c r="F104"/>
  <c r="F105"/>
  <c r="F109"/>
  <c r="F111"/>
  <c r="F112"/>
  <c r="E12"/>
  <c r="J66" l="1"/>
  <c r="F72"/>
  <c r="E22"/>
  <c r="F37"/>
  <c r="F19" i="8"/>
  <c r="F20" s="1"/>
  <c r="G19"/>
  <c r="G20" s="1"/>
  <c r="H19"/>
  <c r="H20" s="1"/>
  <c r="I19"/>
  <c r="I20" s="1"/>
  <c r="J19"/>
  <c r="J20" s="1"/>
  <c r="K19"/>
  <c r="K20" s="1"/>
  <c r="L19"/>
  <c r="L20" s="1"/>
  <c r="E19"/>
  <c r="E20" s="1"/>
  <c r="F14" i="14"/>
  <c r="F55" i="7"/>
  <c r="G55" s="1"/>
  <c r="D37" i="1"/>
  <c r="D12"/>
  <c r="D22" l="1"/>
  <c r="E70" i="14"/>
  <c r="I19" i="6"/>
  <c r="I12"/>
  <c r="M18" s="1"/>
  <c r="H7"/>
  <c r="H8"/>
  <c r="H6"/>
  <c r="E77" i="14" l="1"/>
  <c r="E20" i="9"/>
  <c r="E22" l="1"/>
  <c r="E23" s="1"/>
  <c r="C32" i="13"/>
  <c r="D32"/>
  <c r="E32"/>
  <c r="E24" i="31" l="1"/>
  <c r="D24"/>
  <c r="C24"/>
  <c r="E18"/>
  <c r="D18"/>
  <c r="C18"/>
  <c r="E16"/>
  <c r="D16"/>
  <c r="C16"/>
  <c r="C25" l="1"/>
  <c r="C11" i="32"/>
  <c r="E25" i="31"/>
  <c r="D25"/>
  <c r="C22" i="30"/>
  <c r="C14"/>
  <c r="C12"/>
  <c r="C13" s="1"/>
  <c r="C30" l="1"/>
  <c r="C31" s="1"/>
  <c r="F18" i="13" l="1"/>
  <c r="F19"/>
  <c r="F20"/>
  <c r="F21"/>
  <c r="F22"/>
  <c r="F17"/>
  <c r="D24"/>
  <c r="E24"/>
  <c r="F27"/>
  <c r="F28"/>
  <c r="F29"/>
  <c r="F30"/>
  <c r="F31"/>
  <c r="F26"/>
  <c r="F32" l="1"/>
  <c r="F24"/>
  <c r="F95" i="14" l="1"/>
  <c r="F93" s="1"/>
  <c r="E37" i="17" l="1"/>
  <c r="D37"/>
  <c r="F37" l="1"/>
  <c r="F86" i="14"/>
  <c r="D22" i="28"/>
  <c r="D26" s="1"/>
  <c r="C26"/>
  <c r="F13"/>
  <c r="F15" s="1"/>
  <c r="E15"/>
  <c r="D13"/>
  <c r="D15" s="1"/>
  <c r="G17" i="26"/>
  <c r="C17" i="25"/>
  <c r="C8"/>
  <c r="C18" l="1"/>
  <c r="G18"/>
  <c r="F40" i="17"/>
  <c r="J40"/>
  <c r="J41" s="1"/>
  <c r="H9" i="24"/>
  <c r="G9"/>
  <c r="F9"/>
  <c r="E9"/>
  <c r="B9"/>
  <c r="I9"/>
  <c r="D9"/>
  <c r="D108" i="14" s="1"/>
  <c r="F108" l="1"/>
  <c r="D113"/>
  <c r="F28" i="28"/>
  <c r="D28"/>
  <c r="N23" i="23"/>
  <c r="M23"/>
  <c r="L23"/>
  <c r="K23"/>
  <c r="J23"/>
  <c r="I23"/>
  <c r="H23"/>
  <c r="G23"/>
  <c r="F23"/>
  <c r="E23"/>
  <c r="D23"/>
  <c r="C23"/>
  <c r="O22"/>
  <c r="O21"/>
  <c r="O20"/>
  <c r="O19"/>
  <c r="O18"/>
  <c r="O17"/>
  <c r="O16"/>
  <c r="O15"/>
  <c r="O14"/>
  <c r="N12"/>
  <c r="M12"/>
  <c r="L12"/>
  <c r="K12"/>
  <c r="J12"/>
  <c r="I12"/>
  <c r="H12"/>
  <c r="G12"/>
  <c r="F12"/>
  <c r="E12"/>
  <c r="D12"/>
  <c r="C12"/>
  <c r="O11"/>
  <c r="O12" s="1"/>
  <c r="O10"/>
  <c r="O9"/>
  <c r="O8"/>
  <c r="O7"/>
  <c r="O23" l="1"/>
  <c r="F113" i="14"/>
  <c r="J113" s="1"/>
  <c r="M24" i="23"/>
  <c r="H24"/>
  <c r="E24"/>
  <c r="G24"/>
  <c r="I24"/>
  <c r="D24"/>
  <c r="L24"/>
  <c r="F24"/>
  <c r="J24"/>
  <c r="K24"/>
  <c r="N24"/>
  <c r="C24"/>
  <c r="E56" i="17"/>
  <c r="D56"/>
  <c r="F55"/>
  <c r="F56" s="1"/>
  <c r="E53"/>
  <c r="D53"/>
  <c r="F52"/>
  <c r="F51"/>
  <c r="F50"/>
  <c r="E49"/>
  <c r="D49"/>
  <c r="F48"/>
  <c r="F47"/>
  <c r="F36"/>
  <c r="F35"/>
  <c r="E34"/>
  <c r="E40" s="1"/>
  <c r="E41" s="1"/>
  <c r="D34"/>
  <c r="D40" s="1"/>
  <c r="F32"/>
  <c r="F31"/>
  <c r="F30"/>
  <c r="F28"/>
  <c r="J28" s="1"/>
  <c r="J33" s="1"/>
  <c r="F27"/>
  <c r="F26"/>
  <c r="F25"/>
  <c r="F24"/>
  <c r="F23"/>
  <c r="F22"/>
  <c r="F21"/>
  <c r="F20"/>
  <c r="F19"/>
  <c r="E18"/>
  <c r="E29" s="1"/>
  <c r="D18"/>
  <c r="D29" s="1"/>
  <c r="F17"/>
  <c r="F16"/>
  <c r="E15"/>
  <c r="D15"/>
  <c r="F14"/>
  <c r="F13"/>
  <c r="F12"/>
  <c r="F11"/>
  <c r="E10"/>
  <c r="D10"/>
  <c r="F9"/>
  <c r="F8"/>
  <c r="F7"/>
  <c r="F6"/>
  <c r="D99" i="14"/>
  <c r="D69"/>
  <c r="F69" s="1"/>
  <c r="D66"/>
  <c r="D63"/>
  <c r="F63" s="1"/>
  <c r="D57"/>
  <c r="D41"/>
  <c r="F41" s="1"/>
  <c r="F33"/>
  <c r="D24"/>
  <c r="D12"/>
  <c r="F12" s="1"/>
  <c r="C33" i="13"/>
  <c r="B33"/>
  <c r="B32"/>
  <c r="C24"/>
  <c r="B24"/>
  <c r="C15"/>
  <c r="B15"/>
  <c r="B17" i="11"/>
  <c r="F45" i="14" l="1"/>
  <c r="F99"/>
  <c r="F106" s="1"/>
  <c r="D106"/>
  <c r="C17" i="11"/>
  <c r="G17"/>
  <c r="F33" i="13"/>
  <c r="E54" i="17"/>
  <c r="E57" s="1"/>
  <c r="F57" i="14"/>
  <c r="F66"/>
  <c r="D41" i="17"/>
  <c r="F41" s="1"/>
  <c r="D31" i="14"/>
  <c r="F31" s="1"/>
  <c r="J31" s="1"/>
  <c r="O24" i="23"/>
  <c r="D96" i="14"/>
  <c r="D76"/>
  <c r="F76" s="1"/>
  <c r="F15" i="13"/>
  <c r="D22" i="14" s="1"/>
  <c r="D45"/>
  <c r="F49" i="17"/>
  <c r="F18"/>
  <c r="F29" s="1"/>
  <c r="F34"/>
  <c r="F53"/>
  <c r="F15"/>
  <c r="D54"/>
  <c r="D33"/>
  <c r="F10"/>
  <c r="E33"/>
  <c r="E42" s="1"/>
  <c r="I11" i="11"/>
  <c r="J70" i="14" l="1"/>
  <c r="F96"/>
  <c r="D107"/>
  <c r="D42" i="17"/>
  <c r="F42" s="1"/>
  <c r="F22" i="14"/>
  <c r="D57" i="17"/>
  <c r="D70" i="14"/>
  <c r="F54" i="17"/>
  <c r="F33"/>
  <c r="F107" i="14" l="1"/>
  <c r="F57" i="17"/>
  <c r="D77" i="14"/>
  <c r="F70"/>
  <c r="F77" l="1"/>
  <c r="D114" l="1"/>
  <c r="F114" s="1"/>
  <c r="J114" s="1"/>
  <c r="F56" i="7"/>
  <c r="I17" i="6"/>
  <c r="I18" s="1"/>
  <c r="C12"/>
  <c r="C17" l="1"/>
  <c r="C18" s="1"/>
  <c r="D112" i="1"/>
  <c r="H112" s="1"/>
  <c r="D106"/>
  <c r="D80"/>
  <c r="D69"/>
  <c r="D66"/>
  <c r="D63"/>
  <c r="D57"/>
  <c r="D31"/>
  <c r="C20" i="6" l="1"/>
  <c r="D45" i="1"/>
  <c r="I20" i="6"/>
  <c r="D76" i="1"/>
  <c r="H118" s="1"/>
  <c r="M20" i="6" l="1"/>
  <c r="G20"/>
  <c r="D113" i="1"/>
  <c r="D118"/>
  <c r="D70"/>
  <c r="H117" s="1"/>
  <c r="D77" l="1"/>
  <c r="D117"/>
  <c r="C16" i="11"/>
  <c r="G21"/>
  <c r="E21"/>
  <c r="C21"/>
  <c r="I21"/>
  <c r="C20"/>
  <c r="G20"/>
  <c r="I20"/>
  <c r="E20"/>
  <c r="I9"/>
  <c r="G9"/>
  <c r="C79" i="13"/>
  <c r="C9" i="11"/>
  <c r="J9"/>
</calcChain>
</file>

<file path=xl/sharedStrings.xml><?xml version="1.0" encoding="utf-8"?>
<sst xmlns="http://schemas.openxmlformats.org/spreadsheetml/2006/main" count="1836" uniqueCount="765">
  <si>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</si>
  <si>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</si>
  <si>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</si>
  <si>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</si>
  <si>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</si>
  <si>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</si>
  <si>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</si>
  <si>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</si>
  <si>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</si>
  <si>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</si>
  <si>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</si>
  <si>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</si>
  <si>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</si>
  <si>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</si>
  <si>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</si>
  <si>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</si>
  <si>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</si>
  <si>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</si>
  <si>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</si>
  <si>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</si>
  <si>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</si>
  <si>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</si>
  <si>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</si>
  <si>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</si>
  <si>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</si>
  <si>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</si>
  <si>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</si>
  <si>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</si>
  <si>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</si>
  <si>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</si>
  <si>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</si>
  <si>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</si>
  <si>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</si>
  <si>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</si>
  <si>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</si>
  <si>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</si>
  <si>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</si>
  <si>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</si>
  <si>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</si>
  <si>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</si>
  <si>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</si>
  <si>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</si>
  <si>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</si>
  <si>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</si>
  <si>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</si>
  <si>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</si>
  <si>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</si>
  <si>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</si>
  <si>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</si>
  <si>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</si>
  <si>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</si>
  <si>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</si>
  <si>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</si>
  <si>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</si>
  <si>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</si>
  <si>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</si>
  <si>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</si>
  <si>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</si>
  <si>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</si>
  <si>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</si>
  <si>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</si>
  <si>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</si>
  <si>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</si>
  <si>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</si>
  <si>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</si>
  <si>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</si>
  <si>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</si>
  <si>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</si>
  <si>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</si>
  <si>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</si>
  <si>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</si>
  <si>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</si>
  <si>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</si>
  <si>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</si>
  <si>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</si>
  <si>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</si>
  <si>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</si>
  <si>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</si>
  <si>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</si>
  <si>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</si>
  <si>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</si>
  <si>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</si>
  <si>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</si>
  <si>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</si>
  <si>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</si>
  <si>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</si>
  <si>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</si>
  <si>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</si>
  <si>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</si>
  <si>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</si>
  <si>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</si>
  <si>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</si>
  <si>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</si>
  <si>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</si>
  <si>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</si>
  <si>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</si>
  <si>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</si>
  <si>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</si>
  <si>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</si>
  <si>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</si>
  <si>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</si>
  <si>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</si>
  <si>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</si>
  <si>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</si>
  <si>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</si>
  <si>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</si>
  <si>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</si>
  <si>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</si>
  <si>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</si>
  <si>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</si>
  <si>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</si>
  <si>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</si>
  <si>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</si>
  <si>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</si>
  <si>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</si>
  <si>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</si>
  <si>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</si>
  <si>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</si>
  <si>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</si>
  <si>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</si>
  <si>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</si>
  <si>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</si>
  <si>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</si>
  <si>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</si>
  <si>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</si>
  <si>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</si>
  <si>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</si>
  <si>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</si>
  <si>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</si>
  <si>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</si>
  <si>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</si>
  <si>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</si>
  <si>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</si>
  <si>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</si>
  <si>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</si>
  <si>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</si>
  <si>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</si>
  <si>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</si>
  <si>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</si>
  <si>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</si>
  <si>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</si>
  <si>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</si>
  <si>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</si>
  <si>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</si>
  <si>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</si>
  <si>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</si>
  <si>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</si>
  <si>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</si>
  <si>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</si>
  <si>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</si>
  <si>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</si>
  <si>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</si>
  <si>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</si>
  <si>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</si>
  <si>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</si>
  <si>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</si>
  <si>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</si>
  <si>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</si>
  <si>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</si>
  <si>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</si>
  <si>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</si>
  <si>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</si>
  <si>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</si>
  <si>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</si>
  <si>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</si>
  <si>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</si>
  <si>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</si>
  <si>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</si>
  <si>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</si>
  <si>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</si>
  <si>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</si>
  <si>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</si>
  <si>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</si>
  <si>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</si>
  <si>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</si>
  <si>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</si>
  <si>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</si>
  <si>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</si>
  <si>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</si>
  <si>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</si>
  <si>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</si>
  <si>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</si>
  <si>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</si>
  <si>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</si>
  <si>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</si>
  <si>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</si>
  <si>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</si>
  <si>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</si>
  <si>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</si>
  <si>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</si>
  <si>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</si>
  <si>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</si>
  <si>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</si>
  <si>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</si>
  <si>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</si>
  <si>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</si>
  <si>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</si>
  <si>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</si>
  <si>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</si>
  <si>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</si>
  <si>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</si>
  <si>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</si>
  <si>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</si>
  <si>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</si>
  <si>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</si>
  <si>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</si>
  <si>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</si>
  <si>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</si>
  <si>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</si>
  <si>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</si>
  <si>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</si>
  <si>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</si>
  <si>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</si>
  <si>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</si>
  <si>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</si>
  <si>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</si>
  <si>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</si>
  <si>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</si>
  <si>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</si>
  <si>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</si>
  <si>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</si>
  <si>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</si>
  <si>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</si>
  <si>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</si>
  <si>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</si>
  <si>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</si>
  <si>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</si>
  <si>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</si>
  <si>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</si>
  <si>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</si>
  <si>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</si>
  <si>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</si>
  <si>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</si>
  <si>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</si>
  <si>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</si>
  <si>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</si>
  <si>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</si>
  <si>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</si>
  <si>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</si>
  <si>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</si>
  <si>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</si>
  <si>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</si>
  <si>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</si>
  <si>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</si>
  <si>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</si>
  <si>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</si>
  <si>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</si>
  <si>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</si>
  <si>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</si>
  <si>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</si>
  <si>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</si>
  <si>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</si>
  <si>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</si>
  <si>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</si>
  <si>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</si>
  <si>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</si>
  <si>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</si>
  <si>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</si>
  <si>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</si>
  <si>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</si>
  <si>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</si>
  <si>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</si>
  <si>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</si>
  <si>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</si>
  <si>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</si>
  <si>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</si>
  <si>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</si>
  <si>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</si>
  <si>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</si>
  <si>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</si>
  <si>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</si>
  <si>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</si>
  <si>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</si>
  <si>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</si>
  <si>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</si>
  <si>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</si>
  <si>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</si>
  <si>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</si>
  <si>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</si>
  <si>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</si>
  <si>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</si>
  <si>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</si>
  <si>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</si>
  <si>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</si>
  <si>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</si>
  <si>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</si>
  <si>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</si>
  <si>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</si>
  <si>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</si>
  <si>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</si>
  <si>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</si>
  <si>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</si>
  <si>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</si>
  <si>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</si>
  <si>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</si>
  <si>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</si>
  <si>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</si>
  <si>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</si>
  <si>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</si>
  <si>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</si>
  <si>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</si>
  <si>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</si>
  <si>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</si>
  <si>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</si>
  <si>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</si>
  <si>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</si>
  <si>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</si>
  <si>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</si>
  <si>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</si>
  <si>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</si>
  <si>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</si>
  <si>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</si>
  <si>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</si>
  <si>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</si>
  <si>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</si>
  <si>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</si>
  <si>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</si>
  <si>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</si>
  <si>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</si>
  <si>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</si>
  <si>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</si>
  <si>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</si>
  <si>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</si>
  <si>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</si>
  <si>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</si>
  <si>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</si>
  <si>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 xml:space="preserve">I. </t>
  </si>
  <si>
    <t>A helyi önkormányzatok működésének általános támogatása összesen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</si>
  <si>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</si>
  <si>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</si>
  <si>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</si>
  <si>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</si>
  <si>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</si>
  <si>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</si>
  <si>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</si>
  <si>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</si>
  <si>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II.2. (1) 1</t>
  </si>
  <si>
    <t>II.2. (8) 1</t>
  </si>
  <si>
    <t>II.2. (1) 2</t>
  </si>
  <si>
    <t>II.4.</t>
  </si>
  <si>
    <t>A köznevelési intézmények működtetéséhez kapcsolódó támogatás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</si>
  <si>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</si>
  <si>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</si>
  <si>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</si>
  <si>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</si>
  <si>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</si>
  <si>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</si>
  <si>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</si>
  <si>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</si>
  <si>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</si>
  <si>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</si>
  <si>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</si>
  <si>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</si>
  <si>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</si>
  <si>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</si>
  <si>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</si>
  <si>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</si>
  <si>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</si>
  <si>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</si>
  <si>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</si>
  <si>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</si>
  <si>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</si>
  <si>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</si>
  <si>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</si>
  <si>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</si>
  <si>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</si>
  <si>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</si>
  <si>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</si>
  <si>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</si>
  <si>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</si>
  <si>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</si>
  <si>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</si>
  <si>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</si>
  <si>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</si>
  <si>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</si>
  <si>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</si>
  <si>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</si>
  <si>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</si>
  <si>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</si>
  <si>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</si>
  <si>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</si>
  <si>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</si>
  <si>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</si>
  <si>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</si>
  <si>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</si>
  <si>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</si>
  <si>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</si>
  <si>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</si>
  <si>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</si>
  <si>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</si>
  <si>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</si>
  <si>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</si>
  <si>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</si>
  <si>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</si>
  <si>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</si>
  <si>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</si>
  <si>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</si>
  <si>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</si>
  <si>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</si>
  <si>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</si>
  <si>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</si>
  <si>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</si>
  <si>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</si>
  <si>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</si>
  <si>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</si>
  <si>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</si>
  <si>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</si>
  <si>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</si>
  <si>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</si>
  <si>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</si>
  <si>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</si>
  <si>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</si>
  <si>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</si>
  <si>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</si>
  <si>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</si>
  <si>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</si>
  <si>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</si>
  <si>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</si>
  <si>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</si>
  <si>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</si>
  <si>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</si>
  <si>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</si>
  <si>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</si>
  <si>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</si>
  <si>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</si>
  <si>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</si>
  <si>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</si>
  <si>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</si>
  <si>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</si>
  <si>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</si>
  <si>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</si>
  <si>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</si>
  <si>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</si>
  <si>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</si>
  <si>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</si>
  <si>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</si>
  <si>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</si>
  <si>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</si>
  <si>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</si>
  <si>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Személyi juttatások</t>
  </si>
  <si>
    <t>Finanszírozási kiadások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</si>
  <si>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</si>
  <si>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</si>
  <si>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</si>
  <si>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</si>
  <si>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</si>
  <si>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</si>
  <si>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</si>
  <si>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</si>
  <si>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</si>
  <si>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</si>
  <si>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</si>
  <si>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</si>
  <si>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</si>
  <si>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</si>
  <si>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</si>
  <si>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</si>
  <si>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</si>
  <si>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</si>
  <si>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</si>
  <si>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</si>
  <si>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</si>
  <si>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</si>
  <si>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</si>
  <si>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</si>
  <si>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</si>
  <si>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</si>
  <si>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</si>
  <si>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</si>
  <si>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</si>
  <si>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</si>
  <si>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</si>
  <si>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</si>
  <si>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</si>
  <si>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</si>
  <si>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</si>
  <si>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</si>
  <si>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</si>
  <si>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</si>
  <si>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</si>
  <si>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</si>
  <si>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</si>
  <si>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</si>
  <si>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</si>
  <si>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</si>
  <si>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</si>
  <si>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</si>
  <si>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</si>
  <si>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</si>
  <si>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</si>
  <si>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</si>
  <si>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</si>
  <si>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</si>
  <si>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</si>
  <si>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</si>
  <si>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</si>
  <si>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</si>
  <si>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</si>
  <si>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</si>
  <si>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</si>
  <si>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</si>
  <si>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</si>
  <si>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</si>
  <si>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</si>
  <si>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</si>
  <si>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</si>
  <si>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</si>
  <si>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</si>
  <si>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</si>
  <si>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</si>
  <si>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</si>
  <si>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</si>
  <si>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</si>
  <si>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</si>
  <si>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</si>
  <si>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</si>
  <si>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</si>
  <si>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</si>
  <si>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</si>
  <si>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</si>
  <si>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</si>
  <si>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</si>
  <si>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</si>
  <si>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</si>
  <si>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</si>
  <si>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</si>
  <si>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</si>
  <si>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</si>
  <si>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</si>
  <si>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</si>
  <si>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</si>
  <si>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</si>
  <si>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</si>
  <si>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</si>
  <si>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</si>
  <si>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</si>
  <si>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</si>
  <si>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</si>
  <si>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</si>
  <si>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</si>
  <si>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</si>
  <si>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</si>
  <si>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</si>
  <si>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</si>
  <si>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</si>
  <si>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</si>
  <si>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</si>
  <si>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</si>
  <si>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</si>
  <si>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</si>
  <si>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</si>
  <si>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</si>
  <si>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</si>
  <si>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</si>
  <si>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</si>
  <si>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</si>
  <si>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</si>
  <si>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</si>
  <si>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</si>
  <si>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</si>
  <si>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</si>
  <si>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</si>
  <si>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</si>
  <si>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</si>
  <si>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</si>
  <si>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</si>
  <si>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</si>
  <si>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</si>
  <si>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</si>
  <si>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</si>
  <si>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</si>
  <si>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</si>
  <si>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</si>
  <si>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</si>
  <si>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</si>
  <si>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</si>
  <si>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</si>
  <si>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</si>
  <si>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</si>
  <si>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</si>
  <si>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</si>
  <si>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</si>
  <si>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</si>
  <si>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</si>
  <si>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</si>
  <si>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</si>
  <si>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</si>
  <si>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</si>
  <si>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</si>
  <si>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</si>
  <si>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</si>
  <si>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</si>
  <si>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Támogatások összesen</t>
  </si>
  <si>
    <t>Cím száma</t>
  </si>
  <si>
    <t>Alcím száma</t>
  </si>
  <si>
    <t>Cím/alcím neve</t>
  </si>
  <si>
    <t>I.</t>
  </si>
  <si>
    <t>II.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</si>
  <si>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</si>
  <si>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</si>
  <si>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</si>
  <si>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</si>
  <si>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</si>
  <si>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</si>
  <si>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</si>
  <si>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</si>
  <si>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</si>
  <si>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</si>
  <si>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</si>
  <si>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</si>
  <si>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Felújítási kiadások összesen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</si>
  <si>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</si>
  <si>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</si>
  <si>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</si>
  <si>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</si>
  <si>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</si>
  <si>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</si>
  <si>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</si>
  <si>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</si>
  <si>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</si>
  <si>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</si>
  <si>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</si>
  <si>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</si>
  <si>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Mezőhék Község Önkormányzata</t>
  </si>
  <si>
    <t>Mezőhéki Óvoda és Konyha</t>
  </si>
  <si>
    <t>V.Info 2</t>
  </si>
  <si>
    <t>Nem teljesült beszámítás/szolidaritási hozzájárulás alapja</t>
  </si>
  <si>
    <t>SZH</t>
  </si>
  <si>
    <t>Szolidaritási hozzájárulás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</si>
  <si>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</si>
  <si>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</si>
  <si>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</si>
  <si>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</si>
  <si>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</si>
  <si>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</si>
  <si>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</si>
  <si>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</si>
  <si>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 xml:space="preserve">Bursa Hungarica pályázat </t>
  </si>
  <si>
    <t>Települési támogatás</t>
  </si>
  <si>
    <t>Mezőhék Község Önkormányzatának
 Európai Uniós támogatással megvalósuló projektjei</t>
  </si>
  <si>
    <t>"NEMLEGES"</t>
  </si>
  <si>
    <t>018010</t>
  </si>
  <si>
    <t>018030</t>
  </si>
  <si>
    <t>Hosszabb időtartamú közfoglalkoztatás</t>
  </si>
  <si>
    <t>041233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</si>
  <si>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</si>
  <si>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</si>
  <si>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</si>
  <si>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</si>
  <si>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</si>
  <si>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</si>
  <si>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</si>
  <si>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900020</t>
  </si>
  <si>
    <t>011130</t>
  </si>
  <si>
    <t>064010</t>
  </si>
  <si>
    <t>082092</t>
  </si>
  <si>
    <t>Egyéb szociális pénzbeli és term.beni ell., tám.</t>
  </si>
  <si>
    <t>107060</t>
  </si>
  <si>
    <t>adatok  Ft-ban</t>
  </si>
  <si>
    <t>091110</t>
  </si>
  <si>
    <t>091120</t>
  </si>
  <si>
    <t>091140</t>
  </si>
  <si>
    <t>096015</t>
  </si>
  <si>
    <t>Támogatás megelőlegezés visszafizetése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</si>
  <si>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</si>
  <si>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</si>
  <si>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>Mezőhék Község Önkormányzatának működési bevételei</t>
  </si>
  <si>
    <t>Mezőhéki Óvoda és Konya</t>
  </si>
  <si>
    <t>Mezőhék Község Önkormányzata
költségvetési évet követő három év tervezett előirányzatainak keretszámai</t>
  </si>
  <si>
    <t>Önkorm. És önk. Hivatalok jogalkotó és ált. ig. tev.</t>
  </si>
  <si>
    <t>Önkorm. Elszámolásai a központi költségvetéssel</t>
  </si>
  <si>
    <t>Támogatási célú finanszírozási műveletek</t>
  </si>
  <si>
    <t>Kövilágítás</t>
  </si>
  <si>
    <t>Város-, községgazdálkodás egyéb szolgáltatások</t>
  </si>
  <si>
    <t>Közművelődés-hagyományos köz. Kult. Ért. Gond.</t>
  </si>
  <si>
    <t>Önkormányzatok funkcióra nem sor. Bev. Áht. Kív.</t>
  </si>
  <si>
    <t>Egyenleg:</t>
  </si>
  <si>
    <t>Bevételek:</t>
  </si>
  <si>
    <t>Kiadások:</t>
  </si>
  <si>
    <t>Óvodai nevelés, ellátás szakmai feladatai</t>
  </si>
  <si>
    <t>Sajátos nev. Igjényű gyerm. Óvodai nev. Ellát. Szakmai fel.</t>
  </si>
  <si>
    <t>Óvodai nevelés, ellátás működtetési feladatai</t>
  </si>
  <si>
    <t>Gyermekétkeztetés köznevelési intézményben</t>
  </si>
  <si>
    <t>-</t>
  </si>
  <si>
    <t>Egyéb működési célú támogatások államháztartáson belülre</t>
  </si>
  <si>
    <t>2021.</t>
  </si>
  <si>
    <t>Gépjárműadó</t>
  </si>
  <si>
    <t>G</t>
  </si>
  <si>
    <t>H</t>
  </si>
  <si>
    <t>Gazdasági szervezettel rendelkező költségvetési szerv</t>
  </si>
  <si>
    <t>2020. év</t>
  </si>
  <si>
    <t>2022.</t>
  </si>
  <si>
    <t>Ebből 2019. évi kiadáshoz szükséges támogatás</t>
  </si>
  <si>
    <t>2021. év</t>
  </si>
  <si>
    <t>Mezőhék Község Önkormányzata
2020. évi költségvetésének összevont mérlege</t>
  </si>
  <si>
    <t>2020. évi eredeti előirányzat</t>
  </si>
  <si>
    <t>Címrend
Mezőhék Község Önkormányzata 2020. évi költségvetéséhez</t>
  </si>
  <si>
    <t>2020. évi előirányzat</t>
  </si>
  <si>
    <t>Mezőhék Község Önkormányzatának
2020. évi állami támogatások  jogcímei és összegei</t>
  </si>
  <si>
    <t>2020. évi állami támogatás</t>
  </si>
  <si>
    <t>Mezőhék Község  Önkormányzata
2020. évi és további évekre áthúzódó Beruházási és felújítási kiadások feladatonként</t>
  </si>
  <si>
    <t>2020.év</t>
  </si>
  <si>
    <t>2021. év és azt követő évek</t>
  </si>
  <si>
    <t>2020.  év és azt követő évek javaslata</t>
  </si>
  <si>
    <t>Mezőhék Község Önkormányzata
által 2020. évben nyújtott működési és felhalmozási  támogatások</t>
  </si>
  <si>
    <t>Mezőhék Község  Önkormányzata
által 2020. évben folyósított ellátottak pénzbeli juttatásai</t>
  </si>
  <si>
    <t>Mezőhék Község Önkormányzata
2020. évi működési költségvetési bevételeinek forrásösszetétele</t>
  </si>
  <si>
    <t>Mezőhék Község Önkormányzatának
2020. évi bevételi és kiadási előirányzatai</t>
  </si>
  <si>
    <t>Mezőhék Község Önkormányzatának
2020. évi bevételei és kiadásai  feladatonként</t>
  </si>
  <si>
    <t>Mezőhék Község Önkormányzata
2020. évi Előirányzat-felhasználási terve havi bontásban</t>
  </si>
  <si>
    <t>Mezőhék Község Önkormányzata
által 2020. évben adott közvetett támogatások</t>
  </si>
  <si>
    <t>Mezőhék Község Önkormányzata
2020. évi engedélyezett létszámkerete</t>
  </si>
  <si>
    <t>Mezőhék Község  Önkormányzata
2020. évi általános és céltartalékai</t>
  </si>
  <si>
    <t>2023.</t>
  </si>
  <si>
    <t>2022. év</t>
  </si>
  <si>
    <t>2020. évi költelezettség</t>
  </si>
  <si>
    <t>2021. évi kötelezettség</t>
  </si>
  <si>
    <t>2022. évi kötelezettség</t>
  </si>
  <si>
    <t xml:space="preserve">Mezőhék Község Önkormányzat
2020. évi adósságot keletkeztető fejlesztési céljai </t>
  </si>
  <si>
    <t>A 2020. évi fejlesztések várható kiadása</t>
  </si>
  <si>
    <t>A 2020. évi fejlesztésekhezhez kapcsolódó önerő</t>
  </si>
  <si>
    <t>Magyar Faluprogram - Falu- és tanyagondnoki szolgálat támogatása</t>
  </si>
  <si>
    <t>MFP-TFB/2019</t>
  </si>
  <si>
    <t>2019</t>
  </si>
  <si>
    <t>2020</t>
  </si>
  <si>
    <t>Központi irányító szervi támogatások</t>
  </si>
  <si>
    <t>Mezőhéki Óvoda
2020. évi bevételei és kiadásai feladatonként</t>
  </si>
  <si>
    <t>Módosított előirányzat</t>
  </si>
  <si>
    <t>I. számú módosítás</t>
  </si>
  <si>
    <t>I</t>
  </si>
  <si>
    <t>I. számú módosíás</t>
  </si>
  <si>
    <t>Módosított előirányzta</t>
  </si>
  <si>
    <t>Mezőhéki Óvoda
2020. évi bevételi és kiadási előirányzatai</t>
  </si>
  <si>
    <t>2020. évben utalt támogatás</t>
  </si>
  <si>
    <t>Megbízási jogviszony</t>
  </si>
  <si>
    <t>Választott tisztségviselők</t>
  </si>
  <si>
    <t>II. számú módosítás</t>
  </si>
  <si>
    <t>J</t>
  </si>
  <si>
    <t>K</t>
  </si>
  <si>
    <t>II. számú módosíás</t>
  </si>
  <si>
    <t>Kiadási jogcím</t>
  </si>
  <si>
    <t>Szocilis tüzelő támogatás</t>
  </si>
  <si>
    <t>Mezőhék Község  Önkormányzata
2020. évi költségvetésében a működési célú bevételek és kiadások összevont mérlege</t>
  </si>
  <si>
    <t>Mezőhék Község Önkormányzata
 2020. évi költségvetésében a felhalmozási célú bevételek és kiadások összevont mérlege</t>
  </si>
  <si>
    <t>Mezőhéki Óvoda</t>
  </si>
  <si>
    <t>III. számú módosítás</t>
  </si>
  <si>
    <t xml:space="preserve">H </t>
  </si>
  <si>
    <t>L</t>
  </si>
  <si>
    <t xml:space="preserve">I </t>
  </si>
  <si>
    <t xml:space="preserve">M </t>
  </si>
  <si>
    <t xml:space="preserve">Államháztartáson belóüli megelőleezések </t>
  </si>
  <si>
    <t>B814</t>
  </si>
  <si>
    <t xml:space="preserve"> </t>
  </si>
  <si>
    <t>Államháztartáson belüli megelőlegezések</t>
  </si>
  <si>
    <t>Magyar Falurprogram - Falugondnoki busz beszerzése (Volkswagen)</t>
  </si>
  <si>
    <t>Fűnyíró</t>
  </si>
  <si>
    <t>Végtagi elektróda csipesz</t>
  </si>
  <si>
    <t>TRV Zrt. - Aktív szén  szűrőtöltet</t>
  </si>
  <si>
    <t>Ózongenerátor</t>
  </si>
  <si>
    <t>Mobilgarázs</t>
  </si>
  <si>
    <t>Petőfi út - aszfaltos út javítása</t>
  </si>
  <si>
    <t>Játszótér felújítása</t>
  </si>
  <si>
    <t>Magyar Faluprogram - Közösségi tér ki-/átalakítás és foglalkoztatás</t>
  </si>
  <si>
    <t>MFP-KTF/2020</t>
  </si>
  <si>
    <t>2022</t>
  </si>
</sst>
</file>

<file path=xl/styles.xml><?xml version="1.0" encoding="utf-8"?>
<styleSheet xmlns="http://schemas.openxmlformats.org/spreadsheetml/2006/main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2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  <font>
      <b/>
      <sz val="9"/>
      <name val="Times New Roman"/>
      <family val="1"/>
      <charset val="238"/>
    </font>
    <font>
      <b/>
      <sz val="1"/>
      <name val="Times New Roman"/>
      <family val="1"/>
      <charset val="238"/>
    </font>
    <font>
      <b/>
      <sz val="1"/>
      <name val="Times New Roman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0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5" fillId="12" borderId="0" applyNumberFormat="0" applyBorder="0" applyAlignment="0" applyProtection="0"/>
    <xf numFmtId="0" fontId="75" fillId="9" borderId="0" applyNumberFormat="0" applyBorder="0" applyAlignment="0" applyProtection="0"/>
    <xf numFmtId="0" fontId="75" fillId="10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5" borderId="0" applyNumberFormat="0" applyBorder="0" applyAlignment="0" applyProtection="0"/>
    <xf numFmtId="0" fontId="76" fillId="7" borderId="39" applyNumberFormat="0" applyAlignment="0" applyProtection="0"/>
    <xf numFmtId="0" fontId="77" fillId="0" borderId="0" applyNumberFormat="0" applyFill="0" applyBorder="0" applyAlignment="0" applyProtection="0"/>
    <xf numFmtId="0" fontId="78" fillId="0" borderId="41" applyNumberFormat="0" applyFill="0" applyAlignment="0" applyProtection="0"/>
    <xf numFmtId="0" fontId="79" fillId="0" borderId="42" applyNumberFormat="0" applyFill="0" applyAlignment="0" applyProtection="0"/>
    <xf numFmtId="0" fontId="80" fillId="0" borderId="43" applyNumberFormat="0" applyFill="0" applyAlignment="0" applyProtection="0"/>
    <xf numFmtId="0" fontId="80" fillId="0" borderId="0" applyNumberFormat="0" applyFill="0" applyBorder="0" applyAlignment="0" applyProtection="0"/>
    <xf numFmtId="0" fontId="81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44" applyNumberFormat="0" applyFill="0" applyAlignment="0" applyProtection="0"/>
    <xf numFmtId="0" fontId="35" fillId="23" borderId="45" applyNumberFormat="0" applyFont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75" fillId="18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9" borderId="0" applyNumberFormat="0" applyBorder="0" applyAlignment="0" applyProtection="0"/>
    <xf numFmtId="0" fontId="85" fillId="4" borderId="0" applyNumberFormat="0" applyBorder="0" applyAlignment="0" applyProtection="0"/>
    <xf numFmtId="0" fontId="86" fillId="20" borderId="46" applyNumberFormat="0" applyAlignment="0" applyProtection="0"/>
    <xf numFmtId="0" fontId="87" fillId="0" borderId="0" applyNumberFormat="0" applyFill="0" applyBorder="0" applyAlignment="0" applyProtection="0"/>
    <xf numFmtId="0" fontId="36" fillId="0" borderId="0"/>
    <xf numFmtId="0" fontId="36" fillId="0" borderId="0"/>
    <xf numFmtId="0" fontId="8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89" fillId="0" borderId="47" applyNumberFormat="0" applyFill="0" applyAlignment="0" applyProtection="0"/>
    <xf numFmtId="44" fontId="10" fillId="0" borderId="0" applyFont="0" applyFill="0" applyBorder="0" applyAlignment="0" applyProtection="0"/>
    <xf numFmtId="0" fontId="90" fillId="3" borderId="0" applyNumberFormat="0" applyBorder="0" applyAlignment="0" applyProtection="0"/>
    <xf numFmtId="0" fontId="91" fillId="22" borderId="0" applyNumberFormat="0" applyBorder="0" applyAlignment="0" applyProtection="0"/>
    <xf numFmtId="0" fontId="88" fillId="0" borderId="0"/>
    <xf numFmtId="0" fontId="92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  <xf numFmtId="9" fontId="10" fillId="0" borderId="0" applyFont="0" applyFill="0" applyBorder="0" applyAlignment="0" applyProtection="0"/>
  </cellStyleXfs>
  <cellXfs count="1366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28" fillId="0" borderId="0" xfId="0" applyNumberFormat="1" applyFont="1" applyFill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16" fillId="0" borderId="0" xfId="0" applyNumberFormat="1" applyFont="1" applyFill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59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59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3" fillId="0" borderId="0" xfId="48" applyFont="1"/>
    <xf numFmtId="0" fontId="69" fillId="0" borderId="0" xfId="48" applyFont="1"/>
    <xf numFmtId="166" fontId="69" fillId="0" borderId="0" xfId="35" applyNumberFormat="1" applyFont="1"/>
    <xf numFmtId="0" fontId="60" fillId="0" borderId="7" xfId="48" applyFont="1" applyBorder="1" applyAlignment="1">
      <alignment horizontal="center"/>
    </xf>
    <xf numFmtId="0" fontId="72" fillId="0" borderId="0" xfId="48" applyFont="1"/>
    <xf numFmtId="0" fontId="69" fillId="0" borderId="0" xfId="48" applyFont="1" applyBorder="1"/>
    <xf numFmtId="166" fontId="69" fillId="0" borderId="0" xfId="35" applyNumberFormat="1" applyFont="1" applyBorder="1"/>
    <xf numFmtId="164" fontId="73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2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vertical="center" wrapText="1"/>
    </xf>
    <xf numFmtId="164" fontId="67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4" fillId="0" borderId="0" xfId="0" applyFont="1" applyFill="1" applyBorder="1" applyAlignment="1" applyProtection="1">
      <alignment horizontal="center" vertical="center"/>
    </xf>
    <xf numFmtId="3" fontId="95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6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7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8" fillId="0" borderId="2" xfId="160" applyNumberFormat="1" applyFont="1" applyFill="1" applyBorder="1" applyAlignment="1">
      <alignment horizontal="right" vertical="center" wrapText="1"/>
    </xf>
    <xf numFmtId="164" fontId="98" fillId="0" borderId="62" xfId="160" applyNumberFormat="1" applyFont="1" applyFill="1" applyBorder="1" applyAlignment="1">
      <alignment horizontal="right" vertical="center" wrapText="1"/>
    </xf>
    <xf numFmtId="164" fontId="98" fillId="0" borderId="3" xfId="160" applyNumberFormat="1" applyFont="1" applyFill="1" applyBorder="1" applyAlignment="1">
      <alignment horizontal="right" vertical="center"/>
    </xf>
    <xf numFmtId="164" fontId="60" fillId="0" borderId="0" xfId="160" applyNumberFormat="1" applyFont="1" applyFill="1" applyBorder="1" applyAlignment="1">
      <alignment horizontal="left" vertical="center" wrapText="1"/>
    </xf>
    <xf numFmtId="164" fontId="60" fillId="0" borderId="0" xfId="160" applyNumberFormat="1" applyFont="1" applyFill="1" applyBorder="1" applyAlignment="1">
      <alignment horizontal="right" vertical="center" wrapText="1"/>
    </xf>
    <xf numFmtId="164" fontId="60" fillId="0" borderId="0" xfId="160" applyNumberFormat="1" applyFont="1" applyAlignment="1">
      <alignment vertical="center"/>
    </xf>
    <xf numFmtId="49" fontId="23" fillId="0" borderId="0" xfId="0" applyNumberFormat="1" applyFont="1" applyFill="1" applyBorder="1" applyAlignment="1" applyProtection="1">
      <alignment vertical="center"/>
    </xf>
    <xf numFmtId="0" fontId="94" fillId="0" borderId="0" xfId="0" applyFont="1" applyFill="1" applyBorder="1" applyAlignment="1" applyProtection="1"/>
    <xf numFmtId="0" fontId="0" fillId="0" borderId="0" xfId="0" applyFill="1" applyBorder="1" applyAlignment="1"/>
    <xf numFmtId="0" fontId="95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8" fillId="0" borderId="0" xfId="160" applyNumberFormat="1" applyFont="1" applyFill="1" applyBorder="1" applyAlignment="1">
      <alignment horizontal="right" vertical="center" wrapText="1"/>
    </xf>
    <xf numFmtId="164" fontId="98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0" fillId="0" borderId="0" xfId="161" applyNumberFormat="1" applyFont="1" applyFill="1" applyBorder="1" applyAlignment="1" applyProtection="1">
      <alignment horizontal="center" vertical="center"/>
    </xf>
    <xf numFmtId="164" fontId="71" fillId="0" borderId="0" xfId="161" applyNumberFormat="1" applyFont="1" applyFill="1" applyBorder="1" applyAlignment="1" applyProtection="1">
      <alignment vertical="center"/>
    </xf>
    <xf numFmtId="164" fontId="71" fillId="0" borderId="0" xfId="161" applyNumberFormat="1" applyFont="1" applyFill="1" applyBorder="1" applyAlignment="1" applyProtection="1">
      <alignment horizontal="center" vertical="center"/>
    </xf>
    <xf numFmtId="164" fontId="71" fillId="0" borderId="0" xfId="0" applyNumberFormat="1" applyFont="1" applyFill="1" applyBorder="1" applyAlignment="1">
      <alignment horizontal="center" vertical="center"/>
    </xf>
    <xf numFmtId="164" fontId="19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0" fillId="0" borderId="0" xfId="161" applyNumberFormat="1" applyFont="1" applyFill="1" applyBorder="1" applyAlignment="1" applyProtection="1">
      <alignment horizontal="center" vertical="center" wrapText="1"/>
    </xf>
    <xf numFmtId="164" fontId="71" fillId="0" borderId="0" xfId="159" applyNumberFormat="1" applyFont="1" applyBorder="1" applyAlignment="1">
      <alignment vertical="center" wrapText="1"/>
    </xf>
    <xf numFmtId="164" fontId="71" fillId="0" borderId="0" xfId="161" applyNumberFormat="1" applyFont="1" applyFill="1" applyBorder="1" applyAlignment="1" applyProtection="1">
      <alignment vertical="center" wrapText="1"/>
    </xf>
    <xf numFmtId="164" fontId="71" fillId="0" borderId="0" xfId="159" applyNumberFormat="1" applyFont="1" applyBorder="1" applyAlignment="1">
      <alignment horizontal="center" vertical="center" wrapText="1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9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0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1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1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3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3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4" fillId="0" borderId="0" xfId="0" applyFont="1" applyFill="1" applyAlignment="1">
      <alignment vertical="center" wrapText="1"/>
    </xf>
    <xf numFmtId="0" fontId="103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3" fillId="0" borderId="0" xfId="0" applyFont="1" applyFill="1" applyAlignment="1">
      <alignment vertical="center" wrapText="1"/>
    </xf>
    <xf numFmtId="0" fontId="102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2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4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4" fillId="0" borderId="1" xfId="171" applyFont="1" applyFill="1" applyBorder="1" applyAlignment="1" applyProtection="1">
      <alignment horizontal="center" vertical="center" wrapText="1"/>
    </xf>
    <xf numFmtId="0" fontId="94" fillId="0" borderId="2" xfId="171" applyFont="1" applyFill="1" applyBorder="1" applyAlignment="1" applyProtection="1">
      <alignment horizontal="center" vertical="center"/>
    </xf>
    <xf numFmtId="0" fontId="94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99" fillId="0" borderId="2" xfId="171" applyFont="1" applyFill="1" applyBorder="1" applyAlignment="1" applyProtection="1">
      <alignment horizontal="left" vertical="center" indent="1"/>
    </xf>
    <xf numFmtId="164" fontId="100" fillId="0" borderId="2" xfId="171" applyNumberFormat="1" applyFont="1" applyFill="1" applyBorder="1" applyAlignment="1" applyProtection="1">
      <alignment vertical="center"/>
    </xf>
    <xf numFmtId="164" fontId="100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0" fillId="0" borderId="1" xfId="171" applyFont="1" applyFill="1" applyBorder="1" applyAlignment="1" applyProtection="1">
      <alignment horizontal="left" vertical="center" indent="1"/>
    </xf>
    <xf numFmtId="0" fontId="100" fillId="0" borderId="70" xfId="171" applyFont="1" applyFill="1" applyBorder="1" applyAlignment="1" applyProtection="1">
      <alignment horizontal="left" vertical="center" indent="1"/>
    </xf>
    <xf numFmtId="0" fontId="99" fillId="0" borderId="60" xfId="171" applyFont="1" applyFill="1" applyBorder="1" applyAlignment="1" applyProtection="1">
      <alignment horizontal="left" vertical="center" indent="1"/>
    </xf>
    <xf numFmtId="164" fontId="100" fillId="0" borderId="60" xfId="171" applyNumberFormat="1" applyFont="1" applyFill="1" applyBorder="1" applyProtection="1"/>
    <xf numFmtId="164" fontId="100" fillId="0" borderId="71" xfId="171" applyNumberFormat="1" applyFont="1" applyFill="1" applyBorder="1" applyProtection="1"/>
    <xf numFmtId="0" fontId="14" fillId="0" borderId="0" xfId="171" applyFont="1" applyFill="1" applyProtection="1"/>
    <xf numFmtId="0" fontId="102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3" fillId="0" borderId="0" xfId="172" applyFont="1"/>
    <xf numFmtId="0" fontId="62" fillId="0" borderId="0" xfId="172" applyFont="1" applyAlignment="1">
      <alignment horizontal="center" wrapText="1"/>
    </xf>
    <xf numFmtId="0" fontId="60" fillId="0" borderId="0" xfId="172" applyFont="1"/>
    <xf numFmtId="0" fontId="106" fillId="0" borderId="0" xfId="172" applyFont="1" applyAlignment="1">
      <alignment horizontal="center" vertical="center" wrapText="1"/>
    </xf>
    <xf numFmtId="0" fontId="62" fillId="0" borderId="18" xfId="172" applyFont="1" applyBorder="1" applyAlignment="1">
      <alignment horizontal="center"/>
    </xf>
    <xf numFmtId="0" fontId="62" fillId="0" borderId="23" xfId="172" applyFont="1" applyBorder="1" applyAlignment="1">
      <alignment horizontal="center"/>
    </xf>
    <xf numFmtId="0" fontId="107" fillId="0" borderId="0" xfId="172" applyFont="1"/>
    <xf numFmtId="0" fontId="60" fillId="0" borderId="37" xfId="172" applyFont="1" applyBorder="1" applyAlignment="1">
      <alignment horizontal="center" vertical="center" wrapText="1"/>
    </xf>
    <xf numFmtId="3" fontId="60" fillId="0" borderId="31" xfId="172" applyNumberFormat="1" applyFont="1" applyBorder="1" applyAlignment="1">
      <alignment horizontal="center" vertical="center"/>
    </xf>
    <xf numFmtId="3" fontId="60" fillId="0" borderId="5" xfId="172" applyNumberFormat="1" applyFont="1" applyBorder="1" applyAlignment="1">
      <alignment horizontal="center" vertical="center"/>
    </xf>
    <xf numFmtId="3" fontId="60" fillId="0" borderId="6" xfId="172" applyNumberFormat="1" applyFont="1" applyBorder="1" applyAlignment="1">
      <alignment horizontal="center" vertical="center"/>
    </xf>
    <xf numFmtId="0" fontId="60" fillId="0" borderId="49" xfId="172" applyFont="1" applyBorder="1" applyAlignment="1">
      <alignment horizontal="center" vertical="center" wrapText="1"/>
    </xf>
    <xf numFmtId="3" fontId="60" fillId="0" borderId="68" xfId="172" applyNumberFormat="1" applyFont="1" applyBorder="1" applyAlignment="1">
      <alignment horizontal="center" vertical="center"/>
    </xf>
    <xf numFmtId="3" fontId="60" fillId="0" borderId="11" xfId="172" applyNumberFormat="1" applyFont="1" applyBorder="1" applyAlignment="1">
      <alignment horizontal="center" vertical="center"/>
    </xf>
    <xf numFmtId="3" fontId="60" fillId="0" borderId="12" xfId="172" applyNumberFormat="1" applyFont="1" applyBorder="1" applyAlignment="1">
      <alignment horizontal="center" vertical="center"/>
    </xf>
    <xf numFmtId="0" fontId="108" fillId="0" borderId="0" xfId="172" applyFont="1" applyAlignment="1">
      <alignment horizontal="center" vertical="center" wrapText="1"/>
    </xf>
    <xf numFmtId="0" fontId="108" fillId="0" borderId="0" xfId="172" applyFont="1"/>
    <xf numFmtId="3" fontId="62" fillId="0" borderId="65" xfId="172" applyNumberFormat="1" applyFont="1" applyBorder="1" applyAlignment="1">
      <alignment horizontal="center" vertical="center"/>
    </xf>
    <xf numFmtId="0" fontId="62" fillId="24" borderId="25" xfId="172" applyFont="1" applyFill="1" applyBorder="1" applyAlignment="1">
      <alignment horizontal="center" vertical="center"/>
    </xf>
    <xf numFmtId="3" fontId="62" fillId="0" borderId="2" xfId="172" applyNumberFormat="1" applyFont="1" applyBorder="1" applyAlignment="1">
      <alignment horizontal="center" vertical="center"/>
    </xf>
    <xf numFmtId="3" fontId="62" fillId="0" borderId="3" xfId="172" applyNumberFormat="1" applyFont="1" applyBorder="1" applyAlignment="1">
      <alignment horizontal="center" vertical="center"/>
    </xf>
    <xf numFmtId="0" fontId="106" fillId="0" borderId="0" xfId="172" applyFont="1" applyAlignment="1">
      <alignment horizontal="center" vertical="center"/>
    </xf>
    <xf numFmtId="0" fontId="63" fillId="0" borderId="0" xfId="173" applyFont="1"/>
    <xf numFmtId="0" fontId="63" fillId="0" borderId="0" xfId="173" applyFont="1" applyAlignment="1">
      <alignment horizontal="center"/>
    </xf>
    <xf numFmtId="0" fontId="63" fillId="0" borderId="0" xfId="173" applyFont="1" applyFill="1" applyBorder="1" applyAlignment="1">
      <alignment horizontal="right"/>
    </xf>
    <xf numFmtId="0" fontId="63" fillId="0" borderId="0" xfId="173" applyFont="1" applyAlignment="1">
      <alignment vertical="center"/>
    </xf>
    <xf numFmtId="0" fontId="63" fillId="0" borderId="0" xfId="173" applyFont="1" applyBorder="1" applyAlignment="1">
      <alignment horizontal="center"/>
    </xf>
    <xf numFmtId="0" fontId="63" fillId="0" borderId="0" xfId="173" applyFont="1" applyBorder="1"/>
    <xf numFmtId="0" fontId="106" fillId="0" borderId="1" xfId="173" applyFont="1" applyBorder="1" applyAlignment="1">
      <alignment horizontal="center" vertical="center"/>
    </xf>
    <xf numFmtId="0" fontId="106" fillId="0" borderId="2" xfId="173" applyFont="1" applyBorder="1" applyAlignment="1">
      <alignment horizontal="center" vertical="center"/>
    </xf>
    <xf numFmtId="0" fontId="106" fillId="0" borderId="3" xfId="173" applyFont="1" applyFill="1" applyBorder="1" applyAlignment="1">
      <alignment horizontal="center" vertical="center" wrapText="1"/>
    </xf>
    <xf numFmtId="0" fontId="63" fillId="0" borderId="0" xfId="173" applyFont="1" applyAlignment="1">
      <alignment horizontal="center" vertical="center"/>
    </xf>
    <xf numFmtId="0" fontId="63" fillId="0" borderId="4" xfId="173" applyFont="1" applyBorder="1" applyAlignment="1">
      <alignment horizontal="center"/>
    </xf>
    <xf numFmtId="0" fontId="63" fillId="0" borderId="5" xfId="173" applyFont="1" applyBorder="1" applyAlignment="1">
      <alignment wrapText="1"/>
    </xf>
    <xf numFmtId="3" fontId="63" fillId="0" borderId="15" xfId="173" applyNumberFormat="1" applyFont="1" applyFill="1" applyBorder="1" applyAlignment="1"/>
    <xf numFmtId="0" fontId="63" fillId="0" borderId="10" xfId="173" applyFont="1" applyBorder="1" applyAlignment="1">
      <alignment horizontal="center"/>
    </xf>
    <xf numFmtId="0" fontId="63" fillId="0" borderId="11" xfId="173" applyFont="1" applyBorder="1"/>
    <xf numFmtId="3" fontId="63" fillId="0" borderId="56" xfId="173" applyNumberFormat="1" applyFont="1" applyFill="1" applyBorder="1" applyAlignment="1"/>
    <xf numFmtId="0" fontId="106" fillId="0" borderId="1" xfId="173" applyFont="1" applyBorder="1" applyAlignment="1">
      <alignment horizontal="center"/>
    </xf>
    <xf numFmtId="0" fontId="62" fillId="0" borderId="2" xfId="173" applyFont="1" applyBorder="1"/>
    <xf numFmtId="3" fontId="62" fillId="0" borderId="3" xfId="173" applyNumberFormat="1" applyFont="1" applyFill="1" applyBorder="1"/>
    <xf numFmtId="0" fontId="106" fillId="0" borderId="0" xfId="173" applyFont="1"/>
    <xf numFmtId="0" fontId="63" fillId="0" borderId="0" xfId="173" applyFont="1" applyFill="1" applyBorder="1"/>
    <xf numFmtId="3" fontId="63" fillId="0" borderId="6" xfId="173" applyNumberFormat="1" applyFont="1" applyFill="1" applyBorder="1"/>
    <xf numFmtId="0" fontId="63" fillId="0" borderId="7" xfId="173" applyFont="1" applyBorder="1" applyAlignment="1">
      <alignment horizontal="center"/>
    </xf>
    <xf numFmtId="0" fontId="63" fillId="0" borderId="8" xfId="173" applyFont="1" applyBorder="1" applyAlignment="1">
      <alignment wrapText="1"/>
    </xf>
    <xf numFmtId="3" fontId="63" fillId="0" borderId="9" xfId="173" applyNumberFormat="1" applyFont="1" applyFill="1" applyBorder="1"/>
    <xf numFmtId="0" fontId="63" fillId="0" borderId="11" xfId="173" applyFont="1" applyBorder="1" applyAlignment="1">
      <alignment wrapText="1"/>
    </xf>
    <xf numFmtId="3" fontId="63" fillId="0" borderId="12" xfId="173" applyNumberFormat="1" applyFont="1" applyFill="1" applyBorder="1"/>
    <xf numFmtId="0" fontId="63" fillId="0" borderId="22" xfId="173" applyFont="1" applyBorder="1" applyAlignment="1">
      <alignment horizontal="center"/>
    </xf>
    <xf numFmtId="0" fontId="106" fillId="0" borderId="70" xfId="173" applyFont="1" applyBorder="1" applyAlignment="1">
      <alignment horizontal="center"/>
    </xf>
    <xf numFmtId="0" fontId="106" fillId="0" borderId="2" xfId="173" applyFont="1" applyBorder="1" applyAlignment="1">
      <alignment horizontal="left"/>
    </xf>
    <xf numFmtId="3" fontId="106" fillId="0" borderId="3" xfId="173" applyNumberFormat="1" applyFont="1" applyBorder="1"/>
    <xf numFmtId="0" fontId="106" fillId="0" borderId="4" xfId="173" applyFont="1" applyBorder="1" applyAlignment="1">
      <alignment horizontal="center"/>
    </xf>
    <xf numFmtId="0" fontId="106" fillId="0" borderId="24" xfId="173" applyFont="1" applyBorder="1"/>
    <xf numFmtId="3" fontId="106" fillId="0" borderId="72" xfId="173" applyNumberFormat="1" applyFont="1" applyBorder="1"/>
    <xf numFmtId="0" fontId="109" fillId="0" borderId="66" xfId="173" applyFont="1" applyBorder="1" applyAlignment="1"/>
    <xf numFmtId="0" fontId="109" fillId="0" borderId="0" xfId="173" applyFont="1" applyBorder="1" applyAlignment="1"/>
    <xf numFmtId="0" fontId="63" fillId="0" borderId="0" xfId="173" applyFont="1" applyFill="1"/>
    <xf numFmtId="164" fontId="103" fillId="0" borderId="0" xfId="0" applyNumberFormat="1" applyFont="1" applyFill="1" applyAlignment="1">
      <alignment horizontal="center" vertical="center" wrapText="1"/>
    </xf>
    <xf numFmtId="164" fontId="103" fillId="0" borderId="0" xfId="0" applyNumberFormat="1" applyFont="1" applyFill="1" applyAlignment="1">
      <alignment vertical="center" wrapText="1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0" fillId="0" borderId="75" xfId="0" applyFont="1" applyFill="1" applyBorder="1" applyAlignment="1">
      <alignment horizontal="right" vertical="center" wrapText="1" indent="1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76" xfId="0" applyFont="1" applyFill="1" applyBorder="1" applyAlignment="1">
      <alignment horizontal="right" vertical="center" wrapText="1" indent="1"/>
    </xf>
    <xf numFmtId="0" fontId="111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77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78" xfId="0" applyFont="1" applyFill="1" applyBorder="1" applyAlignment="1">
      <alignment horizontal="center" vertical="center" wrapText="1"/>
    </xf>
    <xf numFmtId="0" fontId="16" fillId="0" borderId="79" xfId="0" applyFont="1" applyFill="1" applyBorder="1" applyAlignment="1">
      <alignment horizontal="left" vertical="center" wrapText="1" indent="1"/>
    </xf>
    <xf numFmtId="164" fontId="16" fillId="0" borderId="79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5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4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7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8" fillId="0" borderId="1" xfId="160" applyNumberFormat="1" applyFont="1" applyFill="1" applyBorder="1" applyAlignment="1">
      <alignment vertical="center" wrapText="1"/>
    </xf>
    <xf numFmtId="0" fontId="106" fillId="0" borderId="0" xfId="175" applyFont="1"/>
    <xf numFmtId="0" fontId="63" fillId="0" borderId="0" xfId="175" applyFont="1"/>
    <xf numFmtId="0" fontId="106" fillId="0" borderId="0" xfId="175" applyFont="1" applyAlignment="1">
      <alignment horizontal="center" vertical="center"/>
    </xf>
    <xf numFmtId="0" fontId="63" fillId="0" borderId="36" xfId="175" applyFont="1" applyBorder="1" applyAlignment="1">
      <alignment horizontal="center" vertical="center"/>
    </xf>
    <xf numFmtId="0" fontId="111" fillId="0" borderId="37" xfId="175" applyFont="1" applyBorder="1"/>
    <xf numFmtId="164" fontId="69" fillId="0" borderId="6" xfId="35" applyNumberFormat="1" applyFont="1" applyBorder="1" applyAlignment="1">
      <alignment horizontal="right" vertical="center"/>
    </xf>
    <xf numFmtId="0" fontId="63" fillId="0" borderId="38" xfId="175" applyFont="1" applyBorder="1" applyAlignment="1">
      <alignment horizontal="center" vertical="center"/>
    </xf>
    <xf numFmtId="0" fontId="111" fillId="0" borderId="32" xfId="175" applyFont="1" applyBorder="1" applyAlignment="1">
      <alignment wrapText="1"/>
    </xf>
    <xf numFmtId="164" fontId="69" fillId="0" borderId="9" xfId="35" applyNumberFormat="1" applyFont="1" applyBorder="1" applyAlignment="1">
      <alignment horizontal="right" vertical="center"/>
    </xf>
    <xf numFmtId="0" fontId="111" fillId="0" borderId="32" xfId="175" applyFont="1" applyBorder="1"/>
    <xf numFmtId="0" fontId="111" fillId="0" borderId="32" xfId="175" applyFont="1" applyFill="1" applyBorder="1" applyAlignment="1">
      <alignment wrapText="1"/>
    </xf>
    <xf numFmtId="164" fontId="69" fillId="0" borderId="9" xfId="35" applyNumberFormat="1" applyFont="1" applyBorder="1" applyAlignment="1">
      <alignment horizontal="right"/>
    </xf>
    <xf numFmtId="0" fontId="29" fillId="0" borderId="0" xfId="176"/>
    <xf numFmtId="166" fontId="73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69" fillId="0" borderId="8" xfId="176" applyFont="1" applyFill="1" applyBorder="1" applyAlignment="1">
      <alignment wrapText="1"/>
    </xf>
    <xf numFmtId="166" fontId="69" fillId="0" borderId="8" xfId="177" applyNumberFormat="1" applyFont="1" applyFill="1" applyBorder="1" applyAlignment="1">
      <alignment horizontal="center" vertical="center"/>
    </xf>
    <xf numFmtId="0" fontId="69" fillId="0" borderId="8" xfId="176" applyFont="1" applyBorder="1" applyAlignment="1">
      <alignment wrapText="1"/>
    </xf>
    <xf numFmtId="166" fontId="69" fillId="0" borderId="8" xfId="177" applyNumberFormat="1" applyFont="1" applyBorder="1" applyAlignment="1">
      <alignment vertical="center"/>
    </xf>
    <xf numFmtId="0" fontId="111" fillId="0" borderId="8" xfId="176" applyFont="1" applyBorder="1" applyAlignment="1">
      <alignment vertical="center" wrapText="1"/>
    </xf>
    <xf numFmtId="166" fontId="111" fillId="0" borderId="8" xfId="177" applyNumberFormat="1" applyFont="1" applyBorder="1" applyAlignment="1">
      <alignment horizontal="center" vertical="center"/>
    </xf>
    <xf numFmtId="0" fontId="111" fillId="0" borderId="8" xfId="176" applyFont="1" applyBorder="1" applyAlignment="1">
      <alignment vertical="center" wrapText="1" shrinkToFit="1"/>
    </xf>
    <xf numFmtId="166" fontId="111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69" fillId="0" borderId="5" xfId="176" applyFont="1" applyFill="1" applyBorder="1" applyAlignment="1">
      <alignment wrapText="1"/>
    </xf>
    <xf numFmtId="166" fontId="69" fillId="0" borderId="5" xfId="177" applyNumberFormat="1" applyFont="1" applyFill="1" applyBorder="1" applyAlignment="1">
      <alignment horizontal="center" vertical="center"/>
    </xf>
    <xf numFmtId="1" fontId="95" fillId="0" borderId="1" xfId="1" applyNumberFormat="1" applyFont="1" applyFill="1" applyBorder="1" applyAlignment="1" applyProtection="1">
      <alignment horizontal="center" vertical="center"/>
    </xf>
    <xf numFmtId="1" fontId="95" fillId="0" borderId="2" xfId="1" applyNumberFormat="1" applyFont="1" applyFill="1" applyBorder="1" applyAlignment="1" applyProtection="1">
      <alignment horizontal="center" vertical="center"/>
    </xf>
    <xf numFmtId="1" fontId="95" fillId="0" borderId="2" xfId="177" applyNumberFormat="1" applyFont="1" applyFill="1" applyBorder="1" applyAlignment="1" applyProtection="1">
      <alignment horizontal="center" vertical="center"/>
    </xf>
    <xf numFmtId="1" fontId="95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1" fillId="0" borderId="11" xfId="176" applyFont="1" applyBorder="1" applyAlignment="1">
      <alignment vertical="center" wrapText="1" shrinkToFit="1"/>
    </xf>
    <xf numFmtId="166" fontId="111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5" fillId="0" borderId="4" xfId="1" applyFont="1" applyFill="1" applyBorder="1" applyAlignment="1" applyProtection="1">
      <alignment horizontal="center" vertical="center"/>
    </xf>
    <xf numFmtId="166" fontId="101" fillId="0" borderId="6" xfId="177" applyNumberFormat="1" applyFont="1" applyFill="1" applyBorder="1" applyAlignment="1" applyProtection="1">
      <alignment vertical="center"/>
      <protection locked="0"/>
    </xf>
    <xf numFmtId="0" fontId="95" fillId="0" borderId="7" xfId="1" applyFont="1" applyFill="1" applyBorder="1" applyAlignment="1" applyProtection="1">
      <alignment horizontal="center" vertical="center"/>
    </xf>
    <xf numFmtId="166" fontId="101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5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5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6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2" fillId="0" borderId="1" xfId="178" applyFont="1" applyFill="1" applyBorder="1" applyAlignment="1">
      <alignment horizontal="center" vertical="center" wrapText="1"/>
    </xf>
    <xf numFmtId="0" fontId="62" fillId="0" borderId="2" xfId="178" applyFont="1" applyFill="1" applyBorder="1" applyAlignment="1">
      <alignment horizontal="center" vertical="center" wrapText="1"/>
    </xf>
    <xf numFmtId="0" fontId="60" fillId="0" borderId="4" xfId="178" applyFont="1" applyFill="1" applyBorder="1" applyAlignment="1">
      <alignment horizontal="center"/>
    </xf>
    <xf numFmtId="14" fontId="101" fillId="0" borderId="5" xfId="0" applyNumberFormat="1" applyFont="1" applyFill="1" applyBorder="1" applyAlignment="1"/>
    <xf numFmtId="0" fontId="60" fillId="0" borderId="7" xfId="178" applyFont="1" applyFill="1" applyBorder="1" applyAlignment="1">
      <alignment horizontal="center"/>
    </xf>
    <xf numFmtId="14" fontId="101" fillId="0" borderId="8" xfId="0" applyNumberFormat="1" applyFont="1" applyFill="1" applyBorder="1" applyAlignment="1"/>
    <xf numFmtId="0" fontId="60" fillId="0" borderId="10" xfId="178" applyFont="1" applyFill="1" applyBorder="1" applyAlignment="1">
      <alignment horizontal="center"/>
    </xf>
    <xf numFmtId="14" fontId="101" fillId="0" borderId="11" xfId="0" applyNumberFormat="1" applyFont="1" applyFill="1" applyBorder="1" applyAlignment="1"/>
    <xf numFmtId="0" fontId="62" fillId="0" borderId="1" xfId="178" applyFont="1" applyFill="1" applyBorder="1" applyAlignment="1">
      <alignment horizontal="center"/>
    </xf>
    <xf numFmtId="0" fontId="62" fillId="0" borderId="2" xfId="178" applyFont="1" applyFill="1" applyBorder="1" applyAlignment="1">
      <alignment horizontal="left"/>
    </xf>
    <xf numFmtId="0" fontId="60" fillId="0" borderId="37" xfId="172" applyFont="1" applyBorder="1" applyAlignment="1">
      <alignment horizontal="left" vertical="center" wrapText="1"/>
    </xf>
    <xf numFmtId="0" fontId="62" fillId="0" borderId="25" xfId="172" applyFont="1" applyBorder="1" applyAlignment="1">
      <alignment horizontal="left" vertical="center"/>
    </xf>
    <xf numFmtId="0" fontId="107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4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4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4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4" fillId="0" borderId="6" xfId="178" applyFont="1" applyBorder="1" applyAlignment="1">
      <alignment vertical="center"/>
    </xf>
    <xf numFmtId="0" fontId="64" fillId="0" borderId="1" xfId="178" applyFont="1" applyBorder="1" applyAlignment="1">
      <alignment horizontal="center" vertical="center" wrapText="1"/>
    </xf>
    <xf numFmtId="0" fontId="64" fillId="0" borderId="2" xfId="178" applyFont="1" applyBorder="1" applyAlignment="1">
      <alignment horizontal="center" vertical="center" wrapText="1"/>
    </xf>
    <xf numFmtId="0" fontId="64" fillId="0" borderId="3" xfId="178" applyFont="1" applyBorder="1" applyAlignment="1">
      <alignment horizontal="center" vertical="center" wrapText="1"/>
    </xf>
    <xf numFmtId="0" fontId="60" fillId="0" borderId="10" xfId="48" applyFont="1" applyBorder="1" applyAlignment="1">
      <alignment horizontal="center"/>
    </xf>
    <xf numFmtId="0" fontId="60" fillId="0" borderId="4" xfId="48" applyFont="1" applyBorder="1" applyAlignment="1">
      <alignment horizontal="center"/>
    </xf>
    <xf numFmtId="0" fontId="60" fillId="0" borderId="16" xfId="48" applyFont="1" applyBorder="1" applyAlignment="1">
      <alignment horizontal="center"/>
    </xf>
    <xf numFmtId="0" fontId="62" fillId="0" borderId="1" xfId="48" applyFont="1" applyBorder="1" applyAlignment="1">
      <alignment horizontal="center" vertical="center" wrapText="1"/>
    </xf>
    <xf numFmtId="0" fontId="62" fillId="0" borderId="1" xfId="48" applyFont="1" applyBorder="1" applyAlignment="1">
      <alignment horizontal="center"/>
    </xf>
    <xf numFmtId="0" fontId="63" fillId="0" borderId="27" xfId="175" applyFont="1" applyBorder="1" applyAlignment="1">
      <alignment horizontal="center" vertical="center"/>
    </xf>
    <xf numFmtId="0" fontId="111" fillId="0" borderId="49" xfId="175" applyFont="1" applyBorder="1" applyAlignment="1">
      <alignment wrapText="1"/>
    </xf>
    <xf numFmtId="164" fontId="69" fillId="0" borderId="12" xfId="35" applyNumberFormat="1" applyFont="1" applyBorder="1" applyAlignment="1">
      <alignment horizontal="right"/>
    </xf>
    <xf numFmtId="0" fontId="106" fillId="0" borderId="20" xfId="175" applyFont="1" applyBorder="1" applyAlignment="1">
      <alignment horizontal="center" vertical="center"/>
    </xf>
    <xf numFmtId="0" fontId="112" fillId="0" borderId="25" xfId="175" applyFont="1" applyFill="1" applyBorder="1"/>
    <xf numFmtId="164" fontId="113" fillId="0" borderId="3" xfId="35" applyNumberFormat="1" applyFont="1" applyBorder="1" applyAlignment="1">
      <alignment horizontal="right"/>
    </xf>
    <xf numFmtId="0" fontId="106" fillId="0" borderId="28" xfId="175" applyFont="1" applyBorder="1" applyAlignment="1">
      <alignment horizontal="center" vertical="center"/>
    </xf>
    <xf numFmtId="0" fontId="112" fillId="0" borderId="59" xfId="175" applyFont="1" applyFill="1" applyBorder="1" applyAlignment="1">
      <alignment wrapText="1"/>
    </xf>
    <xf numFmtId="164" fontId="113" fillId="0" borderId="56" xfId="35" applyNumberFormat="1" applyFont="1" applyBorder="1" applyAlignment="1">
      <alignment horizontal="right"/>
    </xf>
    <xf numFmtId="0" fontId="111" fillId="0" borderId="37" xfId="175" applyFont="1" applyFill="1" applyBorder="1" applyAlignment="1">
      <alignment wrapText="1"/>
    </xf>
    <xf numFmtId="164" fontId="69" fillId="0" borderId="6" xfId="35" applyNumberFormat="1" applyFont="1" applyBorder="1" applyAlignment="1">
      <alignment horizontal="right"/>
    </xf>
    <xf numFmtId="0" fontId="112" fillId="0" borderId="25" xfId="175" applyFont="1" applyFill="1" applyBorder="1" applyAlignment="1">
      <alignment wrapText="1"/>
    </xf>
    <xf numFmtId="0" fontId="111" fillId="0" borderId="49" xfId="175" applyFont="1" applyFill="1" applyBorder="1" applyAlignment="1">
      <alignment wrapText="1"/>
    </xf>
    <xf numFmtId="164" fontId="106" fillId="0" borderId="3" xfId="175" applyNumberFormat="1" applyFont="1" applyBorder="1" applyAlignment="1">
      <alignment horizontal="right"/>
    </xf>
    <xf numFmtId="0" fontId="63" fillId="0" borderId="20" xfId="175" applyFont="1" applyBorder="1" applyAlignment="1">
      <alignment horizontal="center" vertical="center"/>
    </xf>
    <xf numFmtId="0" fontId="112" fillId="0" borderId="25" xfId="175" applyFont="1" applyBorder="1" applyAlignment="1">
      <alignment wrapText="1"/>
    </xf>
    <xf numFmtId="164" fontId="69" fillId="0" borderId="3" xfId="35" applyNumberFormat="1" applyFont="1" applyBorder="1" applyAlignment="1">
      <alignment horizontal="right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0" fillId="0" borderId="0" xfId="178" applyFont="1" applyFill="1" applyBorder="1" applyAlignment="1">
      <alignment horizontal="center"/>
    </xf>
    <xf numFmtId="14" fontId="101" fillId="0" borderId="0" xfId="0" applyNumberFormat="1" applyFont="1" applyFill="1" applyBorder="1" applyAlignment="1"/>
    <xf numFmtId="3" fontId="60" fillId="0" borderId="0" xfId="178" applyNumberFormat="1" applyFont="1" applyFill="1" applyBorder="1" applyAlignment="1">
      <alignment horizontal="right"/>
    </xf>
    <xf numFmtId="0" fontId="62" fillId="0" borderId="0" xfId="178" applyFont="1" applyFill="1" applyBorder="1" applyAlignment="1">
      <alignment horizontal="center"/>
    </xf>
    <xf numFmtId="0" fontId="62" fillId="0" borderId="0" xfId="178" applyFont="1" applyFill="1" applyBorder="1" applyAlignment="1">
      <alignment horizontal="left"/>
    </xf>
    <xf numFmtId="3" fontId="62" fillId="0" borderId="0" xfId="178" applyNumberFormat="1" applyFont="1" applyFill="1" applyBorder="1" applyAlignment="1">
      <alignment horizontal="right"/>
    </xf>
    <xf numFmtId="0" fontId="64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2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" fontId="15" fillId="0" borderId="14" xfId="0" applyNumberFormat="1" applyFont="1" applyFill="1" applyBorder="1" applyAlignment="1">
      <alignment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6" fillId="0" borderId="0" xfId="1" applyFill="1" applyBorder="1" applyProtection="1"/>
    <xf numFmtId="0" fontId="15" fillId="0" borderId="18" xfId="0" applyFont="1" applyBorder="1" applyAlignment="1" applyProtection="1">
      <alignment horizont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8" xfId="1" applyFont="1" applyFill="1" applyBorder="1" applyProtection="1"/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0" fontId="12" fillId="0" borderId="51" xfId="1" applyFont="1" applyFill="1" applyBorder="1" applyAlignment="1" applyProtection="1">
      <alignment horizontal="center" vertical="center" wrapText="1"/>
    </xf>
    <xf numFmtId="3" fontId="117" fillId="0" borderId="5" xfId="1" applyNumberFormat="1" applyFont="1" applyFill="1" applyBorder="1" applyProtection="1"/>
    <xf numFmtId="3" fontId="117" fillId="0" borderId="8" xfId="1" applyNumberFormat="1" applyFont="1" applyFill="1" applyBorder="1" applyProtection="1"/>
    <xf numFmtId="3" fontId="117" fillId="0" borderId="11" xfId="1" applyNumberFormat="1" applyFont="1" applyFill="1" applyBorder="1" applyProtection="1"/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0" fontId="14" fillId="0" borderId="18" xfId="1" applyFont="1" applyFill="1" applyBorder="1" applyProtection="1"/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14" xfId="1" applyFont="1" applyFill="1" applyBorder="1" applyProtection="1"/>
    <xf numFmtId="14" fontId="117" fillId="0" borderId="8" xfId="0" applyNumberFormat="1" applyFont="1" applyFill="1" applyBorder="1" applyAlignment="1"/>
    <xf numFmtId="0" fontId="16" fillId="0" borderId="60" xfId="1" applyFont="1" applyFill="1" applyBorder="1" applyAlignment="1" applyProtection="1">
      <alignment horizontal="center" vertical="center" wrapText="1"/>
    </xf>
    <xf numFmtId="3" fontId="10" fillId="0" borderId="14" xfId="1" applyNumberFormat="1" applyFont="1" applyFill="1" applyBorder="1" applyProtection="1"/>
    <xf numFmtId="0" fontId="22" fillId="0" borderId="18" xfId="1" applyFont="1" applyFill="1" applyBorder="1" applyAlignment="1" applyProtection="1">
      <alignment horizontal="center" vertical="center" wrapText="1"/>
    </xf>
    <xf numFmtId="3" fontId="10" fillId="0" borderId="18" xfId="1" applyNumberFormat="1" applyFont="1" applyFill="1" applyBorder="1" applyProtection="1"/>
    <xf numFmtId="3" fontId="22" fillId="0" borderId="8" xfId="1" applyNumberFormat="1" applyFont="1" applyFill="1" applyBorder="1" applyProtection="1"/>
    <xf numFmtId="0" fontId="0" fillId="0" borderId="8" xfId="1" applyFont="1" applyFill="1" applyBorder="1" applyAlignment="1" applyProtection="1">
      <alignment horizontal="left" vertical="center" wrapText="1"/>
    </xf>
    <xf numFmtId="3" fontId="56" fillId="0" borderId="9" xfId="51" applyNumberFormat="1" applyFont="1" applyFill="1" applyBorder="1" applyAlignment="1">
      <alignment vertical="center"/>
    </xf>
    <xf numFmtId="164" fontId="60" fillId="0" borderId="52" xfId="161" applyNumberFormat="1" applyFont="1" applyFill="1" applyBorder="1" applyAlignment="1" applyProtection="1">
      <alignment horizontal="left" vertical="center" wrapText="1"/>
    </xf>
    <xf numFmtId="164" fontId="60" fillId="0" borderId="33" xfId="161" applyNumberFormat="1" applyFont="1" applyFill="1" applyBorder="1" applyAlignment="1" applyProtection="1">
      <alignment horizontal="left" vertical="center" wrapText="1"/>
    </xf>
    <xf numFmtId="3" fontId="15" fillId="0" borderId="64" xfId="161" applyNumberFormat="1" applyFont="1" applyFill="1" applyBorder="1" applyAlignment="1" applyProtection="1">
      <alignment horizontal="left" vertical="center"/>
    </xf>
    <xf numFmtId="164" fontId="60" fillId="0" borderId="31" xfId="161" applyNumberFormat="1" applyFont="1" applyFill="1" applyBorder="1" applyAlignment="1" applyProtection="1">
      <alignment horizontal="left" vertical="center" wrapText="1"/>
    </xf>
    <xf numFmtId="0" fontId="15" fillId="0" borderId="25" xfId="174" applyFont="1" applyFill="1" applyBorder="1" applyAlignment="1">
      <alignment horizontal="center" vertical="center" wrapText="1"/>
    </xf>
    <xf numFmtId="0" fontId="15" fillId="0" borderId="25" xfId="174" applyFont="1" applyFill="1" applyBorder="1" applyAlignment="1">
      <alignment horizontal="left" vertical="center" wrapText="1"/>
    </xf>
    <xf numFmtId="49" fontId="98" fillId="0" borderId="25" xfId="174" applyNumberFormat="1" applyFont="1" applyFill="1" applyBorder="1"/>
    <xf numFmtId="0" fontId="19" fillId="0" borderId="25" xfId="174" applyFont="1" applyFill="1" applyBorder="1" applyAlignment="1">
      <alignment vertical="center"/>
    </xf>
    <xf numFmtId="3" fontId="66" fillId="0" borderId="0" xfId="0" applyNumberFormat="1" applyFont="1" applyBorder="1" applyAlignment="1">
      <alignment vertical="center"/>
    </xf>
    <xf numFmtId="164" fontId="9" fillId="0" borderId="24" xfId="1" applyNumberFormat="1" applyFont="1" applyFill="1" applyBorder="1" applyAlignment="1" applyProtection="1">
      <alignment horizontal="left" vertical="center"/>
    </xf>
    <xf numFmtId="164" fontId="64" fillId="0" borderId="0" xfId="0" applyNumberFormat="1" applyFont="1" applyFill="1" applyAlignment="1">
      <alignment horizontal="center" vertical="center" wrapText="1"/>
    </xf>
    <xf numFmtId="3" fontId="116" fillId="0" borderId="30" xfId="0" applyNumberFormat="1" applyFont="1" applyFill="1" applyBorder="1" applyAlignment="1">
      <alignment horizontal="right" vertical="center"/>
    </xf>
    <xf numFmtId="3" fontId="116" fillId="0" borderId="32" xfId="0" applyNumberFormat="1" applyFont="1" applyFill="1" applyBorder="1" applyAlignment="1">
      <alignment horizontal="right" vertical="center"/>
    </xf>
    <xf numFmtId="3" fontId="116" fillId="0" borderId="34" xfId="0" applyNumberFormat="1" applyFont="1" applyFill="1" applyBorder="1" applyAlignment="1">
      <alignment horizontal="right" vertical="center"/>
    </xf>
    <xf numFmtId="3" fontId="116" fillId="0" borderId="37" xfId="0" applyNumberFormat="1" applyFont="1" applyFill="1" applyBorder="1" applyAlignment="1">
      <alignment horizontal="right" vertical="center"/>
    </xf>
    <xf numFmtId="3" fontId="116" fillId="0" borderId="49" xfId="0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horizontal="center"/>
    </xf>
    <xf numFmtId="3" fontId="0" fillId="0" borderId="0" xfId="0" applyNumberFormat="1"/>
    <xf numFmtId="164" fontId="15" fillId="0" borderId="5" xfId="0" applyNumberFormat="1" applyFont="1" applyFill="1" applyBorder="1" applyAlignment="1">
      <alignment horizontal="center" vertical="center" wrapText="1"/>
    </xf>
    <xf numFmtId="0" fontId="19" fillId="0" borderId="18" xfId="144" applyFont="1" applyFill="1" applyBorder="1" applyAlignment="1">
      <alignment horizontal="center" vertical="center" wrapText="1"/>
    </xf>
    <xf numFmtId="164" fontId="0" fillId="0" borderId="25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ont="1" applyFill="1" applyBorder="1" applyAlignment="1" applyProtection="1">
      <alignment horizontal="left" vertical="center" wrapText="1"/>
    </xf>
    <xf numFmtId="164" fontId="0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0" fontId="22" fillId="0" borderId="25" xfId="1" applyFont="1" applyFill="1" applyBorder="1" applyAlignment="1" applyProtection="1">
      <alignment horizontal="left" vertical="center" wrapText="1" indent="4"/>
    </xf>
    <xf numFmtId="0" fontId="22" fillId="0" borderId="25" xfId="1" applyFont="1" applyFill="1" applyBorder="1" applyAlignment="1" applyProtection="1">
      <alignment horizontal="left" vertical="center" wrapText="1" indent="8"/>
    </xf>
    <xf numFmtId="0" fontId="10" fillId="0" borderId="25" xfId="1" applyFont="1" applyFill="1" applyBorder="1" applyAlignment="1" applyProtection="1">
      <alignment horizontal="left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0" fillId="0" borderId="25" xfId="0" applyNumberFormat="1" applyFont="1" applyFill="1" applyBorder="1" applyAlignment="1" applyProtection="1">
      <alignment vertical="center" wrapText="1"/>
    </xf>
    <xf numFmtId="0" fontId="22" fillId="0" borderId="25" xfId="1" applyFont="1" applyFill="1" applyBorder="1" applyAlignment="1" applyProtection="1">
      <alignment horizontal="left" vertical="center" wrapText="1"/>
    </xf>
    <xf numFmtId="0" fontId="22" fillId="0" borderId="25" xfId="1" applyFont="1" applyFill="1" applyBorder="1" applyAlignment="1" applyProtection="1">
      <alignment horizontal="left" vertical="center" wrapText="1" indent="3"/>
    </xf>
    <xf numFmtId="164" fontId="0" fillId="0" borderId="25" xfId="0" applyNumberFormat="1" applyFill="1" applyBorder="1" applyAlignment="1" applyProtection="1">
      <alignment vertical="center" wrapText="1"/>
    </xf>
    <xf numFmtId="164" fontId="54" fillId="0" borderId="31" xfId="0" applyNumberFormat="1" applyFont="1" applyFill="1" applyBorder="1" applyAlignment="1" applyProtection="1">
      <alignment horizontal="right" vertical="center" wrapText="1"/>
    </xf>
    <xf numFmtId="164" fontId="54" fillId="0" borderId="30" xfId="0" applyNumberFormat="1" applyFont="1" applyFill="1" applyBorder="1" applyAlignment="1" applyProtection="1">
      <alignment horizontal="right" vertical="center" wrapText="1"/>
    </xf>
    <xf numFmtId="3" fontId="0" fillId="0" borderId="32" xfId="0" applyNumberFormat="1" applyBorder="1"/>
    <xf numFmtId="3" fontId="0" fillId="0" borderId="89" xfId="0" applyNumberFormat="1" applyBorder="1"/>
    <xf numFmtId="164" fontId="0" fillId="0" borderId="89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91" xfId="0" applyNumberFormat="1" applyFont="1" applyFill="1" applyBorder="1" applyAlignment="1" applyProtection="1">
      <alignment horizontal="right" vertical="center" wrapText="1"/>
    </xf>
    <xf numFmtId="164" fontId="16" fillId="0" borderId="34" xfId="0" applyNumberFormat="1" applyFont="1" applyFill="1" applyBorder="1" applyAlignment="1" applyProtection="1">
      <alignment horizontal="right" vertical="center" wrapText="1"/>
    </xf>
    <xf numFmtId="0" fontId="64" fillId="0" borderId="0" xfId="0" applyFont="1"/>
    <xf numFmtId="164" fontId="14" fillId="0" borderId="0" xfId="1" applyNumberFormat="1" applyFont="1" applyFill="1" applyBorder="1" applyProtection="1"/>
    <xf numFmtId="164" fontId="118" fillId="0" borderId="30" xfId="161" applyNumberFormat="1" applyFont="1" applyFill="1" applyBorder="1" applyAlignment="1" applyProtection="1">
      <alignment horizontal="left" vertical="center" wrapText="1"/>
    </xf>
    <xf numFmtId="3" fontId="118" fillId="0" borderId="32" xfId="0" applyNumberFormat="1" applyFont="1" applyFill="1" applyBorder="1" applyAlignment="1">
      <alignment horizontal="right" vertical="center"/>
    </xf>
    <xf numFmtId="164" fontId="118" fillId="0" borderId="32" xfId="161" applyNumberFormat="1" applyFont="1" applyFill="1" applyBorder="1" applyAlignment="1" applyProtection="1">
      <alignment horizontal="left" vertical="center" wrapText="1"/>
    </xf>
    <xf numFmtId="3" fontId="118" fillId="0" borderId="34" xfId="161" applyNumberFormat="1" applyFont="1" applyFill="1" applyBorder="1" applyAlignment="1" applyProtection="1">
      <alignment horizontal="left" vertical="center"/>
    </xf>
    <xf numFmtId="3" fontId="118" fillId="0" borderId="34" xfId="0" applyNumberFormat="1" applyFont="1" applyFill="1" applyBorder="1" applyAlignment="1">
      <alignment horizontal="right" vertical="center"/>
    </xf>
    <xf numFmtId="0" fontId="100" fillId="0" borderId="0" xfId="0" applyFont="1" applyFill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00" fillId="0" borderId="25" xfId="0" applyFont="1" applyFill="1" applyBorder="1" applyAlignment="1">
      <alignment horizontal="center" vertical="center" wrapText="1"/>
    </xf>
    <xf numFmtId="0" fontId="101" fillId="0" borderId="37" xfId="0" applyFont="1" applyFill="1" applyBorder="1" applyAlignment="1" applyProtection="1">
      <alignment horizontal="center" vertical="center" wrapText="1"/>
    </xf>
    <xf numFmtId="0" fontId="15" fillId="0" borderId="37" xfId="0" applyFont="1" applyBorder="1" applyAlignment="1">
      <alignment vertical="center" wrapText="1"/>
    </xf>
    <xf numFmtId="164" fontId="101" fillId="0" borderId="37" xfId="0" applyNumberFormat="1" applyFont="1" applyFill="1" applyBorder="1" applyAlignment="1" applyProtection="1">
      <alignment horizontal="right" vertical="center" wrapText="1"/>
    </xf>
    <xf numFmtId="0" fontId="12" fillId="0" borderId="92" xfId="0" applyFont="1" applyFill="1" applyBorder="1" applyAlignment="1">
      <alignment horizontal="center" vertical="center" wrapText="1"/>
    </xf>
    <xf numFmtId="164" fontId="0" fillId="0" borderId="8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93" xfId="0" applyNumberFormat="1" applyFont="1" applyFill="1" applyBorder="1" applyAlignment="1">
      <alignment horizontal="right" vertical="center" wrapText="1" indent="1"/>
    </xf>
    <xf numFmtId="0" fontId="106" fillId="0" borderId="21" xfId="173" applyFont="1" applyBorder="1" applyAlignment="1">
      <alignment horizontal="center" vertical="center" wrapText="1"/>
    </xf>
    <xf numFmtId="0" fontId="106" fillId="0" borderId="25" xfId="173" applyFont="1" applyBorder="1" applyAlignment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3" fontId="14" fillId="0" borderId="15" xfId="1" applyNumberFormat="1" applyFont="1" applyFill="1" applyBorder="1" applyProtection="1"/>
    <xf numFmtId="3" fontId="14" fillId="0" borderId="9" xfId="1" applyNumberFormat="1" applyFont="1" applyFill="1" applyBorder="1" applyProtection="1"/>
    <xf numFmtId="3" fontId="14" fillId="0" borderId="12" xfId="1" applyNumberFormat="1" applyFont="1" applyFill="1" applyBorder="1" applyProtection="1"/>
    <xf numFmtId="3" fontId="14" fillId="0" borderId="6" xfId="1" applyNumberFormat="1" applyFont="1" applyFill="1" applyBorder="1" applyProtection="1"/>
    <xf numFmtId="3" fontId="10" fillId="0" borderId="15" xfId="1" applyNumberFormat="1" applyFont="1" applyFill="1" applyBorder="1" applyProtection="1"/>
    <xf numFmtId="3" fontId="10" fillId="0" borderId="9" xfId="1" applyNumberFormat="1" applyFont="1" applyFill="1" applyBorder="1" applyProtection="1"/>
    <xf numFmtId="3" fontId="10" fillId="0" borderId="12" xfId="1" applyNumberFormat="1" applyFont="1" applyFill="1" applyBorder="1" applyProtection="1"/>
    <xf numFmtId="3" fontId="10" fillId="0" borderId="6" xfId="1" applyNumberFormat="1" applyFont="1" applyFill="1" applyBorder="1" applyProtection="1"/>
    <xf numFmtId="164" fontId="14" fillId="0" borderId="6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15" xfId="1" applyNumberFormat="1" applyFont="1" applyFill="1" applyBorder="1" applyAlignment="1" applyProtection="1">
      <alignment horizontal="right" vertical="center"/>
    </xf>
    <xf numFmtId="3" fontId="14" fillId="0" borderId="9" xfId="1" applyNumberFormat="1" applyFont="1" applyFill="1" applyBorder="1" applyAlignment="1" applyProtection="1">
      <alignment horizontal="right" vertical="center"/>
    </xf>
    <xf numFmtId="3" fontId="16" fillId="0" borderId="25" xfId="1" applyNumberFormat="1" applyFont="1" applyFill="1" applyBorder="1" applyAlignment="1" applyProtection="1">
      <alignment horizontal="right" vertical="center"/>
    </xf>
    <xf numFmtId="3" fontId="14" fillId="0" borderId="12" xfId="1" applyNumberFormat="1" applyFont="1" applyFill="1" applyBorder="1" applyAlignment="1" applyProtection="1">
      <alignment horizontal="right" vertical="center"/>
    </xf>
    <xf numFmtId="164" fontId="16" fillId="0" borderId="3" xfId="1" applyNumberFormat="1" applyFont="1" applyFill="1" applyBorder="1" applyAlignment="1" applyProtection="1">
      <alignment horizontal="righ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6" xfId="1" applyNumberFormat="1" applyFont="1" applyFill="1" applyBorder="1" applyAlignment="1" applyProtection="1">
      <alignment horizontal="right" vertical="center"/>
    </xf>
    <xf numFmtId="3" fontId="10" fillId="0" borderId="1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center"/>
    </xf>
    <xf numFmtId="3" fontId="10" fillId="0" borderId="7" xfId="1" applyNumberFormat="1" applyFont="1" applyFill="1" applyBorder="1" applyAlignment="1" applyProtection="1">
      <alignment horizontal="right" vertical="center"/>
    </xf>
    <xf numFmtId="3" fontId="10" fillId="0" borderId="9" xfId="1" applyNumberFormat="1" applyFont="1" applyFill="1" applyBorder="1" applyAlignment="1" applyProtection="1">
      <alignment horizontal="right" vertical="center"/>
    </xf>
    <xf numFmtId="3" fontId="10" fillId="0" borderId="22" xfId="1" applyNumberFormat="1" applyFont="1" applyFill="1" applyBorder="1" applyAlignment="1" applyProtection="1">
      <alignment horizontal="right" vertical="center"/>
    </xf>
    <xf numFmtId="3" fontId="10" fillId="0" borderId="10" xfId="1" applyNumberFormat="1" applyFont="1" applyFill="1" applyBorder="1" applyAlignment="1" applyProtection="1">
      <alignment horizontal="right" vertical="center"/>
    </xf>
    <xf numFmtId="3" fontId="10" fillId="0" borderId="12" xfId="1" applyNumberFormat="1" applyFont="1" applyFill="1" applyBorder="1" applyAlignment="1" applyProtection="1">
      <alignment horizontal="right" vertical="center"/>
    </xf>
    <xf numFmtId="3" fontId="10" fillId="0" borderId="4" xfId="1" applyNumberFormat="1" applyFont="1" applyFill="1" applyBorder="1" applyAlignment="1" applyProtection="1">
      <alignment horizontal="right" vertical="center"/>
    </xf>
    <xf numFmtId="3" fontId="10" fillId="0" borderId="6" xfId="1" applyNumberFormat="1" applyFont="1" applyFill="1" applyBorder="1" applyAlignment="1" applyProtection="1">
      <alignment horizontal="right" vertical="center"/>
    </xf>
    <xf numFmtId="164" fontId="19" fillId="0" borderId="3" xfId="0" quotePrefix="1" applyNumberFormat="1" applyFont="1" applyBorder="1" applyAlignment="1" applyProtection="1">
      <alignment horizontal="right" vertical="center" wrapText="1"/>
    </xf>
    <xf numFmtId="3" fontId="15" fillId="0" borderId="6" xfId="51" applyNumberFormat="1" applyFont="1" applyBorder="1" applyAlignment="1">
      <alignment horizontal="right" vertical="center"/>
    </xf>
    <xf numFmtId="3" fontId="15" fillId="0" borderId="9" xfId="51" applyNumberFormat="1" applyFont="1" applyBorder="1" applyAlignment="1">
      <alignment horizontal="right" vertical="center"/>
    </xf>
    <xf numFmtId="3" fontId="63" fillId="0" borderId="15" xfId="48" applyNumberFormat="1" applyFont="1" applyBorder="1"/>
    <xf numFmtId="3" fontId="63" fillId="0" borderId="9" xfId="48" applyNumberFormat="1" applyFont="1" applyBorder="1"/>
    <xf numFmtId="3" fontId="63" fillId="0" borderId="12" xfId="48" applyNumberFormat="1" applyFont="1" applyBorder="1"/>
    <xf numFmtId="3" fontId="15" fillId="0" borderId="15" xfId="178" applyNumberFormat="1" applyFont="1" applyFill="1" applyBorder="1" applyAlignment="1">
      <alignment vertical="center"/>
    </xf>
    <xf numFmtId="3" fontId="15" fillId="0" borderId="9" xfId="178" applyNumberFormat="1" applyFont="1" applyFill="1" applyBorder="1" applyAlignment="1">
      <alignment vertical="center"/>
    </xf>
    <xf numFmtId="3" fontId="15" fillId="0" borderId="23" xfId="178" applyNumberFormat="1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horizontal="center" vertical="center" wrapText="1"/>
    </xf>
    <xf numFmtId="3" fontId="12" fillId="0" borderId="15" xfId="0" applyNumberFormat="1" applyFont="1" applyFill="1" applyBorder="1" applyAlignment="1">
      <alignment horizontal="center" vertical="center" wrapText="1"/>
    </xf>
    <xf numFmtId="3" fontId="12" fillId="0" borderId="7" xfId="0" applyNumberFormat="1" applyFont="1" applyFill="1" applyBorder="1" applyAlignment="1">
      <alignment horizontal="center" vertical="center" wrapText="1"/>
    </xf>
    <xf numFmtId="3" fontId="12" fillId="0" borderId="9" xfId="0" applyNumberFormat="1" applyFont="1" applyFill="1" applyBorder="1" applyAlignment="1">
      <alignment horizontal="center" vertical="center" wrapText="1"/>
    </xf>
    <xf numFmtId="3" fontId="14" fillId="0" borderId="7" xfId="0" applyNumberFormat="1" applyFont="1" applyFill="1" applyBorder="1" applyAlignment="1">
      <alignment vertical="center" wrapText="1"/>
    </xf>
    <xf numFmtId="3" fontId="14" fillId="0" borderId="9" xfId="0" applyNumberFormat="1" applyFont="1" applyFill="1" applyBorder="1" applyAlignment="1">
      <alignment vertical="center" wrapText="1"/>
    </xf>
    <xf numFmtId="3" fontId="14" fillId="0" borderId="22" xfId="0" applyNumberFormat="1" applyFont="1" applyFill="1" applyBorder="1" applyAlignment="1">
      <alignment vertical="center" wrapText="1"/>
    </xf>
    <xf numFmtId="3" fontId="14" fillId="0" borderId="23" xfId="0" applyNumberFormat="1" applyFont="1" applyFill="1" applyBorder="1" applyAlignment="1">
      <alignment vertical="center" wrapText="1"/>
    </xf>
    <xf numFmtId="3" fontId="12" fillId="0" borderId="25" xfId="0" applyNumberFormat="1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3" fontId="14" fillId="0" borderId="4" xfId="0" applyNumberFormat="1" applyFont="1" applyFill="1" applyBorder="1" applyAlignment="1">
      <alignment vertical="center" wrapText="1"/>
    </xf>
    <xf numFmtId="3" fontId="14" fillId="0" borderId="6" xfId="0" applyNumberFormat="1" applyFont="1" applyFill="1" applyBorder="1" applyAlignment="1">
      <alignment vertical="center" wrapText="1"/>
    </xf>
    <xf numFmtId="3" fontId="14" fillId="0" borderId="13" xfId="0" applyNumberFormat="1" applyFont="1" applyFill="1" applyBorder="1" applyAlignment="1">
      <alignment vertical="center" wrapText="1"/>
    </xf>
    <xf numFmtId="3" fontId="14" fillId="0" borderId="15" xfId="0" applyNumberFormat="1" applyFont="1" applyFill="1" applyBorder="1" applyAlignment="1">
      <alignment vertical="center" wrapText="1"/>
    </xf>
    <xf numFmtId="3" fontId="10" fillId="0" borderId="15" xfId="0" applyNumberFormat="1" applyFont="1" applyBorder="1" applyAlignment="1"/>
    <xf numFmtId="3" fontId="10" fillId="0" borderId="9" xfId="0" applyNumberFormat="1" applyFont="1" applyFill="1" applyBorder="1" applyAlignment="1"/>
    <xf numFmtId="3" fontId="10" fillId="0" borderId="23" xfId="0" applyNumberFormat="1" applyFont="1" applyBorder="1" applyAlignment="1"/>
    <xf numFmtId="3" fontId="10" fillId="0" borderId="6" xfId="0" applyNumberFormat="1" applyFont="1" applyBorder="1" applyAlignment="1"/>
    <xf numFmtId="3" fontId="10" fillId="0" borderId="9" xfId="0" applyNumberFormat="1" applyFont="1" applyBorder="1" applyAlignment="1"/>
    <xf numFmtId="3" fontId="15" fillId="0" borderId="30" xfId="0" applyNumberFormat="1" applyFont="1" applyFill="1" applyBorder="1" applyAlignment="1"/>
    <xf numFmtId="3" fontId="15" fillId="0" borderId="13" xfId="161" applyNumberFormat="1" applyFont="1" applyFill="1" applyBorder="1" applyAlignment="1" applyProtection="1"/>
    <xf numFmtId="3" fontId="15" fillId="0" borderId="32" xfId="0" applyNumberFormat="1" applyFont="1" applyFill="1" applyBorder="1" applyAlignment="1"/>
    <xf numFmtId="3" fontId="15" fillId="0" borderId="7" xfId="159" applyNumberFormat="1" applyFont="1" applyFill="1" applyBorder="1" applyAlignment="1"/>
    <xf numFmtId="3" fontId="15" fillId="0" borderId="34" xfId="0" applyNumberFormat="1" applyFont="1" applyFill="1" applyBorder="1" applyAlignment="1"/>
    <xf numFmtId="3" fontId="10" fillId="0" borderId="22" xfId="0" applyNumberFormat="1" applyFont="1" applyBorder="1" applyAlignment="1"/>
    <xf numFmtId="3" fontId="10" fillId="0" borderId="4" xfId="0" applyNumberFormat="1" applyFont="1" applyBorder="1" applyAlignment="1"/>
    <xf numFmtId="3" fontId="10" fillId="0" borderId="7" xfId="0" applyNumberFormat="1" applyFont="1" applyBorder="1" applyAlignment="1"/>
    <xf numFmtId="3" fontId="15" fillId="0" borderId="37" xfId="0" applyNumberFormat="1" applyFont="1" applyFill="1" applyBorder="1" applyAlignment="1"/>
    <xf numFmtId="0" fontId="12" fillId="0" borderId="94" xfId="0" applyFont="1" applyFill="1" applyBorder="1" applyAlignment="1">
      <alignment horizontal="center" vertical="center" wrapText="1"/>
    </xf>
    <xf numFmtId="164" fontId="5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5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54" fillId="0" borderId="48" xfId="0" applyNumberFormat="1" applyFont="1" applyFill="1" applyBorder="1" applyAlignment="1">
      <alignment vertical="center" wrapText="1"/>
    </xf>
    <xf numFmtId="3" fontId="54" fillId="0" borderId="25" xfId="0" applyNumberFormat="1" applyFont="1" applyFill="1" applyBorder="1" applyAlignment="1">
      <alignment vertical="center" wrapText="1"/>
    </xf>
    <xf numFmtId="3" fontId="63" fillId="0" borderId="30" xfId="173" applyNumberFormat="1" applyFont="1" applyBorder="1"/>
    <xf numFmtId="3" fontId="63" fillId="0" borderId="90" xfId="173" applyNumberFormat="1" applyFont="1" applyBorder="1"/>
    <xf numFmtId="3" fontId="63" fillId="0" borderId="34" xfId="173" applyNumberFormat="1" applyFont="1" applyBorder="1"/>
    <xf numFmtId="3" fontId="63" fillId="0" borderId="91" xfId="173" applyNumberFormat="1" applyFont="1" applyBorder="1"/>
    <xf numFmtId="3" fontId="63" fillId="0" borderId="53" xfId="173" applyNumberFormat="1" applyFont="1" applyBorder="1"/>
    <xf numFmtId="3" fontId="63" fillId="0" borderId="32" xfId="173" applyNumberFormat="1" applyFont="1" applyBorder="1"/>
    <xf numFmtId="3" fontId="63" fillId="0" borderId="89" xfId="173" applyNumberFormat="1" applyFont="1" applyBorder="1"/>
    <xf numFmtId="3" fontId="63" fillId="0" borderId="49" xfId="173" applyNumberFormat="1" applyFont="1" applyBorder="1"/>
    <xf numFmtId="3" fontId="63" fillId="0" borderId="25" xfId="173" applyNumberFormat="1" applyFont="1" applyBorder="1"/>
    <xf numFmtId="3" fontId="63" fillId="0" borderId="21" xfId="173" applyNumberFormat="1" applyFont="1" applyBorder="1"/>
    <xf numFmtId="3" fontId="0" fillId="0" borderId="0" xfId="0" applyNumberFormat="1" applyAlignment="1">
      <alignment horizontal="center" vertical="center"/>
    </xf>
    <xf numFmtId="1" fontId="15" fillId="0" borderId="5" xfId="0" applyNumberFormat="1" applyFont="1" applyFill="1" applyBorder="1" applyAlignment="1">
      <alignment horizontal="center" vertical="center" wrapText="1"/>
    </xf>
    <xf numFmtId="9" fontId="19" fillId="0" borderId="8" xfId="67" applyNumberFormat="1" applyFont="1" applyBorder="1" applyAlignment="1">
      <alignment vertical="center"/>
    </xf>
    <xf numFmtId="3" fontId="119" fillId="0" borderId="32" xfId="0" applyNumberFormat="1" applyFont="1" applyFill="1" applyBorder="1" applyAlignment="1">
      <alignment horizontal="right" vertical="center"/>
    </xf>
    <xf numFmtId="0" fontId="19" fillId="0" borderId="25" xfId="174" applyFont="1" applyFill="1" applyBorder="1" applyAlignment="1">
      <alignment horizontal="center"/>
    </xf>
    <xf numFmtId="0" fontId="15" fillId="0" borderId="25" xfId="174" applyFont="1" applyFill="1" applyBorder="1" applyAlignment="1">
      <alignment horizontal="center" wrapText="1"/>
    </xf>
    <xf numFmtId="3" fontId="10" fillId="0" borderId="52" xfId="1" applyNumberFormat="1" applyFont="1" applyFill="1" applyBorder="1" applyAlignment="1" applyProtection="1">
      <alignment horizontal="right" vertical="center"/>
    </xf>
    <xf numFmtId="3" fontId="10" fillId="0" borderId="33" xfId="1" applyNumberFormat="1" applyFont="1" applyFill="1" applyBorder="1" applyAlignment="1" applyProtection="1">
      <alignment horizontal="right" vertical="center"/>
    </xf>
    <xf numFmtId="3" fontId="10" fillId="0" borderId="35" xfId="1" applyNumberFormat="1" applyFont="1" applyFill="1" applyBorder="1" applyAlignment="1" applyProtection="1">
      <alignment horizontal="right" vertical="center"/>
    </xf>
    <xf numFmtId="3" fontId="10" fillId="0" borderId="68" xfId="1" applyNumberFormat="1" applyFont="1" applyFill="1" applyBorder="1" applyAlignment="1" applyProtection="1">
      <alignment horizontal="right" vertical="center"/>
    </xf>
    <xf numFmtId="3" fontId="10" fillId="0" borderId="31" xfId="1" applyNumberFormat="1" applyFont="1" applyFill="1" applyBorder="1" applyAlignment="1" applyProtection="1">
      <alignment horizontal="right" vertical="center"/>
    </xf>
    <xf numFmtId="0" fontId="16" fillId="0" borderId="25" xfId="1" applyFont="1" applyFill="1" applyBorder="1" applyAlignment="1" applyProtection="1">
      <alignment horizontal="center"/>
    </xf>
    <xf numFmtId="164" fontId="14" fillId="0" borderId="14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2" xfId="1" applyNumberFormat="1" applyFont="1" applyFill="1" applyBorder="1" applyAlignment="1" applyProtection="1">
      <alignment horizontal="right" vertical="center" wrapText="1"/>
    </xf>
    <xf numFmtId="164" fontId="16" fillId="0" borderId="2" xfId="1" applyNumberFormat="1" applyFont="1" applyFill="1" applyBorder="1" applyAlignment="1" applyProtection="1">
      <alignment horizontal="right" vertical="center" wrapText="1"/>
    </xf>
    <xf numFmtId="164" fontId="14" fillId="0" borderId="60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2" xfId="1" applyFont="1" applyFill="1" applyBorder="1" applyAlignment="1" applyProtection="1">
      <alignment horizontal="center"/>
    </xf>
    <xf numFmtId="3" fontId="14" fillId="0" borderId="14" xfId="1" applyNumberFormat="1" applyFont="1" applyFill="1" applyBorder="1" applyAlignment="1" applyProtection="1">
      <alignment horizontal="right" vertical="center"/>
    </xf>
    <xf numFmtId="3" fontId="14" fillId="0" borderId="8" xfId="1" applyNumberFormat="1" applyFont="1" applyFill="1" applyBorder="1" applyAlignment="1" applyProtection="1">
      <alignment horizontal="right" vertical="center"/>
    </xf>
    <xf numFmtId="3" fontId="14" fillId="0" borderId="18" xfId="1" applyNumberFormat="1" applyFont="1" applyFill="1" applyBorder="1" applyAlignment="1" applyProtection="1">
      <alignment horizontal="right" vertical="center"/>
    </xf>
    <xf numFmtId="3" fontId="14" fillId="0" borderId="11" xfId="1" applyNumberFormat="1" applyFont="1" applyFill="1" applyBorder="1" applyAlignment="1" applyProtection="1">
      <alignment horizontal="right" vertical="center"/>
    </xf>
    <xf numFmtId="3" fontId="14" fillId="0" borderId="2" xfId="1" applyNumberFormat="1" applyFont="1" applyFill="1" applyBorder="1" applyAlignment="1" applyProtection="1">
      <alignment horizontal="right" vertical="center"/>
    </xf>
    <xf numFmtId="3" fontId="14" fillId="0" borderId="3" xfId="1" applyNumberFormat="1" applyFont="1" applyFill="1" applyBorder="1" applyAlignment="1" applyProtection="1">
      <alignment horizontal="right" vertical="center"/>
    </xf>
    <xf numFmtId="3" fontId="14" fillId="0" borderId="5" xfId="1" applyNumberFormat="1" applyFont="1" applyFill="1" applyBorder="1" applyAlignment="1" applyProtection="1">
      <alignment horizontal="right" vertical="center"/>
    </xf>
    <xf numFmtId="164" fontId="0" fillId="0" borderId="25" xfId="0" applyNumberFormat="1" applyFont="1" applyFill="1" applyBorder="1" applyAlignment="1" applyProtection="1">
      <alignment horizontal="center" vertical="center" wrapText="1"/>
    </xf>
    <xf numFmtId="49" fontId="0" fillId="0" borderId="25" xfId="0" applyNumberFormat="1" applyFont="1" applyFill="1" applyBorder="1" applyAlignment="1" applyProtection="1">
      <alignment horizontal="center" vertical="center" wrapText="1"/>
    </xf>
    <xf numFmtId="3" fontId="15" fillId="0" borderId="12" xfId="51" applyNumberFormat="1" applyFont="1" applyBorder="1" applyAlignment="1">
      <alignment horizontal="right" vertical="center"/>
    </xf>
    <xf numFmtId="3" fontId="19" fillId="0" borderId="3" xfId="51" applyNumberFormat="1" applyFont="1" applyBorder="1" applyAlignment="1">
      <alignment horizontal="right" vertical="center"/>
    </xf>
    <xf numFmtId="3" fontId="15" fillId="0" borderId="11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3" fontId="15" fillId="0" borderId="6" xfId="51" applyNumberFormat="1" applyFont="1" applyFill="1" applyBorder="1" applyAlignment="1">
      <alignment vertical="center"/>
    </xf>
    <xf numFmtId="0" fontId="15" fillId="0" borderId="11" xfId="51" applyFont="1" applyFill="1" applyBorder="1" applyAlignment="1">
      <alignment vertical="center"/>
    </xf>
    <xf numFmtId="0" fontId="19" fillId="0" borderId="70" xfId="51" applyFont="1" applyFill="1" applyBorder="1" applyAlignment="1">
      <alignment horizontal="center" vertical="center"/>
    </xf>
    <xf numFmtId="0" fontId="19" fillId="0" borderId="60" xfId="51" applyFont="1" applyFill="1" applyBorder="1" applyAlignment="1">
      <alignment vertical="center"/>
    </xf>
    <xf numFmtId="0" fontId="19" fillId="24" borderId="60" xfId="51" applyFont="1" applyFill="1" applyBorder="1" applyAlignment="1">
      <alignment horizontal="center" vertical="center"/>
    </xf>
    <xf numFmtId="0" fontId="19" fillId="24" borderId="60" xfId="51" applyFont="1" applyFill="1" applyBorder="1" applyAlignment="1">
      <alignment vertical="center"/>
    </xf>
    <xf numFmtId="3" fontId="19" fillId="0" borderId="71" xfId="51" applyNumberFormat="1" applyFont="1" applyFill="1" applyBorder="1" applyAlignment="1">
      <alignment vertical="center"/>
    </xf>
    <xf numFmtId="166" fontId="62" fillId="0" borderId="2" xfId="35" applyNumberFormat="1" applyFont="1" applyBorder="1" applyAlignment="1">
      <alignment horizontal="center" vertical="center" wrapText="1"/>
    </xf>
    <xf numFmtId="0" fontId="106" fillId="0" borderId="2" xfId="48" applyFont="1" applyBorder="1" applyAlignment="1">
      <alignment horizontal="center" vertical="center"/>
    </xf>
    <xf numFmtId="166" fontId="60" fillId="0" borderId="5" xfId="35" applyNumberFormat="1" applyFont="1" applyFill="1" applyBorder="1" applyAlignment="1"/>
    <xf numFmtId="3" fontId="63" fillId="0" borderId="14" xfId="48" applyNumberFormat="1" applyFont="1" applyBorder="1"/>
    <xf numFmtId="166" fontId="60" fillId="0" borderId="8" xfId="35" applyNumberFormat="1" applyFont="1" applyFill="1" applyBorder="1" applyAlignment="1"/>
    <xf numFmtId="3" fontId="63" fillId="0" borderId="8" xfId="48" applyNumberFormat="1" applyFont="1" applyBorder="1"/>
    <xf numFmtId="166" fontId="71" fillId="0" borderId="8" xfId="35" applyNumberFormat="1" applyFont="1" applyFill="1" applyBorder="1" applyAlignment="1"/>
    <xf numFmtId="166" fontId="60" fillId="0" borderId="8" xfId="35" applyNumberFormat="1" applyFont="1" applyBorder="1" applyAlignment="1"/>
    <xf numFmtId="166" fontId="60" fillId="0" borderId="69" xfId="35" applyNumberFormat="1" applyFont="1" applyBorder="1" applyAlignment="1"/>
    <xf numFmtId="3" fontId="63" fillId="0" borderId="11" xfId="48" applyNumberFormat="1" applyFont="1" applyBorder="1"/>
    <xf numFmtId="166" fontId="62" fillId="0" borderId="2" xfId="35" applyNumberFormat="1" applyFont="1" applyBorder="1" applyAlignment="1"/>
    <xf numFmtId="3" fontId="63" fillId="0" borderId="2" xfId="48" applyNumberFormat="1" applyFont="1" applyBorder="1"/>
    <xf numFmtId="3" fontId="106" fillId="0" borderId="3" xfId="48" applyNumberFormat="1" applyFont="1" applyBorder="1"/>
    <xf numFmtId="166" fontId="62" fillId="0" borderId="60" xfId="35" applyNumberFormat="1" applyFont="1" applyBorder="1" applyAlignment="1"/>
    <xf numFmtId="0" fontId="106" fillId="0" borderId="3" xfId="48" applyFont="1" applyBorder="1" applyAlignment="1">
      <alignment horizontal="center" vertical="center"/>
    </xf>
    <xf numFmtId="0" fontId="19" fillId="0" borderId="2" xfId="178" applyFont="1" applyFill="1" applyBorder="1" applyAlignment="1">
      <alignment horizontal="center" vertical="center" wrapText="1"/>
    </xf>
    <xf numFmtId="0" fontId="19" fillId="0" borderId="3" xfId="178" applyFont="1" applyFill="1" applyBorder="1" applyAlignment="1">
      <alignment horizontal="center" vertical="center" wrapText="1"/>
    </xf>
    <xf numFmtId="3" fontId="60" fillId="0" borderId="5" xfId="178" applyNumberFormat="1" applyFont="1" applyFill="1" applyBorder="1" applyAlignment="1">
      <alignment horizontal="right"/>
    </xf>
    <xf numFmtId="3" fontId="15" fillId="0" borderId="14" xfId="178" applyNumberFormat="1" applyFont="1" applyFill="1" applyBorder="1" applyAlignment="1">
      <alignment vertical="center"/>
    </xf>
    <xf numFmtId="3" fontId="60" fillId="0" borderId="8" xfId="178" applyNumberFormat="1" applyFont="1" applyFill="1" applyBorder="1" applyAlignment="1">
      <alignment horizontal="right"/>
    </xf>
    <xf numFmtId="3" fontId="15" fillId="0" borderId="8" xfId="178" applyNumberFormat="1" applyFont="1" applyFill="1" applyBorder="1" applyAlignment="1">
      <alignment vertical="center"/>
    </xf>
    <xf numFmtId="3" fontId="60" fillId="0" borderId="11" xfId="178" applyNumberFormat="1" applyFont="1" applyFill="1" applyBorder="1" applyAlignment="1">
      <alignment horizontal="right"/>
    </xf>
    <xf numFmtId="3" fontId="15" fillId="0" borderId="18" xfId="178" applyNumberFormat="1" applyFont="1" applyFill="1" applyBorder="1" applyAlignment="1">
      <alignment vertical="center"/>
    </xf>
    <xf numFmtId="3" fontId="62" fillId="0" borderId="2" xfId="178" applyNumberFormat="1" applyFont="1" applyFill="1" applyBorder="1" applyAlignment="1">
      <alignment horizontal="right"/>
    </xf>
    <xf numFmtId="3" fontId="19" fillId="0" borderId="2" xfId="178" applyNumberFormat="1" applyFont="1" applyFill="1" applyBorder="1" applyAlignment="1">
      <alignment vertical="center"/>
    </xf>
    <xf numFmtId="3" fontId="19" fillId="0" borderId="3" xfId="178" applyNumberFormat="1" applyFont="1" applyFill="1" applyBorder="1" applyAlignment="1">
      <alignment vertical="center"/>
    </xf>
    <xf numFmtId="164" fontId="19" fillId="0" borderId="8" xfId="67" applyNumberFormat="1" applyFont="1" applyBorder="1" applyAlignment="1">
      <alignment vertical="center"/>
    </xf>
    <xf numFmtId="164" fontId="19" fillId="0" borderId="9" xfId="67" applyNumberFormat="1" applyFont="1" applyBorder="1" applyAlignment="1">
      <alignment vertical="center"/>
    </xf>
    <xf numFmtId="0" fontId="100" fillId="0" borderId="2" xfId="0" applyFont="1" applyFill="1" applyBorder="1" applyAlignment="1" applyProtection="1">
      <alignment horizontal="center" vertical="center" wrapText="1"/>
    </xf>
    <xf numFmtId="0" fontId="27" fillId="0" borderId="2" xfId="1" applyFont="1" applyFill="1" applyBorder="1" applyAlignment="1" applyProtection="1">
      <alignment horizontal="center"/>
    </xf>
    <xf numFmtId="164" fontId="14" fillId="0" borderId="5" xfId="1" applyNumberFormat="1" applyFont="1" applyFill="1" applyBorder="1" applyProtection="1"/>
    <xf numFmtId="3" fontId="14" fillId="0" borderId="14" xfId="1" applyNumberFormat="1" applyFont="1" applyFill="1" applyBorder="1" applyProtection="1"/>
    <xf numFmtId="164" fontId="14" fillId="0" borderId="8" xfId="1" applyNumberFormat="1" applyFont="1" applyFill="1" applyBorder="1" applyProtection="1"/>
    <xf numFmtId="164" fontId="1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3" fontId="14" fillId="0" borderId="11" xfId="1" applyNumberFormat="1" applyFont="1" applyFill="1" applyBorder="1" applyProtection="1"/>
    <xf numFmtId="164" fontId="16" fillId="0" borderId="2" xfId="1" applyNumberFormat="1" applyFont="1" applyFill="1" applyBorder="1" applyProtection="1"/>
    <xf numFmtId="3" fontId="16" fillId="0" borderId="2" xfId="1" applyNumberFormat="1" applyFont="1" applyFill="1" applyBorder="1" applyProtection="1"/>
    <xf numFmtId="3" fontId="16" fillId="0" borderId="3" xfId="1" applyNumberFormat="1" applyFont="1" applyFill="1" applyBorder="1" applyProtection="1"/>
    <xf numFmtId="164" fontId="18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11" xfId="0" applyFont="1" applyBorder="1" applyAlignment="1" applyProtection="1">
      <alignment horizontal="left" vertical="center" wrapText="1" indent="6"/>
    </xf>
    <xf numFmtId="164" fontId="18" fillId="0" borderId="11" xfId="1" applyNumberFormat="1" applyFont="1" applyFill="1" applyBorder="1" applyAlignment="1" applyProtection="1">
      <alignment horizontal="right" vertical="center" wrapText="1"/>
      <protection locked="0"/>
    </xf>
    <xf numFmtId="49" fontId="12" fillId="0" borderId="7" xfId="1" applyNumberFormat="1" applyFont="1" applyFill="1" applyBorder="1" applyAlignment="1" applyProtection="1">
      <alignment horizontal="center" vertical="center" wrapText="1"/>
    </xf>
    <xf numFmtId="164" fontId="14" fillId="0" borderId="14" xfId="1" applyNumberFormat="1" applyFont="1" applyFill="1" applyBorder="1" applyAlignment="1" applyProtection="1">
      <alignment vertical="center" wrapTex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7" xfId="1" applyFont="1" applyFill="1" applyBorder="1" applyAlignment="1" applyProtection="1">
      <alignment horizontal="left" vertical="center" wrapText="1"/>
    </xf>
    <xf numFmtId="0" fontId="16" fillId="0" borderId="17" xfId="1" applyFont="1" applyFill="1" applyBorder="1" applyAlignment="1" applyProtection="1">
      <alignment horizontal="center" vertical="center" wrapText="1"/>
    </xf>
    <xf numFmtId="164" fontId="16" fillId="0" borderId="17" xfId="1" applyNumberFormat="1" applyFont="1" applyFill="1" applyBorder="1" applyAlignment="1" applyProtection="1">
      <alignment horizontal="right" vertical="center" wrapText="1" indent="1"/>
    </xf>
    <xf numFmtId="0" fontId="14" fillId="0" borderId="17" xfId="1" applyFont="1" applyFill="1" applyBorder="1" applyProtection="1"/>
    <xf numFmtId="164" fontId="14" fillId="0" borderId="17" xfId="1" applyNumberFormat="1" applyFont="1" applyFill="1" applyBorder="1" applyProtection="1"/>
    <xf numFmtId="164" fontId="14" fillId="0" borderId="14" xfId="1" applyNumberFormat="1" applyFont="1" applyFill="1" applyBorder="1" applyProtection="1"/>
    <xf numFmtId="164" fontId="14" fillId="0" borderId="18" xfId="1" applyNumberFormat="1" applyFont="1" applyFill="1" applyBorder="1" applyAlignment="1" applyProtection="1">
      <alignment vertical="center" wrapText="1"/>
      <protection locked="0"/>
    </xf>
    <xf numFmtId="164" fontId="14" fillId="0" borderId="18" xfId="1" applyNumberFormat="1" applyFont="1" applyFill="1" applyBorder="1" applyProtection="1"/>
    <xf numFmtId="164" fontId="10" fillId="0" borderId="8" xfId="1" applyNumberFormat="1" applyFont="1" applyFill="1" applyBorder="1" applyAlignment="1" applyProtection="1">
      <alignment vertical="center" wrapText="1"/>
      <protection locked="0"/>
    </xf>
    <xf numFmtId="0" fontId="15" fillId="0" borderId="18" xfId="0" applyFont="1" applyBorder="1" applyAlignment="1" applyProtection="1">
      <alignment horizontal="left" vertical="center" wrapText="1"/>
    </xf>
    <xf numFmtId="164" fontId="10" fillId="0" borderId="18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/>
    </xf>
    <xf numFmtId="164" fontId="10" fillId="0" borderId="14" xfId="1" applyNumberFormat="1" applyFont="1" applyFill="1" applyBorder="1" applyAlignment="1" applyProtection="1">
      <alignment vertical="center" wrapText="1"/>
      <protection locked="0"/>
    </xf>
    <xf numFmtId="0" fontId="15" fillId="0" borderId="2" xfId="0" applyFont="1" applyBorder="1" applyAlignment="1" applyProtection="1">
      <alignment horizontal="center" wrapText="1"/>
    </xf>
    <xf numFmtId="164" fontId="12" fillId="0" borderId="2" xfId="1" applyNumberFormat="1" applyFont="1" applyFill="1" applyBorder="1" applyAlignment="1" applyProtection="1">
      <alignment vertical="center" wrapText="1"/>
    </xf>
    <xf numFmtId="0" fontId="14" fillId="0" borderId="2" xfId="1" applyFont="1" applyFill="1" applyBorder="1" applyProtection="1"/>
    <xf numFmtId="164" fontId="14" fillId="0" borderId="2" xfId="1" applyNumberFormat="1" applyFont="1" applyFill="1" applyBorder="1" applyProtection="1"/>
    <xf numFmtId="3" fontId="14" fillId="0" borderId="2" xfId="1" applyNumberFormat="1" applyFont="1" applyFill="1" applyBorder="1" applyProtection="1"/>
    <xf numFmtId="3" fontId="14" fillId="0" borderId="3" xfId="1" applyNumberFormat="1" applyFont="1" applyFill="1" applyBorder="1" applyProtection="1"/>
    <xf numFmtId="164" fontId="14" fillId="0" borderId="11" xfId="1" applyNumberFormat="1" applyFont="1" applyFill="1" applyBorder="1" applyAlignment="1" applyProtection="1">
      <alignment vertical="center" wrapText="1"/>
      <protection locked="0"/>
    </xf>
    <xf numFmtId="49" fontId="16" fillId="0" borderId="22" xfId="1" applyNumberFormat="1" applyFont="1" applyFill="1" applyBorder="1" applyAlignment="1" applyProtection="1">
      <alignment horizontal="center" vertical="center" wrapText="1"/>
    </xf>
    <xf numFmtId="164" fontId="14" fillId="0" borderId="14" xfId="1" applyNumberFormat="1" applyFont="1" applyFill="1" applyBorder="1" applyAlignment="1" applyProtection="1">
      <alignment vertical="center" wrapText="1"/>
    </xf>
    <xf numFmtId="49" fontId="16" fillId="0" borderId="70" xfId="1" applyNumberFormat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wrapText="1"/>
    </xf>
    <xf numFmtId="164" fontId="22" fillId="0" borderId="8" xfId="1" applyNumberFormat="1" applyFont="1" applyFill="1" applyBorder="1" applyAlignment="1" applyProtection="1">
      <alignment vertical="center" wrapText="1"/>
      <protection locked="0"/>
    </xf>
    <xf numFmtId="164" fontId="22" fillId="0" borderId="8" xfId="1" applyNumberFormat="1" applyFont="1" applyFill="1" applyBorder="1" applyProtection="1"/>
    <xf numFmtId="164" fontId="22" fillId="0" borderId="8" xfId="1" applyNumberFormat="1" applyFont="1" applyFill="1" applyBorder="1" applyAlignment="1" applyProtection="1">
      <alignment vertical="center"/>
      <protection locked="0"/>
    </xf>
    <xf numFmtId="49" fontId="14" fillId="0" borderId="22" xfId="1" applyNumberFormat="1" applyFont="1" applyFill="1" applyBorder="1" applyAlignment="1" applyProtection="1">
      <alignment horizontal="left" vertical="center" wrapText="1" indent="1"/>
    </xf>
    <xf numFmtId="0" fontId="22" fillId="0" borderId="18" xfId="1" applyFont="1" applyFill="1" applyBorder="1" applyAlignment="1" applyProtection="1">
      <alignment horizontal="left" vertical="center" wrapText="1" indent="11"/>
    </xf>
    <xf numFmtId="164" fontId="22" fillId="0" borderId="18" xfId="1" applyNumberFormat="1" applyFont="1" applyFill="1" applyBorder="1" applyAlignment="1" applyProtection="1">
      <alignment vertical="center" wrapText="1"/>
      <protection locked="0"/>
    </xf>
    <xf numFmtId="49" fontId="16" fillId="0" borderId="4" xfId="1" applyNumberFormat="1" applyFont="1" applyFill="1" applyBorder="1" applyAlignment="1" applyProtection="1">
      <alignment horizontal="left" vertical="center" wrapText="1" indent="1"/>
    </xf>
    <xf numFmtId="0" fontId="16" fillId="0" borderId="60" xfId="1" applyFont="1" applyFill="1" applyBorder="1" applyAlignment="1" applyProtection="1">
      <alignment vertical="center" wrapText="1"/>
    </xf>
    <xf numFmtId="164" fontId="16" fillId="0" borderId="60" xfId="1" applyNumberFormat="1" applyFont="1" applyFill="1" applyBorder="1" applyAlignment="1" applyProtection="1">
      <alignment vertical="center" wrapText="1"/>
      <protection locked="0"/>
    </xf>
    <xf numFmtId="164" fontId="16" fillId="0" borderId="60" xfId="1" applyNumberFormat="1" applyFont="1" applyFill="1" applyBorder="1" applyAlignment="1" applyProtection="1">
      <alignment vertical="center"/>
    </xf>
    <xf numFmtId="49" fontId="16" fillId="0" borderId="7" xfId="1" applyNumberFormat="1" applyFont="1" applyFill="1" applyBorder="1" applyAlignment="1" applyProtection="1">
      <alignment horizontal="left" vertical="center" wrapText="1" indent="1"/>
    </xf>
    <xf numFmtId="0" fontId="0" fillId="0" borderId="5" xfId="1" applyFont="1" applyFill="1" applyBorder="1" applyAlignment="1" applyProtection="1">
      <alignment horizontal="left" vertical="center" wrapText="1"/>
    </xf>
    <xf numFmtId="164" fontId="14" fillId="0" borderId="5" xfId="1" applyNumberFormat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4" fillId="0" borderId="1" xfId="1" applyFont="1" applyFill="1" applyBorder="1" applyAlignment="1" applyProtection="1">
      <alignment horizontal="left" vertical="center" wrapText="1" indent="1"/>
    </xf>
    <xf numFmtId="0" fontId="19" fillId="0" borderId="60" xfId="0" applyFont="1" applyBorder="1" applyAlignment="1" applyProtection="1">
      <alignment horizontal="left" vertical="center" wrapText="1"/>
    </xf>
    <xf numFmtId="164" fontId="19" fillId="0" borderId="60" xfId="0" quotePrefix="1" applyNumberFormat="1" applyFont="1" applyBorder="1" applyAlignment="1" applyProtection="1">
      <alignment vertical="center" wrapText="1"/>
    </xf>
    <xf numFmtId="0" fontId="27" fillId="0" borderId="62" xfId="1" applyFont="1" applyFill="1" applyBorder="1" applyAlignment="1" applyProtection="1">
      <alignment horizontal="center"/>
    </xf>
    <xf numFmtId="3" fontId="14" fillId="0" borderId="84" xfId="1" applyNumberFormat="1" applyFont="1" applyFill="1" applyBorder="1" applyProtection="1"/>
    <xf numFmtId="3" fontId="14" fillId="0" borderId="58" xfId="1" applyNumberFormat="1" applyFont="1" applyFill="1" applyBorder="1" applyProtection="1"/>
    <xf numFmtId="3" fontId="14" fillId="0" borderId="81" xfId="1" applyNumberFormat="1" applyFont="1" applyFill="1" applyBorder="1" applyProtection="1"/>
    <xf numFmtId="3" fontId="16" fillId="0" borderId="62" xfId="1" applyNumberFormat="1" applyFont="1" applyFill="1" applyBorder="1" applyProtection="1"/>
    <xf numFmtId="3" fontId="14" fillId="0" borderId="63" xfId="1" applyNumberFormat="1" applyFont="1" applyFill="1" applyBorder="1" applyProtection="1"/>
    <xf numFmtId="3" fontId="14" fillId="0" borderId="62" xfId="1" applyNumberFormat="1" applyFont="1" applyFill="1" applyBorder="1" applyProtection="1"/>
    <xf numFmtId="3" fontId="10" fillId="0" borderId="84" xfId="1" applyNumberFormat="1" applyFont="1" applyFill="1" applyBorder="1" applyProtection="1"/>
    <xf numFmtId="3" fontId="10" fillId="0" borderId="58" xfId="1" applyNumberFormat="1" applyFont="1" applyFill="1" applyBorder="1" applyProtection="1"/>
    <xf numFmtId="3" fontId="10" fillId="0" borderId="81" xfId="1" applyNumberFormat="1" applyFont="1" applyFill="1" applyBorder="1" applyProtection="1"/>
    <xf numFmtId="3" fontId="10" fillId="0" borderId="63" xfId="1" applyNumberFormat="1" applyFont="1" applyFill="1" applyBorder="1" applyProtection="1"/>
    <xf numFmtId="0" fontId="111" fillId="0" borderId="48" xfId="0" applyFont="1" applyBorder="1" applyAlignment="1" applyProtection="1">
      <alignment horizontal="left" vertical="center" wrapText="1" indent="1"/>
      <protection locked="0"/>
    </xf>
    <xf numFmtId="164" fontId="0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54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48" xfId="0" applyNumberFormat="1" applyFont="1" applyFill="1" applyBorder="1" applyAlignment="1">
      <alignment vertical="center" wrapText="1"/>
    </xf>
    <xf numFmtId="3" fontId="0" fillId="0" borderId="25" xfId="0" applyNumberFormat="1" applyFont="1" applyFill="1" applyBorder="1" applyAlignment="1">
      <alignment vertical="center" wrapText="1"/>
    </xf>
    <xf numFmtId="3" fontId="6" fillId="0" borderId="0" xfId="1" applyNumberFormat="1" applyFill="1" applyProtection="1"/>
    <xf numFmtId="3" fontId="14" fillId="0" borderId="0" xfId="1" applyNumberFormat="1" applyFont="1" applyFill="1" applyProtection="1"/>
    <xf numFmtId="164" fontId="16" fillId="0" borderId="29" xfId="0" applyNumberFormat="1" applyFont="1" applyFill="1" applyBorder="1" applyAlignment="1" applyProtection="1">
      <alignment horizontal="center" vertical="center" wrapText="1"/>
    </xf>
    <xf numFmtId="3" fontId="14" fillId="0" borderId="84" xfId="1" applyNumberFormat="1" applyFont="1" applyFill="1" applyBorder="1" applyAlignment="1" applyProtection="1">
      <alignment horizontal="right" vertical="center"/>
    </xf>
    <xf numFmtId="3" fontId="14" fillId="0" borderId="58" xfId="1" applyNumberFormat="1" applyFont="1" applyFill="1" applyBorder="1" applyAlignment="1" applyProtection="1">
      <alignment horizontal="right" vertical="center"/>
    </xf>
    <xf numFmtId="3" fontId="14" fillId="0" borderId="64" xfId="1" applyNumberFormat="1" applyFont="1" applyFill="1" applyBorder="1" applyAlignment="1" applyProtection="1">
      <alignment horizontal="right" vertical="center"/>
    </xf>
    <xf numFmtId="3" fontId="14" fillId="0" borderId="81" xfId="1" applyNumberFormat="1" applyFont="1" applyFill="1" applyBorder="1" applyAlignment="1" applyProtection="1">
      <alignment horizontal="right" vertical="center"/>
    </xf>
    <xf numFmtId="3" fontId="14" fillId="0" borderId="62" xfId="1" applyNumberFormat="1" applyFont="1" applyFill="1" applyBorder="1" applyAlignment="1" applyProtection="1">
      <alignment horizontal="right" vertical="center"/>
    </xf>
    <xf numFmtId="3" fontId="14" fillId="0" borderId="63" xfId="1" applyNumberFormat="1" applyFont="1" applyFill="1" applyBorder="1" applyAlignment="1" applyProtection="1">
      <alignment horizontal="right" vertical="center"/>
    </xf>
    <xf numFmtId="3" fontId="12" fillId="0" borderId="2" xfId="1" applyNumberFormat="1" applyFont="1" applyFill="1" applyBorder="1" applyAlignment="1" applyProtection="1">
      <alignment horizontal="center" vertical="center" wrapText="1"/>
    </xf>
    <xf numFmtId="3" fontId="16" fillId="0" borderId="62" xfId="1" applyNumberFormat="1" applyFont="1" applyFill="1" applyBorder="1" applyAlignment="1" applyProtection="1">
      <alignment horizontal="center"/>
    </xf>
    <xf numFmtId="0" fontId="16" fillId="0" borderId="3" xfId="1" applyFont="1" applyFill="1" applyBorder="1" applyAlignment="1" applyProtection="1">
      <alignment horizontal="center"/>
    </xf>
    <xf numFmtId="3" fontId="16" fillId="0" borderId="61" xfId="1" applyNumberFormat="1" applyFont="1" applyFill="1" applyBorder="1" applyAlignment="1" applyProtection="1">
      <alignment horizontal="right" vertical="center" wrapText="1"/>
      <protection locked="0"/>
    </xf>
    <xf numFmtId="3" fontId="12" fillId="0" borderId="15" xfId="1" applyNumberFormat="1" applyFont="1" applyFill="1" applyBorder="1" applyAlignment="1" applyProtection="1">
      <alignment horizontal="right" vertical="center" wrapText="1" indent="1"/>
    </xf>
    <xf numFmtId="3" fontId="12" fillId="0" borderId="23" xfId="1" applyNumberFormat="1" applyFont="1" applyFill="1" applyBorder="1" applyAlignment="1" applyProtection="1">
      <alignment horizontal="right" vertical="center" wrapText="1" indent="1"/>
    </xf>
    <xf numFmtId="3" fontId="16" fillId="0" borderId="25" xfId="0" applyNumberFormat="1" applyFont="1" applyFill="1" applyBorder="1" applyAlignment="1" applyProtection="1">
      <alignment horizontal="center" vertical="center" wrapText="1"/>
    </xf>
    <xf numFmtId="164" fontId="16" fillId="0" borderId="67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Border="1" applyAlignment="1" applyProtection="1">
      <alignment horizontal="center" vertical="center" wrapText="1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59" xfId="0" applyNumberFormat="1" applyFont="1" applyFill="1" applyBorder="1" applyAlignment="1" applyProtection="1">
      <alignment horizontal="center" vertical="center" wrapText="1"/>
    </xf>
    <xf numFmtId="3" fontId="16" fillId="0" borderId="21" xfId="0" applyNumberFormat="1" applyFont="1" applyFill="1" applyBorder="1" applyAlignment="1" applyProtection="1">
      <alignment horizontal="center" vertical="center" wrapText="1"/>
    </xf>
    <xf numFmtId="164" fontId="16" fillId="0" borderId="21" xfId="0" applyNumberFormat="1" applyFont="1" applyFill="1" applyBorder="1" applyAlignment="1" applyProtection="1">
      <alignment horizontal="center" vertical="center" wrapText="1"/>
    </xf>
    <xf numFmtId="164" fontId="16" fillId="0" borderId="65" xfId="0" applyNumberFormat="1" applyFont="1" applyFill="1" applyBorder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3" fontId="16" fillId="0" borderId="20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ill="1" applyAlignment="1" applyProtection="1">
      <alignment vertical="center" wrapText="1"/>
    </xf>
    <xf numFmtId="3" fontId="0" fillId="0" borderId="25" xfId="0" applyNumberFormat="1" applyFont="1" applyFill="1" applyBorder="1" applyAlignment="1" applyProtection="1">
      <alignment vertical="center" wrapText="1"/>
      <protection locked="0"/>
    </xf>
    <xf numFmtId="3" fontId="22" fillId="0" borderId="25" xfId="0" applyNumberFormat="1" applyFont="1" applyFill="1" applyBorder="1" applyAlignment="1" applyProtection="1">
      <alignment vertical="center" wrapText="1"/>
      <protection locked="0"/>
    </xf>
    <xf numFmtId="3" fontId="16" fillId="0" borderId="25" xfId="0" applyNumberFormat="1" applyFont="1" applyFill="1" applyBorder="1" applyAlignment="1" applyProtection="1">
      <alignment vertical="center" wrapText="1"/>
    </xf>
    <xf numFmtId="3" fontId="22" fillId="0" borderId="25" xfId="0" applyNumberFormat="1" applyFont="1" applyFill="1" applyBorder="1" applyAlignment="1" applyProtection="1">
      <alignment vertical="center" wrapText="1"/>
    </xf>
    <xf numFmtId="3" fontId="16" fillId="0" borderId="25" xfId="0" applyNumberFormat="1" applyFont="1" applyFill="1" applyBorder="1" applyAlignment="1" applyProtection="1">
      <alignment horizontal="right" vertical="center" wrapText="1" indent="1"/>
    </xf>
    <xf numFmtId="3" fontId="0" fillId="0" borderId="25" xfId="0" applyNumberFormat="1" applyFill="1" applyBorder="1" applyAlignment="1" applyProtection="1">
      <alignment vertical="center" wrapText="1"/>
    </xf>
    <xf numFmtId="164" fontId="12" fillId="0" borderId="2" xfId="1" applyNumberFormat="1" applyFont="1" applyFill="1" applyBorder="1" applyAlignment="1" applyProtection="1">
      <alignment horizontal="center" vertical="center" wrapText="1"/>
    </xf>
    <xf numFmtId="164" fontId="0" fillId="0" borderId="32" xfId="0" applyNumberFormat="1" applyBorder="1"/>
    <xf numFmtId="164" fontId="0" fillId="0" borderId="89" xfId="0" applyNumberFormat="1" applyBorder="1"/>
    <xf numFmtId="3" fontId="63" fillId="0" borderId="84" xfId="48" applyNumberFormat="1" applyFont="1" applyBorder="1"/>
    <xf numFmtId="3" fontId="63" fillId="0" borderId="58" xfId="48" applyNumberFormat="1" applyFont="1" applyBorder="1"/>
    <xf numFmtId="3" fontId="63" fillId="0" borderId="81" xfId="48" applyNumberFormat="1" applyFont="1" applyBorder="1"/>
    <xf numFmtId="3" fontId="63" fillId="0" borderId="62" xfId="48" applyNumberFormat="1" applyFont="1" applyBorder="1"/>
    <xf numFmtId="164" fontId="15" fillId="0" borderId="84" xfId="178" applyNumberFormat="1" applyFont="1" applyFill="1" applyBorder="1" applyAlignment="1">
      <alignment vertical="center"/>
    </xf>
    <xf numFmtId="164" fontId="15" fillId="0" borderId="58" xfId="178" applyNumberFormat="1" applyFont="1" applyFill="1" applyBorder="1" applyAlignment="1">
      <alignment vertical="center"/>
    </xf>
    <xf numFmtId="164" fontId="15" fillId="0" borderId="64" xfId="178" applyNumberFormat="1" applyFont="1" applyFill="1" applyBorder="1" applyAlignment="1">
      <alignment vertical="center"/>
    </xf>
    <xf numFmtId="164" fontId="19" fillId="0" borderId="0" xfId="178" applyNumberFormat="1" applyFont="1" applyFill="1" applyAlignment="1">
      <alignment vertical="center"/>
    </xf>
    <xf numFmtId="164" fontId="15" fillId="0" borderId="0" xfId="178" applyNumberFormat="1" applyFont="1" applyFill="1"/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16" fillId="0" borderId="25" xfId="1" applyFont="1" applyFill="1" applyBorder="1" applyAlignment="1" applyProtection="1">
      <alignment horizontal="center" wrapText="1"/>
    </xf>
    <xf numFmtId="164" fontId="16" fillId="0" borderId="25" xfId="1" applyNumberFormat="1" applyFont="1" applyFill="1" applyBorder="1" applyAlignment="1" applyProtection="1">
      <alignment horizontal="center" wrapText="1"/>
    </xf>
    <xf numFmtId="164" fontId="27" fillId="0" borderId="2" xfId="1" applyNumberFormat="1" applyFont="1" applyFill="1" applyBorder="1" applyAlignment="1" applyProtection="1">
      <alignment horizontal="center"/>
    </xf>
    <xf numFmtId="164" fontId="14" fillId="0" borderId="84" xfId="1" applyNumberFormat="1" applyFont="1" applyFill="1" applyBorder="1" applyProtection="1"/>
    <xf numFmtId="164" fontId="14" fillId="0" borderId="58" xfId="1" applyNumberFormat="1" applyFont="1" applyFill="1" applyBorder="1" applyProtection="1"/>
    <xf numFmtId="164" fontId="14" fillId="0" borderId="81" xfId="1" applyNumberFormat="1" applyFont="1" applyFill="1" applyBorder="1" applyProtection="1"/>
    <xf numFmtId="164" fontId="14" fillId="0" borderId="63" xfId="1" applyNumberFormat="1" applyFont="1" applyFill="1" applyBorder="1" applyProtection="1"/>
    <xf numFmtId="164" fontId="16" fillId="0" borderId="62" xfId="1" applyNumberFormat="1" applyFont="1" applyFill="1" applyBorder="1" applyProtection="1"/>
    <xf numFmtId="164" fontId="14" fillId="0" borderId="62" xfId="1" applyNumberFormat="1" applyFont="1" applyFill="1" applyBorder="1" applyProtection="1"/>
    <xf numFmtId="164" fontId="6" fillId="0" borderId="0" xfId="1" applyNumberFormat="1" applyFill="1" applyProtection="1"/>
    <xf numFmtId="164" fontId="10" fillId="0" borderId="84" xfId="1" applyNumberFormat="1" applyFont="1" applyFill="1" applyBorder="1" applyProtection="1"/>
    <xf numFmtId="164" fontId="10" fillId="0" borderId="58" xfId="1" applyNumberFormat="1" applyFont="1" applyFill="1" applyBorder="1" applyProtection="1"/>
    <xf numFmtId="164" fontId="10" fillId="0" borderId="81" xfId="1" applyNumberFormat="1" applyFont="1" applyFill="1" applyBorder="1" applyProtection="1"/>
    <xf numFmtId="164" fontId="10" fillId="0" borderId="63" xfId="1" applyNumberFormat="1" applyFont="1" applyFill="1" applyBorder="1" applyProtection="1"/>
    <xf numFmtId="3" fontId="10" fillId="0" borderId="14" xfId="1" applyNumberFormat="1" applyFont="1" applyFill="1" applyBorder="1" applyAlignment="1" applyProtection="1">
      <alignment horizontal="right" vertical="center"/>
    </xf>
    <xf numFmtId="3" fontId="10" fillId="0" borderId="8" xfId="1" applyNumberFormat="1" applyFont="1" applyFill="1" applyBorder="1" applyAlignment="1" applyProtection="1">
      <alignment horizontal="right" vertical="center"/>
    </xf>
    <xf numFmtId="3" fontId="10" fillId="0" borderId="54" xfId="1" applyNumberFormat="1" applyFont="1" applyFill="1" applyBorder="1" applyAlignment="1" applyProtection="1">
      <alignment horizontal="right" vertical="center"/>
    </xf>
    <xf numFmtId="3" fontId="10" fillId="0" borderId="50" xfId="1" applyNumberFormat="1" applyFont="1" applyFill="1" applyBorder="1" applyAlignment="1" applyProtection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164" fontId="14" fillId="0" borderId="9" xfId="1" applyNumberFormat="1" applyFont="1" applyFill="1" applyBorder="1" applyAlignment="1" applyProtection="1">
      <alignment horizontal="right" vertical="center" wrapText="1"/>
      <protection locked="0"/>
    </xf>
    <xf numFmtId="3" fontId="10" fillId="0" borderId="18" xfId="1" applyNumberFormat="1" applyFont="1" applyFill="1" applyBorder="1" applyAlignment="1" applyProtection="1">
      <alignment horizontal="right" vertical="center"/>
    </xf>
    <xf numFmtId="3" fontId="63" fillId="0" borderId="95" xfId="173" applyNumberFormat="1" applyFont="1" applyBorder="1"/>
    <xf numFmtId="0" fontId="17" fillId="0" borderId="8" xfId="0" applyFont="1" applyBorder="1" applyAlignment="1" applyProtection="1">
      <alignment horizontal="left" vertical="center" wrapText="1" indent="5"/>
    </xf>
    <xf numFmtId="0" fontId="15" fillId="0" borderId="18" xfId="0" applyFont="1" applyBorder="1" applyAlignment="1" applyProtection="1">
      <alignment vertical="center" wrapText="1"/>
    </xf>
    <xf numFmtId="3" fontId="14" fillId="0" borderId="18" xfId="1" applyNumberFormat="1" applyFont="1" applyFill="1" applyBorder="1" applyProtection="1"/>
    <xf numFmtId="3" fontId="14" fillId="0" borderId="23" xfId="1" applyNumberFormat="1" applyFont="1" applyFill="1" applyBorder="1" applyProtection="1"/>
    <xf numFmtId="3" fontId="14" fillId="0" borderId="14" xfId="0" applyNumberFormat="1" applyFont="1" applyFill="1" applyBorder="1" applyAlignment="1">
      <alignment vertical="center" wrapText="1"/>
    </xf>
    <xf numFmtId="3" fontId="14" fillId="0" borderId="8" xfId="0" applyNumberFormat="1" applyFont="1" applyFill="1" applyBorder="1" applyAlignment="1">
      <alignment vertical="center" wrapText="1"/>
    </xf>
    <xf numFmtId="164" fontId="16" fillId="0" borderId="7" xfId="1" applyNumberFormat="1" applyFont="1" applyFill="1" applyBorder="1" applyAlignment="1" applyProtection="1">
      <alignment vertical="center" wrapText="1"/>
      <protection locked="0"/>
    </xf>
    <xf numFmtId="164" fontId="16" fillId="0" borderId="8" xfId="1" applyNumberFormat="1" applyFont="1" applyFill="1" applyBorder="1" applyAlignment="1" applyProtection="1">
      <alignment vertical="center" wrapText="1"/>
      <protection locked="0"/>
    </xf>
    <xf numFmtId="164" fontId="16" fillId="0" borderId="9" xfId="1" applyNumberFormat="1" applyFont="1" applyFill="1" applyBorder="1" applyAlignment="1" applyProtection="1">
      <alignment vertical="center" wrapText="1"/>
      <protection locked="0"/>
    </xf>
    <xf numFmtId="3" fontId="14" fillId="0" borderId="18" xfId="0" applyNumberFormat="1" applyFont="1" applyFill="1" applyBorder="1" applyAlignment="1">
      <alignment vertical="center" wrapText="1"/>
    </xf>
    <xf numFmtId="0" fontId="0" fillId="0" borderId="25" xfId="1" applyFont="1" applyFill="1" applyBorder="1" applyAlignment="1" applyProtection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0" fontId="15" fillId="0" borderId="32" xfId="0" applyFont="1" applyBorder="1" applyAlignment="1">
      <alignment horizontal="left" vertical="center" indent="2"/>
    </xf>
    <xf numFmtId="3" fontId="12" fillId="0" borderId="7" xfId="0" applyNumberFormat="1" applyFont="1" applyFill="1" applyBorder="1" applyAlignment="1">
      <alignment vertical="center" wrapText="1"/>
    </xf>
    <xf numFmtId="3" fontId="12" fillId="0" borderId="9" xfId="0" applyNumberFormat="1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vertical="center" wrapText="1"/>
    </xf>
    <xf numFmtId="3" fontId="14" fillId="0" borderId="12" xfId="0" applyNumberFormat="1" applyFont="1" applyFill="1" applyBorder="1" applyAlignment="1">
      <alignment vertical="center" wrapText="1"/>
    </xf>
    <xf numFmtId="3" fontId="14" fillId="0" borderId="25" xfId="0" applyNumberFormat="1" applyFont="1" applyFill="1" applyBorder="1" applyAlignment="1">
      <alignment vertical="center" wrapText="1"/>
    </xf>
    <xf numFmtId="0" fontId="10" fillId="0" borderId="32" xfId="1" applyFont="1" applyFill="1" applyBorder="1" applyAlignment="1" applyProtection="1">
      <alignment horizontal="left" vertical="center" wrapText="1"/>
    </xf>
    <xf numFmtId="0" fontId="10" fillId="0" borderId="32" xfId="1" applyFont="1" applyFill="1" applyBorder="1" applyAlignment="1" applyProtection="1">
      <alignment horizontal="left" vertical="center" wrapText="1" indent="4"/>
    </xf>
    <xf numFmtId="0" fontId="10" fillId="0" borderId="32" xfId="1" applyFont="1" applyFill="1" applyBorder="1" applyAlignment="1" applyProtection="1">
      <alignment horizontal="left" vertical="center" wrapText="1" indent="1"/>
    </xf>
    <xf numFmtId="0" fontId="10" fillId="0" borderId="49" xfId="1" applyFont="1" applyFill="1" applyBorder="1" applyAlignment="1" applyProtection="1">
      <alignment horizontal="left" vertical="center" wrapText="1" indent="6"/>
    </xf>
    <xf numFmtId="0" fontId="10" fillId="0" borderId="68" xfId="1" applyFont="1" applyFill="1" applyBorder="1" applyAlignment="1" applyProtection="1">
      <alignment horizontal="center" vertical="center" wrapText="1"/>
    </xf>
    <xf numFmtId="164" fontId="10" fillId="0" borderId="49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25" xfId="1" applyNumberFormat="1" applyFont="1" applyFill="1" applyBorder="1" applyAlignment="1" applyProtection="1">
      <alignment horizontal="center" vertical="center" wrapText="1"/>
    </xf>
    <xf numFmtId="0" fontId="27" fillId="0" borderId="3" xfId="1" applyFont="1" applyFill="1" applyBorder="1" applyAlignment="1" applyProtection="1">
      <alignment horizontal="center"/>
    </xf>
    <xf numFmtId="164" fontId="27" fillId="0" borderId="25" xfId="1" applyNumberFormat="1" applyFont="1" applyFill="1" applyBorder="1" applyAlignment="1" applyProtection="1">
      <alignment horizontal="center"/>
    </xf>
    <xf numFmtId="0" fontId="27" fillId="0" borderId="25" xfId="1" applyFont="1" applyFill="1" applyBorder="1" applyAlignment="1" applyProtection="1">
      <alignment horizontal="center"/>
    </xf>
    <xf numFmtId="3" fontId="12" fillId="0" borderId="14" xfId="0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vertical="center" wrapText="1"/>
    </xf>
    <xf numFmtId="3" fontId="10" fillId="0" borderId="8" xfId="0" applyNumberFormat="1" applyFont="1" applyBorder="1" applyAlignment="1"/>
    <xf numFmtId="3" fontId="10" fillId="0" borderId="18" xfId="0" applyNumberFormat="1" applyFont="1" applyBorder="1" applyAlignment="1"/>
    <xf numFmtId="3" fontId="15" fillId="0" borderId="14" xfId="161" applyNumberFormat="1" applyFont="1" applyFill="1" applyBorder="1" applyAlignment="1" applyProtection="1"/>
    <xf numFmtId="3" fontId="15" fillId="0" borderId="8" xfId="159" applyNumberFormat="1" applyFont="1" applyFill="1" applyBorder="1" applyAlignment="1"/>
    <xf numFmtId="3" fontId="10" fillId="0" borderId="5" xfId="0" applyNumberFormat="1" applyFont="1" applyBorder="1" applyAlignment="1"/>
    <xf numFmtId="3" fontId="14" fillId="25" borderId="9" xfId="1" applyNumberFormat="1" applyFont="1" applyFill="1" applyBorder="1" applyProtection="1"/>
    <xf numFmtId="3" fontId="14" fillId="25" borderId="12" xfId="1" applyNumberFormat="1" applyFont="1" applyFill="1" applyBorder="1" applyProtection="1"/>
    <xf numFmtId="164" fontId="14" fillId="0" borderId="0" xfId="1" applyNumberFormat="1" applyFont="1" applyFill="1" applyProtection="1"/>
    <xf numFmtId="164" fontId="18" fillId="0" borderId="8" xfId="1" applyNumberFormat="1" applyFont="1" applyFill="1" applyBorder="1" applyAlignment="1" applyProtection="1">
      <alignment vertical="center" wrapText="1"/>
      <protection locked="0"/>
    </xf>
    <xf numFmtId="1" fontId="18" fillId="0" borderId="8" xfId="1" applyNumberFormat="1" applyFont="1" applyFill="1" applyBorder="1" applyProtection="1"/>
    <xf numFmtId="164" fontId="18" fillId="0" borderId="8" xfId="1" applyNumberFormat="1" applyFont="1" applyFill="1" applyBorder="1" applyProtection="1"/>
    <xf numFmtId="3" fontId="18" fillId="0" borderId="8" xfId="1" applyNumberFormat="1" applyFont="1" applyFill="1" applyBorder="1" applyProtection="1"/>
    <xf numFmtId="3" fontId="18" fillId="0" borderId="58" xfId="1" applyNumberFormat="1" applyFont="1" applyFill="1" applyBorder="1" applyProtection="1"/>
    <xf numFmtId="164" fontId="18" fillId="0" borderId="58" xfId="1" applyNumberFormat="1" applyFont="1" applyFill="1" applyBorder="1" applyProtection="1"/>
    <xf numFmtId="3" fontId="18" fillId="25" borderId="6" xfId="1" applyNumberFormat="1" applyFont="1" applyFill="1" applyBorder="1" applyProtection="1"/>
    <xf numFmtId="0" fontId="6" fillId="0" borderId="0" xfId="1" applyFill="1" applyAlignment="1" applyProtection="1">
      <alignment horizontal="center" vertical="center"/>
    </xf>
    <xf numFmtId="164" fontId="12" fillId="0" borderId="3" xfId="1" applyNumberFormat="1" applyFont="1" applyFill="1" applyBorder="1" applyAlignment="1" applyProtection="1">
      <alignment vertical="center" wrapText="1"/>
    </xf>
    <xf numFmtId="3" fontId="14" fillId="25" borderId="9" xfId="1" applyNumberFormat="1" applyFont="1" applyFill="1" applyBorder="1" applyAlignment="1" applyProtection="1">
      <alignment horizontal="right" vertical="center"/>
    </xf>
    <xf numFmtId="3" fontId="14" fillId="25" borderId="23" xfId="1" applyNumberFormat="1" applyFont="1" applyFill="1" applyBorder="1" applyAlignment="1" applyProtection="1">
      <alignment horizontal="right" vertical="center"/>
    </xf>
    <xf numFmtId="3" fontId="14" fillId="25" borderId="15" xfId="1" applyNumberFormat="1" applyFont="1" applyFill="1" applyBorder="1" applyAlignment="1" applyProtection="1">
      <alignment horizontal="right" vertical="center"/>
    </xf>
    <xf numFmtId="3" fontId="19" fillId="0" borderId="25" xfId="51" applyNumberFormat="1" applyFont="1" applyBorder="1" applyAlignment="1">
      <alignment horizontal="right" vertical="center"/>
    </xf>
    <xf numFmtId="164" fontId="98" fillId="0" borderId="3" xfId="160" applyNumberFormat="1" applyFont="1" applyFill="1" applyBorder="1" applyAlignment="1">
      <alignment horizontal="right" vertical="center" wrapText="1"/>
    </xf>
    <xf numFmtId="164" fontId="116" fillId="0" borderId="30" xfId="161" applyNumberFormat="1" applyFont="1" applyFill="1" applyBorder="1" applyAlignment="1" applyProtection="1">
      <alignment horizontal="left" vertical="center" wrapText="1"/>
    </xf>
    <xf numFmtId="3" fontId="0" fillId="0" borderId="30" xfId="0" applyNumberFormat="1" applyFont="1" applyBorder="1"/>
    <xf numFmtId="164" fontId="116" fillId="0" borderId="32" xfId="161" applyNumberFormat="1" applyFont="1" applyFill="1" applyBorder="1" applyAlignment="1" applyProtection="1">
      <alignment horizontal="left" vertical="center" wrapText="1"/>
    </xf>
    <xf numFmtId="3" fontId="0" fillId="0" borderId="32" xfId="0" applyNumberFormat="1" applyFont="1" applyBorder="1"/>
    <xf numFmtId="3" fontId="116" fillId="0" borderId="34" xfId="161" applyNumberFormat="1" applyFont="1" applyFill="1" applyBorder="1" applyAlignment="1" applyProtection="1">
      <alignment horizontal="left" vertical="center"/>
    </xf>
    <xf numFmtId="3" fontId="0" fillId="0" borderId="34" xfId="0" applyNumberFormat="1" applyFont="1" applyBorder="1"/>
    <xf numFmtId="3" fontId="0" fillId="0" borderId="37" xfId="0" applyNumberFormat="1" applyFont="1" applyBorder="1"/>
    <xf numFmtId="164" fontId="116" fillId="0" borderId="37" xfId="161" applyNumberFormat="1" applyFont="1" applyFill="1" applyBorder="1" applyAlignment="1" applyProtection="1">
      <alignment horizontal="left" vertical="center" wrapText="1"/>
    </xf>
    <xf numFmtId="3" fontId="116" fillId="0" borderId="49" xfId="161" applyNumberFormat="1" applyFont="1" applyFill="1" applyBorder="1" applyAlignment="1" applyProtection="1">
      <alignment horizontal="left" vertical="center"/>
    </xf>
    <xf numFmtId="3" fontId="120" fillId="0" borderId="37" xfId="0" applyNumberFormat="1" applyFont="1" applyBorder="1"/>
    <xf numFmtId="3" fontId="120" fillId="0" borderId="30" xfId="0" applyNumberFormat="1" applyFont="1" applyBorder="1"/>
    <xf numFmtId="3" fontId="16" fillId="0" borderId="32" xfId="0" applyNumberFormat="1" applyFont="1" applyBorder="1"/>
    <xf numFmtId="3" fontId="16" fillId="0" borderId="34" xfId="0" applyNumberFormat="1" applyFont="1" applyBorder="1"/>
    <xf numFmtId="164" fontId="19" fillId="0" borderId="3" xfId="160" applyNumberFormat="1" applyFont="1" applyFill="1" applyBorder="1" applyAlignment="1">
      <alignment vertical="center" wrapText="1"/>
    </xf>
    <xf numFmtId="164" fontId="19" fillId="0" borderId="50" xfId="67" applyNumberFormat="1" applyFont="1" applyBorder="1" applyAlignment="1">
      <alignment vertical="center"/>
    </xf>
    <xf numFmtId="164" fontId="19" fillId="0" borderId="48" xfId="67" applyNumberFormat="1" applyFont="1" applyBorder="1" applyAlignment="1">
      <alignment vertical="center" wrapText="1"/>
    </xf>
    <xf numFmtId="164" fontId="15" fillId="0" borderId="48" xfId="67" applyNumberFormat="1" applyFont="1" applyBorder="1" applyAlignment="1">
      <alignment vertical="center" wrapText="1"/>
    </xf>
    <xf numFmtId="164" fontId="62" fillId="0" borderId="25" xfId="67" applyNumberFormat="1" applyFont="1" applyBorder="1" applyAlignment="1">
      <alignment vertical="center" wrapText="1"/>
    </xf>
    <xf numFmtId="164" fontId="60" fillId="0" borderId="25" xfId="67" applyNumberFormat="1" applyFont="1" applyBorder="1" applyAlignment="1">
      <alignment vertical="center" wrapText="1"/>
    </xf>
    <xf numFmtId="164" fontId="62" fillId="0" borderId="48" xfId="67" applyNumberFormat="1" applyFont="1" applyBorder="1" applyAlignment="1">
      <alignment vertical="center" wrapText="1"/>
    </xf>
    <xf numFmtId="164" fontId="15" fillId="0" borderId="70" xfId="67" applyNumberFormat="1" applyFont="1" applyBorder="1" applyAlignment="1">
      <alignment horizontal="center" vertical="center" wrapText="1"/>
    </xf>
    <xf numFmtId="164" fontId="15" fillId="0" borderId="71" xfId="67" applyNumberFormat="1" applyFont="1" applyBorder="1" applyAlignment="1">
      <alignment horizontal="center" vertical="center" wrapText="1"/>
    </xf>
    <xf numFmtId="164" fontId="19" fillId="0" borderId="7" xfId="67" applyNumberFormat="1" applyFont="1" applyBorder="1" applyAlignment="1">
      <alignment vertical="center"/>
    </xf>
    <xf numFmtId="9" fontId="19" fillId="0" borderId="9" xfId="67" applyNumberFormat="1" applyFont="1" applyBorder="1" applyAlignment="1">
      <alignment vertical="center"/>
    </xf>
    <xf numFmtId="164" fontId="15" fillId="0" borderId="70" xfId="67" applyNumberFormat="1" applyFont="1" applyFill="1" applyBorder="1" applyAlignment="1">
      <alignment horizontal="center" vertical="center" wrapText="1"/>
    </xf>
    <xf numFmtId="164" fontId="19" fillId="0" borderId="21" xfId="67" applyNumberFormat="1" applyFont="1" applyBorder="1" applyAlignment="1">
      <alignment vertical="center"/>
    </xf>
    <xf numFmtId="164" fontId="19" fillId="0" borderId="25" xfId="67" applyNumberFormat="1" applyFont="1" applyBorder="1" applyAlignment="1">
      <alignment vertical="center"/>
    </xf>
    <xf numFmtId="9" fontId="19" fillId="0" borderId="18" xfId="67" applyNumberFormat="1" applyFont="1" applyBorder="1" applyAlignment="1">
      <alignment vertical="center"/>
    </xf>
    <xf numFmtId="164" fontId="15" fillId="0" borderId="85" xfId="67" applyNumberFormat="1" applyFont="1" applyBorder="1" applyAlignment="1">
      <alignment horizontal="center" vertical="center" wrapText="1"/>
    </xf>
    <xf numFmtId="164" fontId="15" fillId="0" borderId="13" xfId="67" applyNumberFormat="1" applyFont="1" applyBorder="1" applyAlignment="1">
      <alignment vertical="center"/>
    </xf>
    <xf numFmtId="9" fontId="15" fillId="0" borderId="14" xfId="67" applyNumberFormat="1" applyFont="1" applyBorder="1" applyAlignment="1">
      <alignment vertical="center"/>
    </xf>
    <xf numFmtId="164" fontId="15" fillId="0" borderId="14" xfId="67" applyNumberFormat="1" applyFont="1" applyBorder="1" applyAlignment="1">
      <alignment vertical="center"/>
    </xf>
    <xf numFmtId="9" fontId="15" fillId="0" borderId="15" xfId="67" applyNumberFormat="1" applyFont="1" applyBorder="1" applyAlignment="1">
      <alignment vertical="center"/>
    </xf>
    <xf numFmtId="164" fontId="15" fillId="0" borderId="54" xfId="67" applyNumberFormat="1" applyFont="1" applyBorder="1" applyAlignment="1">
      <alignment vertical="center"/>
    </xf>
    <xf numFmtId="9" fontId="15" fillId="0" borderId="8" xfId="67" applyNumberFormat="1" applyFont="1" applyBorder="1" applyAlignment="1">
      <alignment vertical="center"/>
    </xf>
    <xf numFmtId="164" fontId="15" fillId="0" borderId="7" xfId="67" applyNumberFormat="1" applyFont="1" applyBorder="1" applyAlignment="1">
      <alignment vertical="center"/>
    </xf>
    <xf numFmtId="164" fontId="15" fillId="0" borderId="8" xfId="67" applyNumberFormat="1" applyFont="1" applyBorder="1" applyAlignment="1">
      <alignment vertical="center"/>
    </xf>
    <xf numFmtId="9" fontId="15" fillId="0" borderId="9" xfId="67" applyNumberFormat="1" applyFont="1" applyBorder="1" applyAlignment="1">
      <alignment vertical="center"/>
    </xf>
    <xf numFmtId="164" fontId="15" fillId="0" borderId="50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0" fontId="15" fillId="0" borderId="9" xfId="179" applyNumberFormat="1" applyFont="1" applyBorder="1" applyAlignment="1">
      <alignment vertical="center"/>
    </xf>
    <xf numFmtId="164" fontId="19" fillId="0" borderId="22" xfId="67" applyNumberFormat="1" applyFont="1" applyBorder="1" applyAlignment="1">
      <alignment vertical="center"/>
    </xf>
    <xf numFmtId="164" fontId="19" fillId="0" borderId="18" xfId="67" applyNumberFormat="1" applyFont="1" applyBorder="1" applyAlignment="1">
      <alignment vertical="center"/>
    </xf>
    <xf numFmtId="10" fontId="19" fillId="0" borderId="23" xfId="67" applyNumberFormat="1" applyFont="1" applyBorder="1" applyAlignment="1">
      <alignment vertical="center"/>
    </xf>
    <xf numFmtId="164" fontId="19" fillId="0" borderId="55" xfId="67" applyNumberFormat="1" applyFont="1" applyBorder="1" applyAlignment="1">
      <alignment vertical="center"/>
    </xf>
    <xf numFmtId="9" fontId="19" fillId="0" borderId="23" xfId="67" applyNumberFormat="1" applyFont="1" applyBorder="1" applyAlignment="1">
      <alignment vertical="center"/>
    </xf>
    <xf numFmtId="164" fontId="15" fillId="0" borderId="30" xfId="67" applyNumberFormat="1" applyFont="1" applyBorder="1" applyAlignment="1">
      <alignment vertical="center"/>
    </xf>
    <xf numFmtId="164" fontId="15" fillId="0" borderId="21" xfId="67" applyNumberFormat="1" applyFont="1" applyBorder="1" applyAlignment="1">
      <alignment vertical="center"/>
    </xf>
    <xf numFmtId="164" fontId="15" fillId="0" borderId="25" xfId="67" applyNumberFormat="1" applyFont="1" applyBorder="1" applyAlignment="1">
      <alignment vertical="center"/>
    </xf>
    <xf numFmtId="164" fontId="15" fillId="0" borderId="32" xfId="67" applyNumberFormat="1" applyFont="1" applyBorder="1" applyAlignment="1">
      <alignment vertical="center"/>
    </xf>
    <xf numFmtId="164" fontId="15" fillId="0" borderId="34" xfId="67" applyNumberFormat="1" applyFont="1" applyBorder="1" applyAlignment="1">
      <alignment vertical="center"/>
    </xf>
    <xf numFmtId="164" fontId="48" fillId="0" borderId="0" xfId="0" applyNumberFormat="1" applyFont="1"/>
    <xf numFmtId="164" fontId="16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3" xfId="1" applyNumberFormat="1" applyFont="1" applyFill="1" applyBorder="1" applyAlignment="1" applyProtection="1">
      <alignment horizontal="right" vertical="center" wrapText="1"/>
    </xf>
    <xf numFmtId="164" fontId="98" fillId="0" borderId="0" xfId="160" applyNumberFormat="1" applyFont="1" applyFill="1" applyBorder="1" applyAlignment="1">
      <alignment vertical="center" wrapText="1"/>
    </xf>
    <xf numFmtId="164" fontId="16" fillId="0" borderId="96" xfId="0" applyNumberFormat="1" applyFont="1" applyFill="1" applyBorder="1" applyAlignment="1">
      <alignment horizontal="right" vertical="center" wrapText="1" indent="1"/>
    </xf>
    <xf numFmtId="164" fontId="10" fillId="0" borderId="23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</xf>
    <xf numFmtId="0" fontId="66" fillId="0" borderId="57" xfId="178" applyFont="1" applyBorder="1" applyAlignment="1">
      <alignment horizontal="center" vertical="center" wrapText="1"/>
    </xf>
    <xf numFmtId="0" fontId="115" fillId="0" borderId="66" xfId="0" applyFont="1" applyBorder="1" applyAlignment="1">
      <alignment horizontal="center" vertical="center" wrapText="1"/>
    </xf>
    <xf numFmtId="0" fontId="115" fillId="0" borderId="67" xfId="0" applyFont="1" applyBorder="1" applyAlignment="1">
      <alignment horizontal="center" vertical="center" wrapText="1"/>
    </xf>
    <xf numFmtId="0" fontId="115" fillId="0" borderId="83" xfId="0" applyFont="1" applyBorder="1" applyAlignment="1">
      <alignment horizontal="center" vertical="center" wrapText="1"/>
    </xf>
    <xf numFmtId="0" fontId="115" fillId="0" borderId="24" xfId="0" applyFont="1" applyBorder="1" applyAlignment="1">
      <alignment horizontal="center" vertical="center" wrapText="1"/>
    </xf>
    <xf numFmtId="0" fontId="115" fillId="0" borderId="72" xfId="0" applyFont="1" applyBorder="1" applyAlignment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9" fillId="0" borderId="83" xfId="1" applyNumberFormat="1" applyFont="1" applyFill="1" applyBorder="1" applyAlignment="1" applyProtection="1">
      <alignment horizontal="left" vertical="center"/>
    </xf>
    <xf numFmtId="164" fontId="9" fillId="0" borderId="24" xfId="1" applyNumberFormat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164" fontId="8" fillId="0" borderId="24" xfId="1" applyNumberFormat="1" applyFont="1" applyFill="1" applyBorder="1" applyAlignment="1" applyProtection="1">
      <alignment horizontal="center" vertical="center"/>
    </xf>
    <xf numFmtId="164" fontId="65" fillId="0" borderId="0" xfId="0" applyNumberFormat="1" applyFont="1" applyFill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65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0" fontId="60" fillId="0" borderId="0" xfId="51" applyFont="1" applyAlignment="1">
      <alignment horizontal="left"/>
    </xf>
    <xf numFmtId="0" fontId="62" fillId="0" borderId="0" xfId="51" applyFont="1" applyAlignment="1">
      <alignment horizontal="left"/>
    </xf>
    <xf numFmtId="0" fontId="19" fillId="0" borderId="25" xfId="51" applyFont="1" applyBorder="1" applyAlignment="1">
      <alignment horizontal="center" vertical="center" wrapText="1"/>
    </xf>
    <xf numFmtId="0" fontId="67" fillId="0" borderId="24" xfId="51" applyFont="1" applyBorder="1" applyAlignment="1">
      <alignment horizontal="right" vertical="center"/>
    </xf>
    <xf numFmtId="0" fontId="66" fillId="0" borderId="0" xfId="51" applyFont="1" applyBorder="1" applyAlignment="1">
      <alignment horizontal="center" vertical="center" wrapText="1"/>
    </xf>
    <xf numFmtId="0" fontId="61" fillId="0" borderId="0" xfId="51" applyFont="1" applyAlignment="1">
      <alignment horizontal="left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60" xfId="144" applyFont="1" applyFill="1" applyBorder="1" applyAlignment="1">
      <alignment horizontal="center" vertical="center" wrapText="1"/>
    </xf>
    <xf numFmtId="0" fontId="19" fillId="0" borderId="18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23" xfId="144" applyFont="1" applyFill="1" applyBorder="1" applyAlignment="1">
      <alignment horizontal="center" vertical="center" wrapText="1"/>
    </xf>
    <xf numFmtId="164" fontId="64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84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60" fillId="0" borderId="8" xfId="48" applyFont="1" applyBorder="1" applyAlignment="1">
      <alignment horizontal="left" wrapText="1"/>
    </xf>
    <xf numFmtId="0" fontId="62" fillId="0" borderId="2" xfId="48" applyFont="1" applyBorder="1" applyAlignment="1">
      <alignment horizontal="center" vertical="center" wrapText="1"/>
    </xf>
    <xf numFmtId="0" fontId="60" fillId="0" borderId="5" xfId="48" applyFont="1" applyBorder="1" applyAlignment="1">
      <alignment horizontal="left" wrapText="1"/>
    </xf>
    <xf numFmtId="0" fontId="64" fillId="0" borderId="70" xfId="48" applyFont="1" applyBorder="1" applyAlignment="1">
      <alignment horizontal="center"/>
    </xf>
    <xf numFmtId="0" fontId="64" fillId="0" borderId="60" xfId="48" applyFont="1" applyBorder="1" applyAlignment="1">
      <alignment horizontal="center"/>
    </xf>
    <xf numFmtId="0" fontId="69" fillId="0" borderId="0" xfId="48" applyFont="1" applyBorder="1"/>
    <xf numFmtId="0" fontId="62" fillId="0" borderId="2" xfId="48" applyFont="1" applyBorder="1" applyAlignment="1">
      <alignment horizontal="left"/>
    </xf>
    <xf numFmtId="0" fontId="62" fillId="0" borderId="2" xfId="48" applyFont="1" applyBorder="1" applyAlignment="1"/>
    <xf numFmtId="0" fontId="60" fillId="0" borderId="8" xfId="48" applyFont="1" applyBorder="1" applyAlignment="1">
      <alignment horizontal="left"/>
    </xf>
    <xf numFmtId="0" fontId="60" fillId="0" borderId="69" xfId="48" applyFont="1" applyBorder="1" applyAlignment="1">
      <alignment horizontal="left"/>
    </xf>
    <xf numFmtId="0" fontId="60" fillId="0" borderId="18" xfId="48" applyFont="1" applyBorder="1" applyAlignment="1">
      <alignment horizontal="left"/>
    </xf>
    <xf numFmtId="166" fontId="70" fillId="0" borderId="24" xfId="35" applyNumberFormat="1" applyFont="1" applyFill="1" applyBorder="1" applyAlignment="1">
      <alignment horizontal="right"/>
    </xf>
    <xf numFmtId="0" fontId="68" fillId="0" borderId="0" xfId="48" applyFont="1" applyAlignment="1">
      <alignment horizontal="center" vertical="center" wrapText="1"/>
    </xf>
    <xf numFmtId="0" fontId="60" fillId="0" borderId="8" xfId="48" applyFont="1" applyBorder="1" applyAlignment="1">
      <alignment horizontal="left" wrapText="1" indent="1"/>
    </xf>
    <xf numFmtId="0" fontId="71" fillId="0" borderId="8" xfId="48" applyFont="1" applyBorder="1" applyAlignment="1">
      <alignment horizontal="left" wrapText="1" indent="1"/>
    </xf>
    <xf numFmtId="0" fontId="64" fillId="0" borderId="0" xfId="178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66" fillId="0" borderId="0" xfId="0" applyFont="1" applyAlignment="1">
      <alignment horizontal="center" vertical="center" wrapText="1"/>
    </xf>
    <xf numFmtId="0" fontId="67" fillId="0" borderId="0" xfId="0" applyFont="1" applyBorder="1" applyAlignment="1">
      <alignment horizontal="right"/>
    </xf>
    <xf numFmtId="164" fontId="62" fillId="0" borderId="25" xfId="67" applyNumberFormat="1" applyFont="1" applyBorder="1" applyAlignment="1">
      <alignment horizontal="center" vertical="center"/>
    </xf>
    <xf numFmtId="164" fontId="62" fillId="0" borderId="25" xfId="67" applyNumberFormat="1" applyFont="1" applyBorder="1" applyAlignment="1">
      <alignment vertical="center"/>
    </xf>
    <xf numFmtId="164" fontId="19" fillId="0" borderId="13" xfId="67" applyNumberFormat="1" applyFont="1" applyFill="1" applyBorder="1" applyAlignment="1">
      <alignment horizontal="center"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5" xfId="67" applyNumberFormat="1" applyFont="1" applyFill="1" applyBorder="1" applyAlignment="1">
      <alignment horizontal="center" vertical="center"/>
    </xf>
    <xf numFmtId="164" fontId="19" fillId="0" borderId="15" xfId="67" applyNumberFormat="1" applyFont="1" applyBorder="1" applyAlignment="1">
      <alignment horizontal="center" vertical="center"/>
    </xf>
    <xf numFmtId="164" fontId="19" fillId="0" borderId="13" xfId="67" applyNumberFormat="1" applyFont="1" applyBorder="1" applyAlignment="1">
      <alignment horizontal="center" vertical="center" wrapText="1"/>
    </xf>
    <xf numFmtId="164" fontId="19" fillId="0" borderId="84" xfId="67" applyNumberFormat="1" applyFont="1" applyBorder="1" applyAlignment="1">
      <alignment vertical="center" wrapText="1"/>
    </xf>
    <xf numFmtId="164" fontId="15" fillId="0" borderId="25" xfId="67" applyNumberFormat="1" applyFont="1" applyBorder="1" applyAlignment="1">
      <alignment horizontal="center" vertical="center" wrapText="1"/>
    </xf>
    <xf numFmtId="164" fontId="15" fillId="0" borderId="25" xfId="67" applyNumberFormat="1" applyFont="1" applyBorder="1" applyAlignment="1">
      <alignment vertical="center" wrapText="1"/>
    </xf>
    <xf numFmtId="49" fontId="15" fillId="0" borderId="0" xfId="160" applyNumberFormat="1" applyFont="1" applyFill="1" applyBorder="1" applyAlignment="1">
      <alignment horizontal="left" vertical="center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5" fillId="0" borderId="0" xfId="160" applyNumberFormat="1" applyFont="1" applyFill="1" applyBorder="1" applyAlignment="1">
      <alignment horizontal="left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0" fontId="23" fillId="0" borderId="0" xfId="0" applyFont="1" applyFill="1" applyAlignment="1" applyProtection="1">
      <alignment horizontal="center"/>
    </xf>
    <xf numFmtId="0" fontId="7" fillId="0" borderId="0" xfId="1" applyFont="1" applyFill="1" applyAlignment="1" applyProtection="1">
      <alignment horizontal="center" vertical="center" wrapText="1"/>
    </xf>
    <xf numFmtId="164" fontId="8" fillId="0" borderId="20" xfId="1" applyNumberFormat="1" applyFont="1" applyFill="1" applyBorder="1" applyAlignment="1" applyProtection="1">
      <alignment horizontal="center" vertical="center"/>
    </xf>
    <xf numFmtId="164" fontId="8" fillId="0" borderId="65" xfId="1" applyNumberFormat="1" applyFont="1" applyFill="1" applyBorder="1" applyAlignment="1" applyProtection="1">
      <alignment horizontal="center" vertical="center"/>
    </xf>
    <xf numFmtId="164" fontId="8" fillId="0" borderId="21" xfId="1" applyNumberFormat="1" applyFont="1" applyFill="1" applyBorder="1" applyAlignment="1" applyProtection="1">
      <alignment horizontal="center" vertical="center"/>
    </xf>
    <xf numFmtId="49" fontId="15" fillId="0" borderId="29" xfId="161" applyNumberFormat="1" applyFont="1" applyFill="1" applyBorder="1" applyAlignment="1" applyProtection="1">
      <alignment horizontal="center" vertical="center" wrapText="1"/>
    </xf>
    <xf numFmtId="49" fontId="15" fillId="0" borderId="59" xfId="161" applyNumberFormat="1" applyFont="1" applyFill="1" applyBorder="1" applyAlignment="1" applyProtection="1">
      <alignment horizontal="center" vertical="center" wrapText="1"/>
    </xf>
    <xf numFmtId="49" fontId="15" fillId="0" borderId="48" xfId="161" applyNumberFormat="1" applyFont="1" applyFill="1" applyBorder="1" applyAlignment="1" applyProtection="1">
      <alignment horizontal="center" vertical="center" wrapText="1"/>
    </xf>
    <xf numFmtId="49" fontId="19" fillId="0" borderId="29" xfId="161" applyNumberFormat="1" applyFont="1" applyFill="1" applyBorder="1" applyAlignment="1" applyProtection="1">
      <alignment horizontal="center" vertical="center" wrapText="1"/>
    </xf>
    <xf numFmtId="49" fontId="19" fillId="0" borderId="59" xfId="161" applyNumberFormat="1" applyFont="1" applyFill="1" applyBorder="1" applyAlignment="1" applyProtection="1">
      <alignment horizontal="center" vertical="center" wrapText="1"/>
    </xf>
    <xf numFmtId="49" fontId="19" fillId="0" borderId="48" xfId="161" applyNumberFormat="1" applyFont="1" applyFill="1" applyBorder="1" applyAlignment="1" applyProtection="1">
      <alignment horizontal="center" vertical="center" wrapText="1"/>
    </xf>
    <xf numFmtId="164" fontId="19" fillId="0" borderId="29" xfId="161" applyNumberFormat="1" applyFont="1" applyFill="1" applyBorder="1" applyAlignment="1" applyProtection="1">
      <alignment horizontal="center" vertical="center"/>
    </xf>
    <xf numFmtId="164" fontId="19" fillId="0" borderId="59" xfId="161" applyNumberFormat="1" applyFont="1" applyFill="1" applyBorder="1" applyAlignment="1" applyProtection="1">
      <alignment horizontal="center" vertical="center"/>
    </xf>
    <xf numFmtId="164" fontId="19" fillId="0" borderId="48" xfId="161" applyNumberFormat="1" applyFont="1" applyFill="1" applyBorder="1" applyAlignment="1" applyProtection="1">
      <alignment horizontal="center" vertical="center"/>
    </xf>
    <xf numFmtId="164" fontId="116" fillId="0" borderId="29" xfId="161" applyNumberFormat="1" applyFont="1" applyFill="1" applyBorder="1" applyAlignment="1" applyProtection="1">
      <alignment horizontal="left" vertical="center" wrapText="1"/>
    </xf>
    <xf numFmtId="164" fontId="116" fillId="0" borderId="59" xfId="161" applyNumberFormat="1" applyFont="1" applyFill="1" applyBorder="1" applyAlignment="1" applyProtection="1">
      <alignment horizontal="left" vertical="center" wrapText="1"/>
    </xf>
    <xf numFmtId="164" fontId="116" fillId="0" borderId="48" xfId="161" applyNumberFormat="1" applyFont="1" applyFill="1" applyBorder="1" applyAlignment="1" applyProtection="1">
      <alignment horizontal="left" vertical="center" wrapText="1"/>
    </xf>
    <xf numFmtId="0" fontId="16" fillId="0" borderId="25" xfId="0" applyFont="1" applyBorder="1" applyAlignment="1">
      <alignment horizontal="center" vertical="center" wrapText="1"/>
    </xf>
    <xf numFmtId="3" fontId="66" fillId="0" borderId="0" xfId="0" applyNumberFormat="1" applyFont="1" applyBorder="1" applyAlignment="1">
      <alignment horizontal="center" vertical="center" wrapText="1"/>
    </xf>
    <xf numFmtId="3" fontId="66" fillId="0" borderId="24" xfId="0" applyNumberFormat="1" applyFont="1" applyBorder="1" applyAlignment="1">
      <alignment horizontal="center" vertical="center" wrapText="1"/>
    </xf>
    <xf numFmtId="164" fontId="116" fillId="0" borderId="25" xfId="161" applyNumberFormat="1" applyFont="1" applyFill="1" applyBorder="1" applyAlignment="1" applyProtection="1">
      <alignment horizontal="left" vertical="center" wrapText="1"/>
    </xf>
    <xf numFmtId="164" fontId="19" fillId="0" borderId="29" xfId="161" applyNumberFormat="1" applyFont="1" applyFill="1" applyBorder="1" applyAlignment="1" applyProtection="1">
      <alignment horizontal="center" vertical="center" wrapText="1"/>
    </xf>
    <xf numFmtId="164" fontId="19" fillId="0" borderId="48" xfId="161" applyNumberFormat="1" applyFont="1" applyFill="1" applyBorder="1" applyAlignment="1" applyProtection="1">
      <alignment horizontal="center" vertical="center" wrapText="1"/>
    </xf>
    <xf numFmtId="164" fontId="19" fillId="0" borderId="25" xfId="161" applyNumberFormat="1" applyFont="1" applyFill="1" applyBorder="1" applyAlignment="1" applyProtection="1">
      <alignment horizontal="center" vertical="center" wrapText="1"/>
    </xf>
    <xf numFmtId="164" fontId="62" fillId="0" borderId="25" xfId="161" applyNumberFormat="1" applyFont="1" applyFill="1" applyBorder="1" applyAlignment="1" applyProtection="1">
      <alignment horizontal="center" vertical="center" wrapText="1"/>
    </xf>
    <xf numFmtId="0" fontId="73" fillId="0" borderId="25" xfId="0" applyFont="1" applyFill="1" applyBorder="1" applyAlignment="1" applyProtection="1">
      <alignment horizontal="center" vertical="center" wrapText="1"/>
    </xf>
    <xf numFmtId="0" fontId="11" fillId="0" borderId="24" xfId="0" applyFont="1" applyFill="1" applyBorder="1" applyAlignment="1" applyProtection="1">
      <alignment horizontal="right"/>
    </xf>
    <xf numFmtId="0" fontId="65" fillId="0" borderId="0" xfId="0" applyFont="1" applyFill="1" applyBorder="1" applyAlignment="1" applyProtection="1">
      <alignment horizontal="center" vertical="center" wrapText="1"/>
      <protection locked="0"/>
    </xf>
    <xf numFmtId="164" fontId="102" fillId="0" borderId="25" xfId="1" applyNumberFormat="1" applyFont="1" applyFill="1" applyBorder="1" applyAlignment="1" applyProtection="1">
      <alignment horizontal="center" vertical="center"/>
    </xf>
    <xf numFmtId="49" fontId="15" fillId="0" borderId="88" xfId="161" applyNumberFormat="1" applyFont="1" applyFill="1" applyBorder="1" applyAlignment="1" applyProtection="1">
      <alignment horizontal="center" vertical="center" wrapText="1"/>
    </xf>
    <xf numFmtId="49" fontId="15" fillId="0" borderId="87" xfId="161" applyNumberFormat="1" applyFont="1" applyFill="1" applyBorder="1" applyAlignment="1" applyProtection="1">
      <alignment horizontal="center" vertical="center" wrapText="1"/>
    </xf>
    <xf numFmtId="49" fontId="15" fillId="0" borderId="86" xfId="161" applyNumberFormat="1" applyFont="1" applyFill="1" applyBorder="1" applyAlignment="1" applyProtection="1">
      <alignment horizontal="center" vertical="center" wrapText="1"/>
    </xf>
    <xf numFmtId="164" fontId="19" fillId="0" borderId="21" xfId="161" applyNumberFormat="1" applyFont="1" applyFill="1" applyBorder="1" applyAlignment="1" applyProtection="1">
      <alignment horizontal="center" vertical="center" wrapText="1"/>
    </xf>
    <xf numFmtId="164" fontId="19" fillId="0" borderId="25" xfId="159" applyNumberFormat="1" applyFont="1" applyBorder="1" applyAlignment="1">
      <alignment horizontal="center" vertical="center" wrapText="1"/>
    </xf>
    <xf numFmtId="164" fontId="19" fillId="0" borderId="29" xfId="159" applyNumberFormat="1" applyFont="1" applyBorder="1" applyAlignment="1">
      <alignment horizontal="center" vertical="center" wrapText="1"/>
    </xf>
    <xf numFmtId="164" fontId="19" fillId="0" borderId="48" xfId="159" applyNumberFormat="1" applyFont="1" applyBorder="1" applyAlignment="1">
      <alignment horizontal="center" vertical="center" wrapText="1"/>
    </xf>
    <xf numFmtId="164" fontId="17" fillId="0" borderId="24" xfId="0" applyNumberFormat="1" applyFont="1" applyFill="1" applyBorder="1" applyAlignment="1">
      <alignment horizontal="right" vertical="center"/>
    </xf>
    <xf numFmtId="164" fontId="19" fillId="0" borderId="25" xfId="161" applyNumberFormat="1" applyFont="1" applyFill="1" applyBorder="1" applyAlignment="1" applyProtection="1">
      <alignment horizontal="center" vertical="center"/>
    </xf>
    <xf numFmtId="164" fontId="62" fillId="0" borderId="20" xfId="161" applyNumberFormat="1" applyFont="1" applyFill="1" applyBorder="1" applyAlignment="1" applyProtection="1">
      <alignment horizontal="center" vertical="center" wrapText="1"/>
    </xf>
    <xf numFmtId="49" fontId="15" fillId="0" borderId="66" xfId="161" applyNumberFormat="1" applyFont="1" applyFill="1" applyBorder="1" applyAlignment="1" applyProtection="1">
      <alignment horizontal="center" vertical="center" wrapText="1"/>
    </xf>
    <xf numFmtId="49" fontId="15" fillId="0" borderId="0" xfId="161" applyNumberFormat="1" applyFont="1" applyFill="1" applyBorder="1" applyAlignment="1" applyProtection="1">
      <alignment horizontal="center" vertical="center" wrapText="1"/>
    </xf>
    <xf numFmtId="49" fontId="15" fillId="0" borderId="24" xfId="161" applyNumberFormat="1" applyFont="1" applyFill="1" applyBorder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5" fillId="0" borderId="69" xfId="171" applyFont="1" applyFill="1" applyBorder="1" applyAlignment="1" applyProtection="1">
      <alignment horizontal="left" vertical="center" indent="1"/>
    </xf>
    <xf numFmtId="0" fontId="105" fillId="0" borderId="56" xfId="171" applyFont="1" applyFill="1" applyBorder="1" applyAlignment="1" applyProtection="1">
      <alignment horizontal="left" vertical="center" indent="1"/>
    </xf>
    <xf numFmtId="0" fontId="23" fillId="0" borderId="0" xfId="0" applyFont="1" applyFill="1" applyAlignment="1">
      <alignment horizontal="center" vertical="center" wrapText="1"/>
    </xf>
    <xf numFmtId="0" fontId="95" fillId="0" borderId="80" xfId="0" applyFont="1" applyFill="1" applyBorder="1" applyAlignment="1">
      <alignment horizontal="justify" vertical="center" wrapText="1"/>
    </xf>
    <xf numFmtId="164" fontId="21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 wrapText="1"/>
    </xf>
    <xf numFmtId="0" fontId="66" fillId="0" borderId="0" xfId="174" applyFont="1" applyFill="1" applyBorder="1" applyAlignment="1">
      <alignment horizontal="center" vertical="center" wrapText="1"/>
    </xf>
    <xf numFmtId="0" fontId="114" fillId="0" borderId="0" xfId="174" applyFont="1" applyFill="1" applyBorder="1" applyAlignment="1">
      <alignment horizontal="center" vertical="center" wrapText="1"/>
    </xf>
    <xf numFmtId="0" fontId="110" fillId="0" borderId="24" xfId="173" applyFont="1" applyFill="1" applyBorder="1" applyAlignment="1">
      <alignment horizontal="right"/>
    </xf>
    <xf numFmtId="0" fontId="109" fillId="0" borderId="0" xfId="173" applyFont="1" applyBorder="1" applyAlignment="1">
      <alignment horizontal="center" vertical="center"/>
    </xf>
    <xf numFmtId="0" fontId="109" fillId="0" borderId="0" xfId="173" applyFont="1" applyAlignment="1">
      <alignment horizontal="center" vertical="center" wrapText="1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3" fillId="0" borderId="0" xfId="172" applyFont="1" applyAlignment="1">
      <alignment horizontal="center"/>
    </xf>
    <xf numFmtId="0" fontId="66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2" fillId="0" borderId="29" xfId="172" applyFont="1" applyBorder="1" applyAlignment="1">
      <alignment horizontal="center" vertical="center" wrapText="1"/>
    </xf>
    <xf numFmtId="0" fontId="62" fillId="0" borderId="48" xfId="172" applyFont="1" applyBorder="1" applyAlignment="1">
      <alignment horizontal="center" vertical="center" wrapText="1"/>
    </xf>
    <xf numFmtId="0" fontId="62" fillId="0" borderId="66" xfId="172" applyFont="1" applyBorder="1" applyAlignment="1">
      <alignment horizontal="center" vertical="center" wrapText="1"/>
    </xf>
    <xf numFmtId="0" fontId="62" fillId="0" borderId="24" xfId="172" applyFont="1" applyBorder="1" applyAlignment="1">
      <alignment horizontal="center" vertical="center" wrapText="1"/>
    </xf>
    <xf numFmtId="0" fontId="62" fillId="0" borderId="14" xfId="172" applyFont="1" applyBorder="1" applyAlignment="1">
      <alignment horizontal="center" vertical="center" wrapText="1"/>
    </xf>
    <xf numFmtId="0" fontId="62" fillId="0" borderId="15" xfId="172" applyFont="1" applyBorder="1" applyAlignment="1">
      <alignment horizontal="center" vertical="center" wrapText="1"/>
    </xf>
    <xf numFmtId="0" fontId="106" fillId="0" borderId="26" xfId="175" applyFont="1" applyBorder="1" applyAlignment="1">
      <alignment horizontal="center" vertical="center" wrapText="1"/>
    </xf>
    <xf numFmtId="0" fontId="106" fillId="0" borderId="82" xfId="175" applyFont="1" applyBorder="1" applyAlignment="1">
      <alignment horizontal="center" vertical="center" wrapText="1"/>
    </xf>
    <xf numFmtId="0" fontId="106" fillId="0" borderId="30" xfId="175" applyFont="1" applyBorder="1" applyAlignment="1">
      <alignment horizontal="center" vertical="center"/>
    </xf>
    <xf numFmtId="0" fontId="106" fillId="0" borderId="34" xfId="175" applyFont="1" applyBorder="1" applyAlignment="1">
      <alignment horizontal="center" vertical="center"/>
    </xf>
    <xf numFmtId="0" fontId="109" fillId="0" borderId="0" xfId="175" applyFont="1" applyAlignment="1">
      <alignment horizontal="center" vertical="center" wrapText="1"/>
    </xf>
    <xf numFmtId="0" fontId="106" fillId="0" borderId="29" xfId="175" applyFont="1" applyBorder="1" applyAlignment="1">
      <alignment horizontal="center" vertical="center"/>
    </xf>
    <xf numFmtId="0" fontId="106" fillId="0" borderId="48" xfId="175" applyFont="1" applyBorder="1" applyAlignment="1">
      <alignment horizontal="center" vertical="center"/>
    </xf>
    <xf numFmtId="164" fontId="65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80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" xfId="179" builtinId="5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C8" sqref="C8"/>
    </sheetView>
  </sheetViews>
  <sheetFormatPr defaultColWidth="10.6640625" defaultRowHeight="12.75"/>
  <cols>
    <col min="1" max="2" width="8.83203125" style="631" customWidth="1"/>
    <col min="3" max="3" width="73.5" style="610" customWidth="1"/>
    <col min="4" max="256" width="10.6640625" style="610"/>
    <col min="257" max="258" width="8.83203125" style="610" customWidth="1"/>
    <col min="259" max="259" width="73.5" style="610" customWidth="1"/>
    <col min="260" max="512" width="10.6640625" style="610"/>
    <col min="513" max="514" width="8.83203125" style="610" customWidth="1"/>
    <col min="515" max="515" width="73.5" style="610" customWidth="1"/>
    <col min="516" max="768" width="10.6640625" style="610"/>
    <col min="769" max="770" width="8.83203125" style="610" customWidth="1"/>
    <col min="771" max="771" width="73.5" style="610" customWidth="1"/>
    <col min="772" max="1024" width="10.6640625" style="610"/>
    <col min="1025" max="1026" width="8.83203125" style="610" customWidth="1"/>
    <col min="1027" max="1027" width="73.5" style="610" customWidth="1"/>
    <col min="1028" max="1280" width="10.6640625" style="610"/>
    <col min="1281" max="1282" width="8.83203125" style="610" customWidth="1"/>
    <col min="1283" max="1283" width="73.5" style="610" customWidth="1"/>
    <col min="1284" max="1536" width="10.6640625" style="610"/>
    <col min="1537" max="1538" width="8.83203125" style="610" customWidth="1"/>
    <col min="1539" max="1539" width="73.5" style="610" customWidth="1"/>
    <col min="1540" max="1792" width="10.6640625" style="610"/>
    <col min="1793" max="1794" width="8.83203125" style="610" customWidth="1"/>
    <col min="1795" max="1795" width="73.5" style="610" customWidth="1"/>
    <col min="1796" max="2048" width="10.6640625" style="610"/>
    <col min="2049" max="2050" width="8.83203125" style="610" customWidth="1"/>
    <col min="2051" max="2051" width="73.5" style="610" customWidth="1"/>
    <col min="2052" max="2304" width="10.6640625" style="610"/>
    <col min="2305" max="2306" width="8.83203125" style="610" customWidth="1"/>
    <col min="2307" max="2307" width="73.5" style="610" customWidth="1"/>
    <col min="2308" max="2560" width="10.6640625" style="610"/>
    <col min="2561" max="2562" width="8.83203125" style="610" customWidth="1"/>
    <col min="2563" max="2563" width="73.5" style="610" customWidth="1"/>
    <col min="2564" max="2816" width="10.6640625" style="610"/>
    <col min="2817" max="2818" width="8.83203125" style="610" customWidth="1"/>
    <col min="2819" max="2819" width="73.5" style="610" customWidth="1"/>
    <col min="2820" max="3072" width="10.6640625" style="610"/>
    <col min="3073" max="3074" width="8.83203125" style="610" customWidth="1"/>
    <col min="3075" max="3075" width="73.5" style="610" customWidth="1"/>
    <col min="3076" max="3328" width="10.6640625" style="610"/>
    <col min="3329" max="3330" width="8.83203125" style="610" customWidth="1"/>
    <col min="3331" max="3331" width="73.5" style="610" customWidth="1"/>
    <col min="3332" max="3584" width="10.6640625" style="610"/>
    <col min="3585" max="3586" width="8.83203125" style="610" customWidth="1"/>
    <col min="3587" max="3587" width="73.5" style="610" customWidth="1"/>
    <col min="3588" max="3840" width="10.6640625" style="610"/>
    <col min="3841" max="3842" width="8.83203125" style="610" customWidth="1"/>
    <col min="3843" max="3843" width="73.5" style="610" customWidth="1"/>
    <col min="3844" max="4096" width="10.6640625" style="610"/>
    <col min="4097" max="4098" width="8.83203125" style="610" customWidth="1"/>
    <col min="4099" max="4099" width="73.5" style="610" customWidth="1"/>
    <col min="4100" max="4352" width="10.6640625" style="610"/>
    <col min="4353" max="4354" width="8.83203125" style="610" customWidth="1"/>
    <col min="4355" max="4355" width="73.5" style="610" customWidth="1"/>
    <col min="4356" max="4608" width="10.6640625" style="610"/>
    <col min="4609" max="4610" width="8.83203125" style="610" customWidth="1"/>
    <col min="4611" max="4611" width="73.5" style="610" customWidth="1"/>
    <col min="4612" max="4864" width="10.6640625" style="610"/>
    <col min="4865" max="4866" width="8.83203125" style="610" customWidth="1"/>
    <col min="4867" max="4867" width="73.5" style="610" customWidth="1"/>
    <col min="4868" max="5120" width="10.6640625" style="610"/>
    <col min="5121" max="5122" width="8.83203125" style="610" customWidth="1"/>
    <col min="5123" max="5123" width="73.5" style="610" customWidth="1"/>
    <col min="5124" max="5376" width="10.6640625" style="610"/>
    <col min="5377" max="5378" width="8.83203125" style="610" customWidth="1"/>
    <col min="5379" max="5379" width="73.5" style="610" customWidth="1"/>
    <col min="5380" max="5632" width="10.6640625" style="610"/>
    <col min="5633" max="5634" width="8.83203125" style="610" customWidth="1"/>
    <col min="5635" max="5635" width="73.5" style="610" customWidth="1"/>
    <col min="5636" max="5888" width="10.6640625" style="610"/>
    <col min="5889" max="5890" width="8.83203125" style="610" customWidth="1"/>
    <col min="5891" max="5891" width="73.5" style="610" customWidth="1"/>
    <col min="5892" max="6144" width="10.6640625" style="610"/>
    <col min="6145" max="6146" width="8.83203125" style="610" customWidth="1"/>
    <col min="6147" max="6147" width="73.5" style="610" customWidth="1"/>
    <col min="6148" max="6400" width="10.6640625" style="610"/>
    <col min="6401" max="6402" width="8.83203125" style="610" customWidth="1"/>
    <col min="6403" max="6403" width="73.5" style="610" customWidth="1"/>
    <col min="6404" max="6656" width="10.6640625" style="610"/>
    <col min="6657" max="6658" width="8.83203125" style="610" customWidth="1"/>
    <col min="6659" max="6659" width="73.5" style="610" customWidth="1"/>
    <col min="6660" max="6912" width="10.6640625" style="610"/>
    <col min="6913" max="6914" width="8.83203125" style="610" customWidth="1"/>
    <col min="6915" max="6915" width="73.5" style="610" customWidth="1"/>
    <col min="6916" max="7168" width="10.6640625" style="610"/>
    <col min="7169" max="7170" width="8.83203125" style="610" customWidth="1"/>
    <col min="7171" max="7171" width="73.5" style="610" customWidth="1"/>
    <col min="7172" max="7424" width="10.6640625" style="610"/>
    <col min="7425" max="7426" width="8.83203125" style="610" customWidth="1"/>
    <col min="7427" max="7427" width="73.5" style="610" customWidth="1"/>
    <col min="7428" max="7680" width="10.6640625" style="610"/>
    <col min="7681" max="7682" width="8.83203125" style="610" customWidth="1"/>
    <col min="7683" max="7683" width="73.5" style="610" customWidth="1"/>
    <col min="7684" max="7936" width="10.6640625" style="610"/>
    <col min="7937" max="7938" width="8.83203125" style="610" customWidth="1"/>
    <col min="7939" max="7939" width="73.5" style="610" customWidth="1"/>
    <col min="7940" max="8192" width="10.6640625" style="610"/>
    <col min="8193" max="8194" width="8.83203125" style="610" customWidth="1"/>
    <col min="8195" max="8195" width="73.5" style="610" customWidth="1"/>
    <col min="8196" max="8448" width="10.6640625" style="610"/>
    <col min="8449" max="8450" width="8.83203125" style="610" customWidth="1"/>
    <col min="8451" max="8451" width="73.5" style="610" customWidth="1"/>
    <col min="8452" max="8704" width="10.6640625" style="610"/>
    <col min="8705" max="8706" width="8.83203125" style="610" customWidth="1"/>
    <col min="8707" max="8707" width="73.5" style="610" customWidth="1"/>
    <col min="8708" max="8960" width="10.6640625" style="610"/>
    <col min="8961" max="8962" width="8.83203125" style="610" customWidth="1"/>
    <col min="8963" max="8963" width="73.5" style="610" customWidth="1"/>
    <col min="8964" max="9216" width="10.6640625" style="610"/>
    <col min="9217" max="9218" width="8.83203125" style="610" customWidth="1"/>
    <col min="9219" max="9219" width="73.5" style="610" customWidth="1"/>
    <col min="9220" max="9472" width="10.6640625" style="610"/>
    <col min="9473" max="9474" width="8.83203125" style="610" customWidth="1"/>
    <col min="9475" max="9475" width="73.5" style="610" customWidth="1"/>
    <col min="9476" max="9728" width="10.6640625" style="610"/>
    <col min="9729" max="9730" width="8.83203125" style="610" customWidth="1"/>
    <col min="9731" max="9731" width="73.5" style="610" customWidth="1"/>
    <col min="9732" max="9984" width="10.6640625" style="610"/>
    <col min="9985" max="9986" width="8.83203125" style="610" customWidth="1"/>
    <col min="9987" max="9987" width="73.5" style="610" customWidth="1"/>
    <col min="9988" max="10240" width="10.6640625" style="610"/>
    <col min="10241" max="10242" width="8.83203125" style="610" customWidth="1"/>
    <col min="10243" max="10243" width="73.5" style="610" customWidth="1"/>
    <col min="10244" max="10496" width="10.6640625" style="610"/>
    <col min="10497" max="10498" width="8.83203125" style="610" customWidth="1"/>
    <col min="10499" max="10499" width="73.5" style="610" customWidth="1"/>
    <col min="10500" max="10752" width="10.6640625" style="610"/>
    <col min="10753" max="10754" width="8.83203125" style="610" customWidth="1"/>
    <col min="10755" max="10755" width="73.5" style="610" customWidth="1"/>
    <col min="10756" max="11008" width="10.6640625" style="610"/>
    <col min="11009" max="11010" width="8.83203125" style="610" customWidth="1"/>
    <col min="11011" max="11011" width="73.5" style="610" customWidth="1"/>
    <col min="11012" max="11264" width="10.6640625" style="610"/>
    <col min="11265" max="11266" width="8.83203125" style="610" customWidth="1"/>
    <col min="11267" max="11267" width="73.5" style="610" customWidth="1"/>
    <col min="11268" max="11520" width="10.6640625" style="610"/>
    <col min="11521" max="11522" width="8.83203125" style="610" customWidth="1"/>
    <col min="11523" max="11523" width="73.5" style="610" customWidth="1"/>
    <col min="11524" max="11776" width="10.6640625" style="610"/>
    <col min="11777" max="11778" width="8.83203125" style="610" customWidth="1"/>
    <col min="11779" max="11779" width="73.5" style="610" customWidth="1"/>
    <col min="11780" max="12032" width="10.6640625" style="610"/>
    <col min="12033" max="12034" width="8.83203125" style="610" customWidth="1"/>
    <col min="12035" max="12035" width="73.5" style="610" customWidth="1"/>
    <col min="12036" max="12288" width="10.6640625" style="610"/>
    <col min="12289" max="12290" width="8.83203125" style="610" customWidth="1"/>
    <col min="12291" max="12291" width="73.5" style="610" customWidth="1"/>
    <col min="12292" max="12544" width="10.6640625" style="610"/>
    <col min="12545" max="12546" width="8.83203125" style="610" customWidth="1"/>
    <col min="12547" max="12547" width="73.5" style="610" customWidth="1"/>
    <col min="12548" max="12800" width="10.6640625" style="610"/>
    <col min="12801" max="12802" width="8.83203125" style="610" customWidth="1"/>
    <col min="12803" max="12803" width="73.5" style="610" customWidth="1"/>
    <col min="12804" max="13056" width="10.6640625" style="610"/>
    <col min="13057" max="13058" width="8.83203125" style="610" customWidth="1"/>
    <col min="13059" max="13059" width="73.5" style="610" customWidth="1"/>
    <col min="13060" max="13312" width="10.6640625" style="610"/>
    <col min="13313" max="13314" width="8.83203125" style="610" customWidth="1"/>
    <col min="13315" max="13315" width="73.5" style="610" customWidth="1"/>
    <col min="13316" max="13568" width="10.6640625" style="610"/>
    <col min="13569" max="13570" width="8.83203125" style="610" customWidth="1"/>
    <col min="13571" max="13571" width="73.5" style="610" customWidth="1"/>
    <col min="13572" max="13824" width="10.6640625" style="610"/>
    <col min="13825" max="13826" width="8.83203125" style="610" customWidth="1"/>
    <col min="13827" max="13827" width="73.5" style="610" customWidth="1"/>
    <col min="13828" max="14080" width="10.6640625" style="610"/>
    <col min="14081" max="14082" width="8.83203125" style="610" customWidth="1"/>
    <col min="14083" max="14083" width="73.5" style="610" customWidth="1"/>
    <col min="14084" max="14336" width="10.6640625" style="610"/>
    <col min="14337" max="14338" width="8.83203125" style="610" customWidth="1"/>
    <col min="14339" max="14339" width="73.5" style="610" customWidth="1"/>
    <col min="14340" max="14592" width="10.6640625" style="610"/>
    <col min="14593" max="14594" width="8.83203125" style="610" customWidth="1"/>
    <col min="14595" max="14595" width="73.5" style="610" customWidth="1"/>
    <col min="14596" max="14848" width="10.6640625" style="610"/>
    <col min="14849" max="14850" width="8.83203125" style="610" customWidth="1"/>
    <col min="14851" max="14851" width="73.5" style="610" customWidth="1"/>
    <col min="14852" max="15104" width="10.6640625" style="610"/>
    <col min="15105" max="15106" width="8.83203125" style="610" customWidth="1"/>
    <col min="15107" max="15107" width="73.5" style="610" customWidth="1"/>
    <col min="15108" max="15360" width="10.6640625" style="610"/>
    <col min="15361" max="15362" width="8.83203125" style="610" customWidth="1"/>
    <col min="15363" max="15363" width="73.5" style="610" customWidth="1"/>
    <col min="15364" max="15616" width="10.6640625" style="610"/>
    <col min="15617" max="15618" width="8.83203125" style="610" customWidth="1"/>
    <col min="15619" max="15619" width="73.5" style="610" customWidth="1"/>
    <col min="15620" max="15872" width="10.6640625" style="610"/>
    <col min="15873" max="15874" width="8.83203125" style="610" customWidth="1"/>
    <col min="15875" max="15875" width="73.5" style="610" customWidth="1"/>
    <col min="15876" max="16128" width="10.6640625" style="610"/>
    <col min="16129" max="16130" width="8.83203125" style="610" customWidth="1"/>
    <col min="16131" max="16131" width="73.5" style="610" customWidth="1"/>
    <col min="16132" max="16384" width="10.6640625" style="610"/>
  </cols>
  <sheetData>
    <row r="1" spans="1:3">
      <c r="A1" s="1208" t="s">
        <v>696</v>
      </c>
      <c r="B1" s="1209"/>
      <c r="C1" s="1210"/>
    </row>
    <row r="2" spans="1:3" ht="41.25" customHeight="1">
      <c r="A2" s="1211"/>
      <c r="B2" s="1212"/>
      <c r="C2" s="1213"/>
    </row>
    <row r="4" spans="1:3" s="632" customFormat="1" ht="31.5">
      <c r="A4" s="642" t="s">
        <v>593</v>
      </c>
      <c r="B4" s="643" t="s">
        <v>594</v>
      </c>
      <c r="C4" s="644" t="s">
        <v>595</v>
      </c>
    </row>
    <row r="5" spans="1:3" s="611" customFormat="1" ht="24" customHeight="1">
      <c r="A5" s="639" t="s">
        <v>596</v>
      </c>
      <c r="B5" s="640"/>
      <c r="C5" s="641" t="s">
        <v>623</v>
      </c>
    </row>
    <row r="6" spans="1:3" s="611" customFormat="1" ht="24" customHeight="1">
      <c r="A6" s="635" t="s">
        <v>597</v>
      </c>
      <c r="B6" s="636"/>
      <c r="C6" s="637" t="s">
        <v>689</v>
      </c>
    </row>
    <row r="7" spans="1:3" s="611" customFormat="1" ht="24" customHeight="1">
      <c r="A7" s="635"/>
      <c r="B7" s="636" t="s">
        <v>9</v>
      </c>
      <c r="C7" s="638" t="s">
        <v>744</v>
      </c>
    </row>
    <row r="8" spans="1:3" s="611" customFormat="1" ht="19.5" customHeight="1">
      <c r="A8" s="633"/>
      <c r="B8" s="633"/>
      <c r="C8" s="634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K80"/>
  <sheetViews>
    <sheetView topLeftCell="A49" zoomScalePageLayoutView="110" workbookViewId="0">
      <selection activeCell="A38" sqref="A38:XFD38"/>
    </sheetView>
  </sheetViews>
  <sheetFormatPr defaultRowHeight="12.75"/>
  <cols>
    <col min="1" max="1" width="34.83203125" style="210" customWidth="1"/>
    <col min="2" max="6" width="16.5" style="210" customWidth="1"/>
    <col min="7" max="7" width="13.83203125" style="210" customWidth="1"/>
    <col min="8" max="257" width="9.33203125" style="210"/>
    <col min="258" max="258" width="34.83203125" style="210" customWidth="1"/>
    <col min="259" max="262" width="16.5" style="210" customWidth="1"/>
    <col min="263" max="263" width="13.83203125" style="210" customWidth="1"/>
    <col min="264" max="513" width="9.33203125" style="210"/>
    <col min="514" max="514" width="34.83203125" style="210" customWidth="1"/>
    <col min="515" max="518" width="16.5" style="210" customWidth="1"/>
    <col min="519" max="519" width="13.83203125" style="210" customWidth="1"/>
    <col min="520" max="769" width="9.33203125" style="210"/>
    <col min="770" max="770" width="34.83203125" style="210" customWidth="1"/>
    <col min="771" max="774" width="16.5" style="210" customWidth="1"/>
    <col min="775" max="775" width="13.83203125" style="210" customWidth="1"/>
    <col min="776" max="1025" width="9.33203125" style="210"/>
    <col min="1026" max="1026" width="34.83203125" style="210" customWidth="1"/>
    <col min="1027" max="1030" width="16.5" style="210" customWidth="1"/>
    <col min="1031" max="1031" width="13.83203125" style="210" customWidth="1"/>
    <col min="1032" max="1281" width="9.33203125" style="210"/>
    <col min="1282" max="1282" width="34.83203125" style="210" customWidth="1"/>
    <col min="1283" max="1286" width="16.5" style="210" customWidth="1"/>
    <col min="1287" max="1287" width="13.83203125" style="210" customWidth="1"/>
    <col min="1288" max="1537" width="9.33203125" style="210"/>
    <col min="1538" max="1538" width="34.83203125" style="210" customWidth="1"/>
    <col min="1539" max="1542" width="16.5" style="210" customWidth="1"/>
    <col min="1543" max="1543" width="13.83203125" style="210" customWidth="1"/>
    <col min="1544" max="1793" width="9.33203125" style="210"/>
    <col min="1794" max="1794" width="34.83203125" style="210" customWidth="1"/>
    <col min="1795" max="1798" width="16.5" style="210" customWidth="1"/>
    <col min="1799" max="1799" width="13.83203125" style="210" customWidth="1"/>
    <col min="1800" max="2049" width="9.33203125" style="210"/>
    <col min="2050" max="2050" width="34.83203125" style="210" customWidth="1"/>
    <col min="2051" max="2054" width="16.5" style="210" customWidth="1"/>
    <col min="2055" max="2055" width="13.83203125" style="210" customWidth="1"/>
    <col min="2056" max="2305" width="9.33203125" style="210"/>
    <col min="2306" max="2306" width="34.83203125" style="210" customWidth="1"/>
    <col min="2307" max="2310" width="16.5" style="210" customWidth="1"/>
    <col min="2311" max="2311" width="13.83203125" style="210" customWidth="1"/>
    <col min="2312" max="2561" width="9.33203125" style="210"/>
    <col min="2562" max="2562" width="34.83203125" style="210" customWidth="1"/>
    <col min="2563" max="2566" width="16.5" style="210" customWidth="1"/>
    <col min="2567" max="2567" width="13.83203125" style="210" customWidth="1"/>
    <col min="2568" max="2817" width="9.33203125" style="210"/>
    <col min="2818" max="2818" width="34.83203125" style="210" customWidth="1"/>
    <col min="2819" max="2822" width="16.5" style="210" customWidth="1"/>
    <col min="2823" max="2823" width="13.83203125" style="210" customWidth="1"/>
    <col min="2824" max="3073" width="9.33203125" style="210"/>
    <col min="3074" max="3074" width="34.83203125" style="210" customWidth="1"/>
    <col min="3075" max="3078" width="16.5" style="210" customWidth="1"/>
    <col min="3079" max="3079" width="13.83203125" style="210" customWidth="1"/>
    <col min="3080" max="3329" width="9.33203125" style="210"/>
    <col min="3330" max="3330" width="34.83203125" style="210" customWidth="1"/>
    <col min="3331" max="3334" width="16.5" style="210" customWidth="1"/>
    <col min="3335" max="3335" width="13.83203125" style="210" customWidth="1"/>
    <col min="3336" max="3585" width="9.33203125" style="210"/>
    <col min="3586" max="3586" width="34.83203125" style="210" customWidth="1"/>
    <col min="3587" max="3590" width="16.5" style="210" customWidth="1"/>
    <col min="3591" max="3591" width="13.83203125" style="210" customWidth="1"/>
    <col min="3592" max="3841" width="9.33203125" style="210"/>
    <col min="3842" max="3842" width="34.83203125" style="210" customWidth="1"/>
    <col min="3843" max="3846" width="16.5" style="210" customWidth="1"/>
    <col min="3847" max="3847" width="13.83203125" style="210" customWidth="1"/>
    <col min="3848" max="4097" width="9.33203125" style="210"/>
    <col min="4098" max="4098" width="34.83203125" style="210" customWidth="1"/>
    <col min="4099" max="4102" width="16.5" style="210" customWidth="1"/>
    <col min="4103" max="4103" width="13.83203125" style="210" customWidth="1"/>
    <col min="4104" max="4353" width="9.33203125" style="210"/>
    <col min="4354" max="4354" width="34.83203125" style="210" customWidth="1"/>
    <col min="4355" max="4358" width="16.5" style="210" customWidth="1"/>
    <col min="4359" max="4359" width="13.83203125" style="210" customWidth="1"/>
    <col min="4360" max="4609" width="9.33203125" style="210"/>
    <col min="4610" max="4610" width="34.83203125" style="210" customWidth="1"/>
    <col min="4611" max="4614" width="16.5" style="210" customWidth="1"/>
    <col min="4615" max="4615" width="13.83203125" style="210" customWidth="1"/>
    <col min="4616" max="4865" width="9.33203125" style="210"/>
    <col min="4866" max="4866" width="34.83203125" style="210" customWidth="1"/>
    <col min="4867" max="4870" width="16.5" style="210" customWidth="1"/>
    <col min="4871" max="4871" width="13.83203125" style="210" customWidth="1"/>
    <col min="4872" max="5121" width="9.33203125" style="210"/>
    <col min="5122" max="5122" width="34.83203125" style="210" customWidth="1"/>
    <col min="5123" max="5126" width="16.5" style="210" customWidth="1"/>
    <col min="5127" max="5127" width="13.83203125" style="210" customWidth="1"/>
    <col min="5128" max="5377" width="9.33203125" style="210"/>
    <col min="5378" max="5378" width="34.83203125" style="210" customWidth="1"/>
    <col min="5379" max="5382" width="16.5" style="210" customWidth="1"/>
    <col min="5383" max="5383" width="13.83203125" style="210" customWidth="1"/>
    <col min="5384" max="5633" width="9.33203125" style="210"/>
    <col min="5634" max="5634" width="34.83203125" style="210" customWidth="1"/>
    <col min="5635" max="5638" width="16.5" style="210" customWidth="1"/>
    <col min="5639" max="5639" width="13.83203125" style="210" customWidth="1"/>
    <col min="5640" max="5889" width="9.33203125" style="210"/>
    <col min="5890" max="5890" width="34.83203125" style="210" customWidth="1"/>
    <col min="5891" max="5894" width="16.5" style="210" customWidth="1"/>
    <col min="5895" max="5895" width="13.83203125" style="210" customWidth="1"/>
    <col min="5896" max="6145" width="9.33203125" style="210"/>
    <col min="6146" max="6146" width="34.83203125" style="210" customWidth="1"/>
    <col min="6147" max="6150" width="16.5" style="210" customWidth="1"/>
    <col min="6151" max="6151" width="13.83203125" style="210" customWidth="1"/>
    <col min="6152" max="6401" width="9.33203125" style="210"/>
    <col min="6402" max="6402" width="34.83203125" style="210" customWidth="1"/>
    <col min="6403" max="6406" width="16.5" style="210" customWidth="1"/>
    <col min="6407" max="6407" width="13.83203125" style="210" customWidth="1"/>
    <col min="6408" max="6657" width="9.33203125" style="210"/>
    <col min="6658" max="6658" width="34.83203125" style="210" customWidth="1"/>
    <col min="6659" max="6662" width="16.5" style="210" customWidth="1"/>
    <col min="6663" max="6663" width="13.83203125" style="210" customWidth="1"/>
    <col min="6664" max="6913" width="9.33203125" style="210"/>
    <col min="6914" max="6914" width="34.83203125" style="210" customWidth="1"/>
    <col min="6915" max="6918" width="16.5" style="210" customWidth="1"/>
    <col min="6919" max="6919" width="13.83203125" style="210" customWidth="1"/>
    <col min="6920" max="7169" width="9.33203125" style="210"/>
    <col min="7170" max="7170" width="34.83203125" style="210" customWidth="1"/>
    <col min="7171" max="7174" width="16.5" style="210" customWidth="1"/>
    <col min="7175" max="7175" width="13.83203125" style="210" customWidth="1"/>
    <col min="7176" max="7425" width="9.33203125" style="210"/>
    <col min="7426" max="7426" width="34.83203125" style="210" customWidth="1"/>
    <col min="7427" max="7430" width="16.5" style="210" customWidth="1"/>
    <col min="7431" max="7431" width="13.83203125" style="210" customWidth="1"/>
    <col min="7432" max="7681" width="9.33203125" style="210"/>
    <col min="7682" max="7682" width="34.83203125" style="210" customWidth="1"/>
    <col min="7683" max="7686" width="16.5" style="210" customWidth="1"/>
    <col min="7687" max="7687" width="13.83203125" style="210" customWidth="1"/>
    <col min="7688" max="7937" width="9.33203125" style="210"/>
    <col min="7938" max="7938" width="34.83203125" style="210" customWidth="1"/>
    <col min="7939" max="7942" width="16.5" style="210" customWidth="1"/>
    <col min="7943" max="7943" width="13.83203125" style="210" customWidth="1"/>
    <col min="7944" max="8193" width="9.33203125" style="210"/>
    <col min="8194" max="8194" width="34.83203125" style="210" customWidth="1"/>
    <col min="8195" max="8198" width="16.5" style="210" customWidth="1"/>
    <col min="8199" max="8199" width="13.83203125" style="210" customWidth="1"/>
    <col min="8200" max="8449" width="9.33203125" style="210"/>
    <col min="8450" max="8450" width="34.83203125" style="210" customWidth="1"/>
    <col min="8451" max="8454" width="16.5" style="210" customWidth="1"/>
    <col min="8455" max="8455" width="13.83203125" style="210" customWidth="1"/>
    <col min="8456" max="8705" width="9.33203125" style="210"/>
    <col min="8706" max="8706" width="34.83203125" style="210" customWidth="1"/>
    <col min="8707" max="8710" width="16.5" style="210" customWidth="1"/>
    <col min="8711" max="8711" width="13.83203125" style="210" customWidth="1"/>
    <col min="8712" max="8961" width="9.33203125" style="210"/>
    <col min="8962" max="8962" width="34.83203125" style="210" customWidth="1"/>
    <col min="8963" max="8966" width="16.5" style="210" customWidth="1"/>
    <col min="8967" max="8967" width="13.83203125" style="210" customWidth="1"/>
    <col min="8968" max="9217" width="9.33203125" style="210"/>
    <col min="9218" max="9218" width="34.83203125" style="210" customWidth="1"/>
    <col min="9219" max="9222" width="16.5" style="210" customWidth="1"/>
    <col min="9223" max="9223" width="13.83203125" style="210" customWidth="1"/>
    <col min="9224" max="9473" width="9.33203125" style="210"/>
    <col min="9474" max="9474" width="34.83203125" style="210" customWidth="1"/>
    <col min="9475" max="9478" width="16.5" style="210" customWidth="1"/>
    <col min="9479" max="9479" width="13.83203125" style="210" customWidth="1"/>
    <col min="9480" max="9729" width="9.33203125" style="210"/>
    <col min="9730" max="9730" width="34.83203125" style="210" customWidth="1"/>
    <col min="9731" max="9734" width="16.5" style="210" customWidth="1"/>
    <col min="9735" max="9735" width="13.83203125" style="210" customWidth="1"/>
    <col min="9736" max="9985" width="9.33203125" style="210"/>
    <col min="9986" max="9986" width="34.83203125" style="210" customWidth="1"/>
    <col min="9987" max="9990" width="16.5" style="210" customWidth="1"/>
    <col min="9991" max="9991" width="13.83203125" style="210" customWidth="1"/>
    <col min="9992" max="10241" width="9.33203125" style="210"/>
    <col min="10242" max="10242" width="34.83203125" style="210" customWidth="1"/>
    <col min="10243" max="10246" width="16.5" style="210" customWidth="1"/>
    <col min="10247" max="10247" width="13.83203125" style="210" customWidth="1"/>
    <col min="10248" max="10497" width="9.33203125" style="210"/>
    <col min="10498" max="10498" width="34.83203125" style="210" customWidth="1"/>
    <col min="10499" max="10502" width="16.5" style="210" customWidth="1"/>
    <col min="10503" max="10503" width="13.83203125" style="210" customWidth="1"/>
    <col min="10504" max="10753" width="9.33203125" style="210"/>
    <col min="10754" max="10754" width="34.83203125" style="210" customWidth="1"/>
    <col min="10755" max="10758" width="16.5" style="210" customWidth="1"/>
    <col min="10759" max="10759" width="13.83203125" style="210" customWidth="1"/>
    <col min="10760" max="11009" width="9.33203125" style="210"/>
    <col min="11010" max="11010" width="34.83203125" style="210" customWidth="1"/>
    <col min="11011" max="11014" width="16.5" style="210" customWidth="1"/>
    <col min="11015" max="11015" width="13.83203125" style="210" customWidth="1"/>
    <col min="11016" max="11265" width="9.33203125" style="210"/>
    <col min="11266" max="11266" width="34.83203125" style="210" customWidth="1"/>
    <col min="11267" max="11270" width="16.5" style="210" customWidth="1"/>
    <col min="11271" max="11271" width="13.83203125" style="210" customWidth="1"/>
    <col min="11272" max="11521" width="9.33203125" style="210"/>
    <col min="11522" max="11522" width="34.83203125" style="210" customWidth="1"/>
    <col min="11523" max="11526" width="16.5" style="210" customWidth="1"/>
    <col min="11527" max="11527" width="13.83203125" style="210" customWidth="1"/>
    <col min="11528" max="11777" width="9.33203125" style="210"/>
    <col min="11778" max="11778" width="34.83203125" style="210" customWidth="1"/>
    <col min="11779" max="11782" width="16.5" style="210" customWidth="1"/>
    <col min="11783" max="11783" width="13.83203125" style="210" customWidth="1"/>
    <col min="11784" max="12033" width="9.33203125" style="210"/>
    <col min="12034" max="12034" width="34.83203125" style="210" customWidth="1"/>
    <col min="12035" max="12038" width="16.5" style="210" customWidth="1"/>
    <col min="12039" max="12039" width="13.83203125" style="210" customWidth="1"/>
    <col min="12040" max="12289" width="9.33203125" style="210"/>
    <col min="12290" max="12290" width="34.83203125" style="210" customWidth="1"/>
    <col min="12291" max="12294" width="16.5" style="210" customWidth="1"/>
    <col min="12295" max="12295" width="13.83203125" style="210" customWidth="1"/>
    <col min="12296" max="12545" width="9.33203125" style="210"/>
    <col min="12546" max="12546" width="34.83203125" style="210" customWidth="1"/>
    <col min="12547" max="12550" width="16.5" style="210" customWidth="1"/>
    <col min="12551" max="12551" width="13.83203125" style="210" customWidth="1"/>
    <col min="12552" max="12801" width="9.33203125" style="210"/>
    <col min="12802" max="12802" width="34.83203125" style="210" customWidth="1"/>
    <col min="12803" max="12806" width="16.5" style="210" customWidth="1"/>
    <col min="12807" max="12807" width="13.83203125" style="210" customWidth="1"/>
    <col min="12808" max="13057" width="9.33203125" style="210"/>
    <col min="13058" max="13058" width="34.83203125" style="210" customWidth="1"/>
    <col min="13059" max="13062" width="16.5" style="210" customWidth="1"/>
    <col min="13063" max="13063" width="13.83203125" style="210" customWidth="1"/>
    <col min="13064" max="13313" width="9.33203125" style="210"/>
    <col min="13314" max="13314" width="34.83203125" style="210" customWidth="1"/>
    <col min="13315" max="13318" width="16.5" style="210" customWidth="1"/>
    <col min="13319" max="13319" width="13.83203125" style="210" customWidth="1"/>
    <col min="13320" max="13569" width="9.33203125" style="210"/>
    <col min="13570" max="13570" width="34.83203125" style="210" customWidth="1"/>
    <col min="13571" max="13574" width="16.5" style="210" customWidth="1"/>
    <col min="13575" max="13575" width="13.83203125" style="210" customWidth="1"/>
    <col min="13576" max="13825" width="9.33203125" style="210"/>
    <col min="13826" max="13826" width="34.83203125" style="210" customWidth="1"/>
    <col min="13827" max="13830" width="16.5" style="210" customWidth="1"/>
    <col min="13831" max="13831" width="13.83203125" style="210" customWidth="1"/>
    <col min="13832" max="14081" width="9.33203125" style="210"/>
    <col min="14082" max="14082" width="34.83203125" style="210" customWidth="1"/>
    <col min="14083" max="14086" width="16.5" style="210" customWidth="1"/>
    <col min="14087" max="14087" width="13.83203125" style="210" customWidth="1"/>
    <col min="14088" max="14337" width="9.33203125" style="210"/>
    <col min="14338" max="14338" width="34.83203125" style="210" customWidth="1"/>
    <col min="14339" max="14342" width="16.5" style="210" customWidth="1"/>
    <col min="14343" max="14343" width="13.83203125" style="210" customWidth="1"/>
    <col min="14344" max="14593" width="9.33203125" style="210"/>
    <col min="14594" max="14594" width="34.83203125" style="210" customWidth="1"/>
    <col min="14595" max="14598" width="16.5" style="210" customWidth="1"/>
    <col min="14599" max="14599" width="13.83203125" style="210" customWidth="1"/>
    <col min="14600" max="14849" width="9.33203125" style="210"/>
    <col min="14850" max="14850" width="34.83203125" style="210" customWidth="1"/>
    <col min="14851" max="14854" width="16.5" style="210" customWidth="1"/>
    <col min="14855" max="14855" width="13.83203125" style="210" customWidth="1"/>
    <col min="14856" max="15105" width="9.33203125" style="210"/>
    <col min="15106" max="15106" width="34.83203125" style="210" customWidth="1"/>
    <col min="15107" max="15110" width="16.5" style="210" customWidth="1"/>
    <col min="15111" max="15111" width="13.83203125" style="210" customWidth="1"/>
    <col min="15112" max="15361" width="9.33203125" style="210"/>
    <col min="15362" max="15362" width="34.83203125" style="210" customWidth="1"/>
    <col min="15363" max="15366" width="16.5" style="210" customWidth="1"/>
    <col min="15367" max="15367" width="13.83203125" style="210" customWidth="1"/>
    <col min="15368" max="15617" width="9.33203125" style="210"/>
    <col min="15618" max="15618" width="34.83203125" style="210" customWidth="1"/>
    <col min="15619" max="15622" width="16.5" style="210" customWidth="1"/>
    <col min="15623" max="15623" width="13.83203125" style="210" customWidth="1"/>
    <col min="15624" max="15873" width="9.33203125" style="210"/>
    <col min="15874" max="15874" width="34.83203125" style="210" customWidth="1"/>
    <col min="15875" max="15878" width="16.5" style="210" customWidth="1"/>
    <col min="15879" max="15879" width="13.83203125" style="210" customWidth="1"/>
    <col min="15880" max="16129" width="9.33203125" style="210"/>
    <col min="16130" max="16130" width="34.83203125" style="210" customWidth="1"/>
    <col min="16131" max="16134" width="16.5" style="210" customWidth="1"/>
    <col min="16135" max="16135" width="13.83203125" style="210" customWidth="1"/>
    <col min="16136" max="16384" width="9.33203125" style="210"/>
  </cols>
  <sheetData>
    <row r="2" spans="1:11" ht="39.75" customHeight="1">
      <c r="A2" s="1287" t="s">
        <v>639</v>
      </c>
      <c r="B2" s="1287"/>
      <c r="C2" s="1287"/>
      <c r="D2" s="1287"/>
      <c r="E2" s="1287"/>
      <c r="F2" s="1287"/>
      <c r="G2" s="209"/>
    </row>
    <row r="3" spans="1:11" ht="16.5" customHeight="1">
      <c r="A3" s="1290"/>
      <c r="B3" s="1290"/>
      <c r="C3" s="1290"/>
      <c r="D3" s="1290"/>
      <c r="E3" s="1290"/>
      <c r="F3" s="1290"/>
      <c r="G3" s="211"/>
    </row>
    <row r="4" spans="1:11" ht="16.5" customHeight="1">
      <c r="A4" s="762"/>
      <c r="B4" s="762"/>
      <c r="C4" s="762"/>
      <c r="D4" s="762"/>
      <c r="E4" s="762"/>
      <c r="F4" s="762"/>
      <c r="G4" s="211"/>
    </row>
    <row r="5" spans="1:11" ht="15.75" customHeight="1">
      <c r="A5" s="212" t="s">
        <v>413</v>
      </c>
      <c r="B5" s="1289" t="s">
        <v>721</v>
      </c>
      <c r="C5" s="1289"/>
      <c r="D5" s="1289"/>
      <c r="E5" s="1289"/>
      <c r="F5" s="1289"/>
      <c r="G5" s="214"/>
      <c r="H5" s="215"/>
      <c r="I5" s="215"/>
      <c r="J5" s="215"/>
      <c r="K5" s="215"/>
    </row>
    <row r="6" spans="1:11" ht="15" customHeight="1">
      <c r="A6" s="212" t="s">
        <v>414</v>
      </c>
      <c r="B6" s="1289" t="s">
        <v>722</v>
      </c>
      <c r="C6" s="1289"/>
      <c r="D6" s="1289"/>
      <c r="E6" s="1289"/>
      <c r="F6" s="1289"/>
      <c r="G6" s="216"/>
      <c r="H6" s="215"/>
      <c r="I6" s="215"/>
      <c r="J6" s="215"/>
      <c r="K6" s="215"/>
    </row>
    <row r="7" spans="1:11" ht="15.75">
      <c r="A7" s="212" t="s">
        <v>561</v>
      </c>
      <c r="B7" s="1288">
        <v>14973115</v>
      </c>
      <c r="C7" s="1288"/>
      <c r="D7" s="542"/>
      <c r="E7" s="540"/>
      <c r="F7" s="213"/>
      <c r="G7" s="217"/>
      <c r="H7" s="215"/>
      <c r="I7" s="215"/>
      <c r="J7" s="215"/>
      <c r="K7" s="215"/>
    </row>
    <row r="8" spans="1:11" ht="15.75" customHeight="1">
      <c r="A8" s="212" t="s">
        <v>560</v>
      </c>
      <c r="B8" s="1288"/>
      <c r="C8" s="1288"/>
      <c r="D8" s="1288"/>
      <c r="E8" s="268"/>
      <c r="F8" s="213"/>
      <c r="G8" s="217"/>
      <c r="H8" s="215"/>
      <c r="I8" s="215"/>
      <c r="J8" s="215"/>
      <c r="K8" s="215"/>
    </row>
    <row r="9" spans="1:11" ht="15.75">
      <c r="A9" s="212"/>
      <c r="B9" s="1288"/>
      <c r="C9" s="1288"/>
      <c r="D9" s="1288"/>
      <c r="E9" s="268"/>
      <c r="F9" s="213"/>
      <c r="G9" s="217"/>
      <c r="H9" s="215"/>
      <c r="I9" s="215"/>
      <c r="J9" s="215"/>
      <c r="K9" s="215"/>
    </row>
    <row r="10" spans="1:11" ht="15.75">
      <c r="A10" s="212" t="s">
        <v>415</v>
      </c>
      <c r="B10" s="1286">
        <v>1</v>
      </c>
      <c r="C10" s="1286"/>
      <c r="D10" s="218"/>
      <c r="E10" s="539"/>
      <c r="F10" s="213"/>
      <c r="G10" s="219"/>
      <c r="H10" s="215"/>
      <c r="I10" s="215"/>
      <c r="J10" s="215"/>
      <c r="K10" s="215"/>
    </row>
    <row r="11" spans="1:11" ht="15.75">
      <c r="A11" s="212" t="s">
        <v>416</v>
      </c>
      <c r="B11" s="1285" t="s">
        <v>723</v>
      </c>
      <c r="C11" s="1285"/>
      <c r="D11" s="220"/>
      <c r="E11" s="541"/>
      <c r="F11" s="213"/>
      <c r="G11" s="217"/>
      <c r="H11" s="215"/>
      <c r="I11" s="215"/>
      <c r="J11" s="215"/>
      <c r="K11" s="215"/>
    </row>
    <row r="12" spans="1:11" ht="15.75">
      <c r="A12" s="212" t="s">
        <v>417</v>
      </c>
      <c r="B12" s="1285" t="s">
        <v>724</v>
      </c>
      <c r="C12" s="1285"/>
      <c r="D12" s="220"/>
      <c r="E12" s="541"/>
      <c r="F12" s="213"/>
      <c r="G12" s="217"/>
      <c r="H12" s="215"/>
      <c r="I12" s="215"/>
      <c r="J12" s="215"/>
      <c r="K12" s="215"/>
    </row>
    <row r="13" spans="1:11">
      <c r="A13" s="221"/>
      <c r="B13" s="222"/>
      <c r="C13" s="222"/>
      <c r="D13" s="222"/>
      <c r="E13" s="222"/>
      <c r="F13" s="223" t="s">
        <v>658</v>
      </c>
      <c r="G13" s="217"/>
      <c r="H13" s="215"/>
      <c r="I13" s="215"/>
      <c r="J13" s="215"/>
      <c r="K13" s="215"/>
    </row>
    <row r="14" spans="1:11" ht="38.25">
      <c r="A14" s="224" t="s">
        <v>267</v>
      </c>
      <c r="B14" s="225" t="s">
        <v>418</v>
      </c>
      <c r="C14" s="226" t="s">
        <v>690</v>
      </c>
      <c r="D14" s="227" t="s">
        <v>693</v>
      </c>
      <c r="E14" s="227" t="s">
        <v>714</v>
      </c>
      <c r="F14" s="228" t="s">
        <v>397</v>
      </c>
      <c r="G14" s="217"/>
      <c r="H14" s="215"/>
      <c r="I14" s="215"/>
      <c r="J14" s="215"/>
      <c r="K14" s="215"/>
    </row>
    <row r="15" spans="1:11">
      <c r="A15" s="229" t="s">
        <v>419</v>
      </c>
      <c r="B15" s="230">
        <f>SUM(B17:B22)</f>
        <v>14973115</v>
      </c>
      <c r="C15" s="231">
        <f>SUM(C17:C22)</f>
        <v>0</v>
      </c>
      <c r="D15" s="231"/>
      <c r="E15" s="231"/>
      <c r="F15" s="232">
        <f>SUM(B15:C15)</f>
        <v>14973115</v>
      </c>
      <c r="G15" s="217"/>
      <c r="H15" s="215"/>
      <c r="I15" s="215"/>
      <c r="J15" s="215"/>
      <c r="K15" s="215"/>
    </row>
    <row r="16" spans="1:11">
      <c r="A16" s="233" t="s">
        <v>420</v>
      </c>
      <c r="B16" s="234"/>
      <c r="C16" s="234"/>
      <c r="D16" s="234"/>
      <c r="E16" s="234"/>
      <c r="F16" s="235"/>
      <c r="G16" s="217"/>
      <c r="H16" s="215"/>
      <c r="I16" s="215"/>
      <c r="J16" s="215"/>
      <c r="K16" s="215"/>
    </row>
    <row r="17" spans="1:11">
      <c r="A17" s="236" t="s">
        <v>410</v>
      </c>
      <c r="B17" s="237">
        <v>14973115</v>
      </c>
      <c r="C17" s="237"/>
      <c r="D17" s="238"/>
      <c r="E17" s="238"/>
      <c r="F17" s="239">
        <f>SUM(B17:E17)</f>
        <v>14973115</v>
      </c>
      <c r="G17" s="240"/>
      <c r="H17" s="215"/>
      <c r="I17" s="215"/>
      <c r="J17" s="215"/>
      <c r="K17" s="215"/>
    </row>
    <row r="18" spans="1:11" ht="15" customHeight="1">
      <c r="A18" s="241" t="s">
        <v>421</v>
      </c>
      <c r="B18" s="242"/>
      <c r="C18" s="242"/>
      <c r="D18" s="243"/>
      <c r="E18" s="243"/>
      <c r="F18" s="239">
        <f t="shared" ref="F18:F22" si="0">SUM(B18:E18)</f>
        <v>0</v>
      </c>
      <c r="G18" s="216"/>
      <c r="H18" s="215"/>
      <c r="I18" s="215"/>
      <c r="J18" s="215"/>
      <c r="K18" s="215"/>
    </row>
    <row r="19" spans="1:11" ht="25.5">
      <c r="A19" s="241" t="s">
        <v>558</v>
      </c>
      <c r="B19" s="242"/>
      <c r="C19" s="242"/>
      <c r="D19" s="243"/>
      <c r="E19" s="243"/>
      <c r="F19" s="239">
        <f t="shared" si="0"/>
        <v>0</v>
      </c>
      <c r="G19" s="217"/>
      <c r="H19" s="215"/>
      <c r="I19" s="215"/>
      <c r="J19" s="215"/>
      <c r="K19" s="215"/>
    </row>
    <row r="20" spans="1:11" ht="25.5">
      <c r="A20" s="241" t="s">
        <v>559</v>
      </c>
      <c r="B20" s="242"/>
      <c r="C20" s="242"/>
      <c r="D20" s="243"/>
      <c r="E20" s="243"/>
      <c r="F20" s="239">
        <f t="shared" si="0"/>
        <v>0</v>
      </c>
      <c r="G20" s="217"/>
      <c r="H20" s="215"/>
      <c r="I20" s="215"/>
      <c r="J20" s="215"/>
      <c r="K20" s="215"/>
    </row>
    <row r="21" spans="1:11">
      <c r="A21" s="241" t="s">
        <v>422</v>
      </c>
      <c r="B21" s="242"/>
      <c r="C21" s="242"/>
      <c r="D21" s="243"/>
      <c r="E21" s="243"/>
      <c r="F21" s="239">
        <f t="shared" si="0"/>
        <v>0</v>
      </c>
      <c r="G21" s="217"/>
      <c r="H21" s="215"/>
      <c r="I21" s="215"/>
      <c r="J21" s="215"/>
      <c r="K21" s="215"/>
    </row>
    <row r="22" spans="1:11">
      <c r="A22" s="245" t="s">
        <v>423</v>
      </c>
      <c r="B22" s="246"/>
      <c r="C22" s="246"/>
      <c r="D22" s="247"/>
      <c r="E22" s="247"/>
      <c r="F22" s="239">
        <f t="shared" si="0"/>
        <v>0</v>
      </c>
      <c r="G22" s="217"/>
      <c r="H22" s="215"/>
      <c r="I22" s="215"/>
      <c r="J22" s="215"/>
      <c r="K22" s="215"/>
    </row>
    <row r="23" spans="1:11">
      <c r="A23" s="248"/>
      <c r="B23" s="249"/>
      <c r="C23" s="249"/>
      <c r="D23" s="249"/>
      <c r="E23" s="249"/>
      <c r="F23" s="249"/>
      <c r="G23" s="217"/>
      <c r="H23" s="215"/>
      <c r="I23" s="215"/>
      <c r="J23" s="215"/>
      <c r="K23" s="215"/>
    </row>
    <row r="24" spans="1:11">
      <c r="A24" s="250" t="s">
        <v>424</v>
      </c>
      <c r="B24" s="251">
        <f>SUM(B26:B31)</f>
        <v>0</v>
      </c>
      <c r="C24" s="251">
        <f>SUM(C26:C31)</f>
        <v>14973115</v>
      </c>
      <c r="D24" s="251">
        <f t="shared" ref="D24:E24" si="1">SUM(D26:D31)</f>
        <v>0</v>
      </c>
      <c r="E24" s="251">
        <f t="shared" si="1"/>
        <v>0</v>
      </c>
      <c r="F24" s="1163">
        <f>SUM(F26:F31)</f>
        <v>14973115</v>
      </c>
      <c r="G24" s="217"/>
      <c r="H24" s="215"/>
      <c r="I24" s="215"/>
      <c r="J24" s="215"/>
      <c r="K24" s="215"/>
    </row>
    <row r="25" spans="1:11">
      <c r="A25" s="233" t="s">
        <v>420</v>
      </c>
      <c r="B25" s="234"/>
      <c r="C25" s="234"/>
      <c r="D25" s="234"/>
      <c r="E25" s="234"/>
      <c r="F25" s="235"/>
      <c r="G25" s="217"/>
      <c r="H25" s="215"/>
      <c r="I25" s="215"/>
      <c r="J25" s="215"/>
      <c r="K25" s="215"/>
    </row>
    <row r="26" spans="1:11">
      <c r="A26" s="241" t="s">
        <v>425</v>
      </c>
      <c r="B26" s="252"/>
      <c r="C26" s="252"/>
      <c r="D26" s="252"/>
      <c r="E26" s="252"/>
      <c r="F26" s="244">
        <f>SUM(B26:E26)</f>
        <v>0</v>
      </c>
      <c r="G26" s="217"/>
      <c r="H26" s="215"/>
      <c r="I26" s="215"/>
      <c r="J26" s="215"/>
      <c r="K26" s="215"/>
    </row>
    <row r="27" spans="1:11" ht="25.5">
      <c r="A27" s="241" t="s">
        <v>205</v>
      </c>
      <c r="B27" s="252"/>
      <c r="C27" s="252"/>
      <c r="D27" s="252"/>
      <c r="E27" s="252"/>
      <c r="F27" s="244">
        <f t="shared" ref="F27:F31" si="2">SUM(B27:E27)</f>
        <v>0</v>
      </c>
      <c r="G27" s="254"/>
      <c r="H27" s="215"/>
      <c r="I27" s="215"/>
      <c r="J27" s="215"/>
      <c r="K27" s="215"/>
    </row>
    <row r="28" spans="1:11">
      <c r="A28" s="241" t="s">
        <v>426</v>
      </c>
      <c r="B28" s="252"/>
      <c r="C28" s="252"/>
      <c r="D28" s="253"/>
      <c r="E28" s="253"/>
      <c r="F28" s="244">
        <f t="shared" si="2"/>
        <v>0</v>
      </c>
      <c r="G28" s="255"/>
      <c r="H28" s="215"/>
      <c r="I28" s="215"/>
      <c r="J28" s="215"/>
      <c r="K28" s="215"/>
    </row>
    <row r="29" spans="1:11" ht="13.5">
      <c r="A29" s="241" t="s">
        <v>427</v>
      </c>
      <c r="B29" s="252"/>
      <c r="C29" s="252">
        <v>14973115</v>
      </c>
      <c r="D29" s="253"/>
      <c r="E29" s="253"/>
      <c r="F29" s="244">
        <f t="shared" si="2"/>
        <v>14973115</v>
      </c>
      <c r="G29" s="214"/>
      <c r="H29" s="215"/>
      <c r="I29" s="215"/>
      <c r="J29" s="215"/>
      <c r="K29" s="215"/>
    </row>
    <row r="30" spans="1:11">
      <c r="A30" s="241" t="s">
        <v>428</v>
      </c>
      <c r="B30" s="252"/>
      <c r="C30" s="252"/>
      <c r="D30" s="253"/>
      <c r="E30" s="253"/>
      <c r="F30" s="244">
        <f t="shared" si="2"/>
        <v>0</v>
      </c>
      <c r="G30" s="216"/>
      <c r="H30" s="215"/>
      <c r="I30" s="215"/>
      <c r="J30" s="215"/>
      <c r="K30" s="215"/>
    </row>
    <row r="31" spans="1:11">
      <c r="A31" s="245" t="s">
        <v>234</v>
      </c>
      <c r="B31" s="256"/>
      <c r="C31" s="256"/>
      <c r="D31" s="257"/>
      <c r="E31" s="257"/>
      <c r="F31" s="244">
        <f t="shared" si="2"/>
        <v>0</v>
      </c>
      <c r="G31" s="217"/>
      <c r="H31" s="215"/>
      <c r="I31" s="215"/>
      <c r="J31" s="215"/>
      <c r="K31" s="215"/>
    </row>
    <row r="32" spans="1:11" ht="27">
      <c r="A32" s="543" t="s">
        <v>429</v>
      </c>
      <c r="B32" s="258">
        <f>SUM(B17:B19)</f>
        <v>14973115</v>
      </c>
      <c r="C32" s="258">
        <f t="shared" ref="C32:F32" si="3">SUM(C17:C19)</f>
        <v>0</v>
      </c>
      <c r="D32" s="258">
        <f t="shared" si="3"/>
        <v>0</v>
      </c>
      <c r="E32" s="258">
        <f t="shared" si="3"/>
        <v>0</v>
      </c>
      <c r="F32" s="1149">
        <f t="shared" si="3"/>
        <v>14973115</v>
      </c>
      <c r="G32" s="219"/>
      <c r="H32" s="215"/>
      <c r="I32" s="215"/>
      <c r="J32" s="215"/>
      <c r="K32" s="215"/>
    </row>
    <row r="33" spans="1:11" ht="27">
      <c r="A33" s="543" t="s">
        <v>430</v>
      </c>
      <c r="B33" s="258">
        <f>SUM(B20)</f>
        <v>0</v>
      </c>
      <c r="C33" s="258">
        <f>SUM(C20)</f>
        <v>0</v>
      </c>
      <c r="D33" s="259"/>
      <c r="E33" s="259"/>
      <c r="F33" s="260">
        <f>SUM(B33:C33)</f>
        <v>0</v>
      </c>
      <c r="G33" s="217"/>
      <c r="H33" s="215"/>
      <c r="I33" s="215"/>
      <c r="J33" s="215"/>
      <c r="K33" s="215"/>
    </row>
    <row r="34" spans="1:11" ht="13.5">
      <c r="A34" s="1204"/>
      <c r="B34" s="270"/>
      <c r="C34" s="270"/>
      <c r="D34" s="270"/>
      <c r="E34" s="270"/>
      <c r="F34" s="271"/>
      <c r="G34" s="217"/>
      <c r="H34" s="215"/>
      <c r="I34" s="215"/>
      <c r="J34" s="215"/>
      <c r="K34" s="215"/>
    </row>
    <row r="35" spans="1:11" ht="13.5">
      <c r="A35" s="1204"/>
      <c r="B35" s="270"/>
      <c r="C35" s="270"/>
      <c r="D35" s="270"/>
      <c r="E35" s="270"/>
      <c r="F35" s="271"/>
      <c r="G35" s="217"/>
      <c r="H35" s="215"/>
      <c r="I35" s="215"/>
      <c r="J35" s="215"/>
      <c r="K35" s="215"/>
    </row>
    <row r="36" spans="1:11" ht="13.5">
      <c r="A36" s="1204"/>
      <c r="B36" s="270"/>
      <c r="C36" s="270"/>
      <c r="D36" s="270"/>
      <c r="E36" s="270"/>
      <c r="F36" s="271"/>
      <c r="G36" s="217"/>
      <c r="H36" s="215"/>
      <c r="I36" s="215"/>
      <c r="J36" s="215"/>
      <c r="K36" s="215"/>
    </row>
    <row r="37" spans="1:11" ht="13.5">
      <c r="A37" s="1204"/>
      <c r="B37" s="270"/>
      <c r="C37" s="270"/>
      <c r="D37" s="270"/>
      <c r="E37" s="270"/>
      <c r="F37" s="271"/>
      <c r="G37" s="217"/>
      <c r="H37" s="215"/>
      <c r="I37" s="215"/>
      <c r="J37" s="215"/>
      <c r="K37" s="215"/>
    </row>
    <row r="38" spans="1:11" ht="13.5">
      <c r="A38" s="1204"/>
      <c r="B38" s="270"/>
      <c r="C38" s="270"/>
      <c r="D38" s="270"/>
      <c r="E38" s="270"/>
      <c r="F38" s="271"/>
      <c r="G38" s="217"/>
      <c r="H38" s="215"/>
      <c r="I38" s="215"/>
      <c r="J38" s="215"/>
      <c r="K38" s="215"/>
    </row>
    <row r="39" spans="1:11" ht="13.5">
      <c r="A39" s="1204"/>
      <c r="B39" s="270"/>
      <c r="C39" s="270"/>
      <c r="D39" s="270"/>
      <c r="E39" s="270"/>
      <c r="F39" s="271"/>
      <c r="G39" s="217"/>
      <c r="H39" s="215"/>
      <c r="I39" s="215"/>
      <c r="J39" s="215"/>
      <c r="K39" s="215"/>
    </row>
    <row r="40" spans="1:11" ht="13.5">
      <c r="A40" s="1204"/>
      <c r="B40" s="270"/>
      <c r="C40" s="270"/>
      <c r="D40" s="270"/>
      <c r="E40" s="270"/>
      <c r="F40" s="271"/>
      <c r="G40" s="217"/>
      <c r="H40" s="215"/>
      <c r="I40" s="215"/>
      <c r="J40" s="215"/>
      <c r="K40" s="215"/>
    </row>
    <row r="41" spans="1:11" ht="13.5">
      <c r="A41" s="1204"/>
      <c r="B41" s="270"/>
      <c r="C41" s="270"/>
      <c r="D41" s="270"/>
      <c r="E41" s="270"/>
      <c r="F41" s="271"/>
      <c r="G41" s="217"/>
      <c r="H41" s="215"/>
      <c r="I41" s="215"/>
      <c r="J41" s="215"/>
      <c r="K41" s="215"/>
    </row>
    <row r="42" spans="1:11" ht="15" customHeight="1">
      <c r="A42" s="261"/>
      <c r="B42" s="262"/>
      <c r="C42" s="262"/>
      <c r="D42" s="262"/>
      <c r="E42" s="262"/>
      <c r="F42" s="263"/>
      <c r="G42" s="217"/>
      <c r="H42" s="215"/>
      <c r="I42" s="215"/>
      <c r="J42" s="215"/>
      <c r="K42" s="215"/>
    </row>
    <row r="43" spans="1:11" ht="15" customHeight="1">
      <c r="A43" s="261"/>
      <c r="B43" s="262"/>
      <c r="C43" s="262"/>
      <c r="D43" s="262"/>
      <c r="E43" s="262"/>
      <c r="F43" s="263"/>
      <c r="G43" s="217"/>
      <c r="H43" s="215"/>
      <c r="I43" s="215"/>
      <c r="J43" s="215"/>
      <c r="K43" s="215"/>
    </row>
    <row r="44" spans="1:11" ht="15" customHeight="1">
      <c r="A44" s="261"/>
      <c r="B44" s="262"/>
      <c r="C44" s="262"/>
      <c r="D44" s="262"/>
      <c r="E44" s="262"/>
      <c r="F44" s="263"/>
      <c r="G44" s="217"/>
      <c r="H44" s="215"/>
      <c r="I44" s="215"/>
      <c r="J44" s="215"/>
      <c r="K44" s="215"/>
    </row>
    <row r="45" spans="1:11" ht="15" customHeight="1">
      <c r="A45" s="261"/>
      <c r="B45" s="262"/>
      <c r="C45" s="262"/>
      <c r="D45" s="262"/>
      <c r="E45" s="262"/>
      <c r="F45" s="263"/>
      <c r="G45" s="217"/>
      <c r="H45" s="215"/>
      <c r="I45" s="215"/>
      <c r="J45" s="215"/>
      <c r="K45" s="215"/>
    </row>
    <row r="46" spans="1:11" ht="15" customHeight="1">
      <c r="A46" s="261"/>
      <c r="B46" s="262"/>
      <c r="C46" s="262"/>
      <c r="D46" s="262"/>
      <c r="E46" s="262"/>
      <c r="F46" s="263"/>
      <c r="G46" s="217"/>
      <c r="H46" s="215"/>
      <c r="I46" s="215"/>
      <c r="J46" s="215"/>
      <c r="K46" s="215"/>
    </row>
    <row r="47" spans="1:11" ht="15" customHeight="1">
      <c r="A47" s="261"/>
      <c r="B47" s="262"/>
      <c r="C47" s="262"/>
      <c r="D47" s="262"/>
      <c r="E47" s="262"/>
      <c r="F47" s="263"/>
      <c r="G47" s="217"/>
      <c r="H47" s="215"/>
      <c r="I47" s="215"/>
      <c r="J47" s="215"/>
      <c r="K47" s="215"/>
    </row>
    <row r="48" spans="1:11" ht="15">
      <c r="A48" s="261"/>
      <c r="B48" s="262"/>
      <c r="C48" s="262"/>
      <c r="D48" s="262"/>
      <c r="E48" s="262"/>
      <c r="F48" s="263"/>
      <c r="G48" s="217"/>
      <c r="H48" s="215"/>
      <c r="I48" s="215"/>
      <c r="J48" s="215"/>
      <c r="K48" s="215"/>
    </row>
    <row r="49" spans="1:11" ht="15">
      <c r="A49" s="261"/>
      <c r="B49" s="262"/>
      <c r="C49" s="262"/>
      <c r="D49" s="262"/>
      <c r="E49" s="262"/>
      <c r="F49" s="263"/>
      <c r="G49" s="217"/>
      <c r="H49" s="215"/>
      <c r="I49" s="215"/>
      <c r="J49" s="215"/>
      <c r="K49" s="215"/>
    </row>
    <row r="50" spans="1:11" ht="15">
      <c r="A50" s="261"/>
      <c r="B50" s="262"/>
      <c r="C50" s="262"/>
      <c r="D50" s="262"/>
      <c r="E50" s="262"/>
      <c r="F50" s="263"/>
      <c r="G50" s="217"/>
      <c r="H50" s="215"/>
      <c r="I50" s="215"/>
      <c r="J50" s="215"/>
      <c r="K50" s="215"/>
    </row>
    <row r="51" spans="1:11" ht="15">
      <c r="A51" s="261"/>
      <c r="B51" s="262"/>
      <c r="C51" s="262"/>
      <c r="D51" s="262"/>
      <c r="E51" s="262"/>
      <c r="F51" s="263"/>
      <c r="G51" s="217"/>
      <c r="H51" s="215"/>
      <c r="I51" s="215"/>
      <c r="J51" s="215"/>
      <c r="K51" s="215"/>
    </row>
    <row r="52" spans="1:11" ht="13.15" customHeight="1">
      <c r="A52" s="212" t="s">
        <v>413</v>
      </c>
      <c r="B52" s="1289" t="s">
        <v>762</v>
      </c>
      <c r="C52" s="1289"/>
      <c r="D52" s="1289"/>
      <c r="E52" s="1289"/>
      <c r="F52" s="1289"/>
      <c r="G52" s="217"/>
      <c r="H52" s="215"/>
      <c r="I52" s="215"/>
      <c r="J52" s="215"/>
      <c r="K52" s="215"/>
    </row>
    <row r="53" spans="1:11">
      <c r="A53" s="212" t="s">
        <v>414</v>
      </c>
      <c r="B53" s="1289" t="s">
        <v>763</v>
      </c>
      <c r="C53" s="1289"/>
      <c r="D53" s="1289"/>
      <c r="E53" s="1289"/>
      <c r="F53" s="1289"/>
      <c r="G53" s="217"/>
      <c r="H53" s="215"/>
      <c r="I53" s="215"/>
      <c r="J53" s="215"/>
      <c r="K53" s="215"/>
    </row>
    <row r="54" spans="1:11" ht="15.75">
      <c r="A54" s="212" t="s">
        <v>561</v>
      </c>
      <c r="B54" s="1288">
        <v>31472344</v>
      </c>
      <c r="C54" s="1288"/>
      <c r="D54" s="542"/>
      <c r="E54" s="1107"/>
      <c r="F54" s="213"/>
      <c r="G54" s="217"/>
      <c r="H54" s="215"/>
      <c r="I54" s="215"/>
      <c r="J54" s="215"/>
      <c r="K54" s="215"/>
    </row>
    <row r="55" spans="1:11" ht="15.75">
      <c r="A55" s="212" t="s">
        <v>560</v>
      </c>
      <c r="B55" s="1288"/>
      <c r="C55" s="1288"/>
      <c r="D55" s="1288"/>
      <c r="E55" s="268"/>
      <c r="F55" s="213"/>
      <c r="G55" s="217"/>
      <c r="H55" s="215"/>
      <c r="I55" s="215"/>
      <c r="J55" s="215"/>
      <c r="K55" s="215"/>
    </row>
    <row r="56" spans="1:11" ht="15.75">
      <c r="A56" s="212"/>
      <c r="B56" s="1288"/>
      <c r="C56" s="1288"/>
      <c r="D56" s="1288"/>
      <c r="E56" s="268"/>
      <c r="F56" s="213"/>
      <c r="G56" s="240"/>
      <c r="H56" s="215"/>
      <c r="I56" s="215"/>
      <c r="J56" s="215"/>
      <c r="K56" s="215"/>
    </row>
    <row r="57" spans="1:11" ht="15.75">
      <c r="A57" s="212" t="s">
        <v>415</v>
      </c>
      <c r="B57" s="1286">
        <v>1</v>
      </c>
      <c r="C57" s="1286"/>
      <c r="D57" s="1106"/>
      <c r="E57" s="1106"/>
      <c r="F57" s="213"/>
      <c r="G57" s="216"/>
      <c r="H57" s="215"/>
      <c r="I57" s="215"/>
      <c r="J57" s="215"/>
      <c r="K57" s="215"/>
    </row>
    <row r="58" spans="1:11" ht="15.75">
      <c r="A58" s="212" t="s">
        <v>416</v>
      </c>
      <c r="B58" s="1285" t="s">
        <v>724</v>
      </c>
      <c r="C58" s="1285"/>
      <c r="D58" s="1108"/>
      <c r="E58" s="1108"/>
      <c r="F58" s="213"/>
      <c r="G58" s="217"/>
      <c r="H58" s="215"/>
      <c r="I58" s="215"/>
      <c r="J58" s="215"/>
      <c r="K58" s="215"/>
    </row>
    <row r="59" spans="1:11" ht="15.75">
      <c r="A59" s="212" t="s">
        <v>417</v>
      </c>
      <c r="B59" s="1285" t="s">
        <v>764</v>
      </c>
      <c r="C59" s="1285"/>
      <c r="D59" s="1108"/>
      <c r="E59" s="1108"/>
      <c r="F59" s="213"/>
      <c r="G59" s="217"/>
      <c r="H59" s="215"/>
      <c r="I59" s="215"/>
      <c r="J59" s="215"/>
      <c r="K59" s="215"/>
    </row>
    <row r="60" spans="1:11">
      <c r="A60" s="221"/>
      <c r="B60" s="222"/>
      <c r="C60" s="222"/>
      <c r="D60" s="222"/>
      <c r="E60" s="222"/>
      <c r="F60" s="223" t="s">
        <v>658</v>
      </c>
      <c r="G60" s="217"/>
      <c r="H60" s="215"/>
      <c r="I60" s="215"/>
      <c r="J60" s="215"/>
      <c r="K60" s="215"/>
    </row>
    <row r="61" spans="1:11" ht="38.25">
      <c r="A61" s="224" t="s">
        <v>267</v>
      </c>
      <c r="B61" s="225" t="s">
        <v>418</v>
      </c>
      <c r="C61" s="226" t="s">
        <v>690</v>
      </c>
      <c r="D61" s="227" t="s">
        <v>693</v>
      </c>
      <c r="E61" s="227" t="s">
        <v>714</v>
      </c>
      <c r="F61" s="228" t="s">
        <v>397</v>
      </c>
      <c r="G61" s="217"/>
      <c r="H61" s="215"/>
      <c r="I61" s="215"/>
      <c r="J61" s="215"/>
      <c r="K61" s="215"/>
    </row>
    <row r="62" spans="1:11">
      <c r="A62" s="229" t="s">
        <v>419</v>
      </c>
      <c r="B62" s="230">
        <f>SUM(B64:B69)</f>
        <v>0</v>
      </c>
      <c r="C62" s="231">
        <f>SUM(C64:C69)</f>
        <v>31472344</v>
      </c>
      <c r="D62" s="231"/>
      <c r="E62" s="231"/>
      <c r="F62" s="232">
        <f>SUM(B62:C62)</f>
        <v>31472344</v>
      </c>
      <c r="G62" s="217"/>
      <c r="H62" s="215"/>
      <c r="I62" s="215"/>
      <c r="J62" s="215"/>
      <c r="K62" s="215"/>
    </row>
    <row r="63" spans="1:11">
      <c r="A63" s="233" t="s">
        <v>420</v>
      </c>
      <c r="B63" s="234"/>
      <c r="C63" s="234"/>
      <c r="D63" s="234"/>
      <c r="E63" s="234"/>
      <c r="F63" s="235"/>
      <c r="G63" s="217"/>
      <c r="H63" s="215"/>
      <c r="I63" s="215"/>
      <c r="J63" s="215"/>
      <c r="K63" s="215"/>
    </row>
    <row r="64" spans="1:11">
      <c r="A64" s="236" t="s">
        <v>410</v>
      </c>
      <c r="B64" s="237"/>
      <c r="C64" s="237">
        <v>31472344</v>
      </c>
      <c r="D64" s="238"/>
      <c r="E64" s="238"/>
      <c r="F64" s="239">
        <f>SUM(B64:E64)</f>
        <v>31472344</v>
      </c>
      <c r="G64" s="217"/>
      <c r="H64" s="215"/>
      <c r="I64" s="215"/>
      <c r="J64" s="215"/>
      <c r="K64" s="215"/>
    </row>
    <row r="65" spans="1:11">
      <c r="A65" s="241" t="s">
        <v>421</v>
      </c>
      <c r="B65" s="242"/>
      <c r="C65" s="242"/>
      <c r="D65" s="243"/>
      <c r="E65" s="243"/>
      <c r="F65" s="239">
        <f t="shared" ref="F65:F69" si="4">SUM(B65:E65)</f>
        <v>0</v>
      </c>
      <c r="G65" s="217"/>
      <c r="H65" s="215"/>
      <c r="I65" s="215"/>
      <c r="J65" s="215"/>
      <c r="K65" s="215"/>
    </row>
    <row r="66" spans="1:11" ht="25.5">
      <c r="A66" s="241" t="s">
        <v>558</v>
      </c>
      <c r="B66" s="242"/>
      <c r="C66" s="242"/>
      <c r="D66" s="243"/>
      <c r="E66" s="243"/>
      <c r="F66" s="239">
        <f t="shared" si="4"/>
        <v>0</v>
      </c>
      <c r="G66" s="254"/>
      <c r="H66" s="215"/>
      <c r="I66" s="215"/>
      <c r="J66" s="215"/>
      <c r="K66" s="215"/>
    </row>
    <row r="67" spans="1:11" ht="25.5">
      <c r="A67" s="241" t="s">
        <v>559</v>
      </c>
      <c r="B67" s="242"/>
      <c r="C67" s="242"/>
      <c r="D67" s="243"/>
      <c r="E67" s="243"/>
      <c r="F67" s="239">
        <f t="shared" si="4"/>
        <v>0</v>
      </c>
      <c r="G67" s="264"/>
      <c r="H67" s="215"/>
      <c r="I67" s="215"/>
      <c r="J67" s="215"/>
      <c r="K67" s="215"/>
    </row>
    <row r="68" spans="1:11">
      <c r="A68" s="241" t="s">
        <v>422</v>
      </c>
      <c r="B68" s="242"/>
      <c r="C68" s="242"/>
      <c r="D68" s="243"/>
      <c r="E68" s="243"/>
      <c r="F68" s="239">
        <f t="shared" si="4"/>
        <v>0</v>
      </c>
      <c r="G68" s="254"/>
      <c r="H68" s="215"/>
      <c r="I68" s="215"/>
      <c r="J68" s="215"/>
      <c r="K68" s="215"/>
    </row>
    <row r="69" spans="1:11">
      <c r="A69" s="245" t="s">
        <v>423</v>
      </c>
      <c r="B69" s="246"/>
      <c r="C69" s="246"/>
      <c r="D69" s="247"/>
      <c r="E69" s="247"/>
      <c r="F69" s="239">
        <f t="shared" si="4"/>
        <v>0</v>
      </c>
      <c r="G69" s="265"/>
      <c r="H69" s="215"/>
      <c r="I69" s="215"/>
      <c r="J69" s="266"/>
      <c r="K69" s="215"/>
    </row>
    <row r="70" spans="1:11">
      <c r="A70" s="248"/>
      <c r="B70" s="249"/>
      <c r="C70" s="249"/>
      <c r="D70" s="249"/>
      <c r="E70" s="249"/>
      <c r="F70" s="249"/>
      <c r="G70" s="267"/>
      <c r="H70" s="215"/>
      <c r="I70" s="215"/>
      <c r="J70" s="215"/>
      <c r="K70" s="215"/>
    </row>
    <row r="71" spans="1:11">
      <c r="A71" s="250" t="s">
        <v>424</v>
      </c>
      <c r="B71" s="251">
        <f>SUM(B73:B78)</f>
        <v>0</v>
      </c>
      <c r="C71" s="251">
        <f>SUM(C73:C78)</f>
        <v>0</v>
      </c>
      <c r="D71" s="251">
        <f t="shared" ref="D71:E71" si="5">SUM(D73:D78)</f>
        <v>31472344</v>
      </c>
      <c r="E71" s="251">
        <f t="shared" si="5"/>
        <v>0</v>
      </c>
      <c r="F71" s="251">
        <f>SUM(F73:F78)</f>
        <v>31472344</v>
      </c>
      <c r="G71" s="267"/>
      <c r="H71" s="215"/>
      <c r="I71" s="215"/>
      <c r="J71" s="215"/>
      <c r="K71" s="215"/>
    </row>
    <row r="72" spans="1:11">
      <c r="A72" s="233" t="s">
        <v>420</v>
      </c>
      <c r="B72" s="234"/>
      <c r="C72" s="234"/>
      <c r="D72" s="234"/>
      <c r="E72" s="234"/>
      <c r="F72" s="235"/>
      <c r="G72" s="269"/>
      <c r="H72" s="215"/>
      <c r="I72" s="215"/>
      <c r="J72" s="215"/>
      <c r="K72" s="215"/>
    </row>
    <row r="73" spans="1:11">
      <c r="A73" s="241" t="s">
        <v>425</v>
      </c>
      <c r="B73" s="252"/>
      <c r="C73" s="252"/>
      <c r="D73" s="252">
        <v>1282017</v>
      </c>
      <c r="E73" s="252"/>
      <c r="F73" s="244">
        <f>SUM(B73:E73)</f>
        <v>1282017</v>
      </c>
      <c r="G73" s="215"/>
      <c r="H73" s="215"/>
      <c r="I73" s="215"/>
      <c r="J73" s="215"/>
      <c r="K73" s="215"/>
    </row>
    <row r="74" spans="1:11" ht="25.5">
      <c r="A74" s="241" t="s">
        <v>205</v>
      </c>
      <c r="B74" s="252"/>
      <c r="C74" s="252"/>
      <c r="D74" s="252">
        <v>198713</v>
      </c>
      <c r="E74" s="252"/>
      <c r="F74" s="244">
        <f t="shared" ref="F74:F78" si="6">SUM(B74:E74)</f>
        <v>198713</v>
      </c>
    </row>
    <row r="75" spans="1:11">
      <c r="A75" s="241" t="s">
        <v>426</v>
      </c>
      <c r="B75" s="252"/>
      <c r="C75" s="252"/>
      <c r="D75" s="253">
        <v>2098800</v>
      </c>
      <c r="E75" s="253"/>
      <c r="F75" s="244">
        <f t="shared" si="6"/>
        <v>2098800</v>
      </c>
    </row>
    <row r="76" spans="1:11">
      <c r="A76" s="241" t="s">
        <v>427</v>
      </c>
      <c r="B76" s="252"/>
      <c r="C76" s="252"/>
      <c r="D76" s="253"/>
      <c r="E76" s="253"/>
      <c r="F76" s="244">
        <f t="shared" si="6"/>
        <v>0</v>
      </c>
    </row>
    <row r="77" spans="1:11">
      <c r="A77" s="241" t="s">
        <v>428</v>
      </c>
      <c r="B77" s="252"/>
      <c r="C77" s="252"/>
      <c r="D77" s="253">
        <v>27892814</v>
      </c>
      <c r="E77" s="253"/>
      <c r="F77" s="244">
        <f t="shared" si="6"/>
        <v>27892814</v>
      </c>
    </row>
    <row r="78" spans="1:11">
      <c r="A78" s="245" t="s">
        <v>234</v>
      </c>
      <c r="B78" s="256"/>
      <c r="C78" s="256"/>
      <c r="D78" s="257"/>
      <c r="E78" s="257"/>
      <c r="F78" s="244">
        <f t="shared" si="6"/>
        <v>0</v>
      </c>
    </row>
    <row r="79" spans="1:11" ht="27">
      <c r="A79" s="543" t="s">
        <v>429</v>
      </c>
      <c r="B79" s="258"/>
      <c r="C79" s="258">
        <f ca="1">SUM(C73:C79)</f>
        <v>0</v>
      </c>
      <c r="D79" s="258">
        <f t="shared" ref="D79:F79" si="7">SUM(D64:D66)</f>
        <v>0</v>
      </c>
      <c r="E79" s="258">
        <f t="shared" si="7"/>
        <v>0</v>
      </c>
      <c r="F79" s="1149">
        <f t="shared" si="7"/>
        <v>31472344</v>
      </c>
    </row>
    <row r="80" spans="1:11" ht="27">
      <c r="A80" s="543" t="s">
        <v>430</v>
      </c>
      <c r="B80" s="258">
        <f>SUM(B67)</f>
        <v>0</v>
      </c>
      <c r="C80" s="258">
        <f>SUM(C67)</f>
        <v>0</v>
      </c>
      <c r="D80" s="259"/>
      <c r="E80" s="259"/>
      <c r="F80" s="260">
        <f>SUM(B80:C80)</f>
        <v>0</v>
      </c>
    </row>
  </sheetData>
  <mergeCells count="18">
    <mergeCell ref="B55:D55"/>
    <mergeCell ref="B56:D56"/>
    <mergeCell ref="B58:C58"/>
    <mergeCell ref="B59:C59"/>
    <mergeCell ref="B10:C10"/>
    <mergeCell ref="A2:F2"/>
    <mergeCell ref="B7:C7"/>
    <mergeCell ref="B5:F5"/>
    <mergeCell ref="B6:F6"/>
    <mergeCell ref="B8:D8"/>
    <mergeCell ref="B9:D9"/>
    <mergeCell ref="A3:F3"/>
    <mergeCell ref="B57:C57"/>
    <mergeCell ref="B11:C11"/>
    <mergeCell ref="B12:C12"/>
    <mergeCell ref="B52:F52"/>
    <mergeCell ref="B54:C54"/>
    <mergeCell ref="B53:F53"/>
  </mergeCells>
  <conditionalFormatting sqref="G31:G55 G58:G65 G72 G7:G16 B16:F16 G19:G25 B26:G26 F27:F31">
    <cfRule type="cellIs" dxfId="2" priority="3" stopIfTrue="1" operator="equal">
      <formula>0</formula>
    </cfRule>
  </conditionalFormatting>
  <conditionalFormatting sqref="B63:F63">
    <cfRule type="cellIs" dxfId="1" priority="2" stopIfTrue="1" operator="equal">
      <formula>0</formula>
    </cfRule>
  </conditionalFormatting>
  <conditionalFormatting sqref="B73:F73 F74:F78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az /2020. (.)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M119"/>
  <sheetViews>
    <sheetView zoomScale="80" zoomScaleNormal="80" zoomScaleSheetLayoutView="84" zoomScalePageLayoutView="110" workbookViewId="0">
      <selection activeCell="B98" sqref="B98"/>
    </sheetView>
  </sheetViews>
  <sheetFormatPr defaultColWidth="9.33203125" defaultRowHeight="15.75"/>
  <cols>
    <col min="1" max="1" width="6.33203125" style="87" customWidth="1"/>
    <col min="2" max="2" width="90.1640625" style="87" customWidth="1"/>
    <col min="3" max="3" width="11.5" style="87" customWidth="1"/>
    <col min="4" max="4" width="14.83203125" style="88" bestFit="1" customWidth="1"/>
    <col min="5" max="5" width="13.83203125" style="1" customWidth="1"/>
    <col min="6" max="6" width="14.83203125" style="1" bestFit="1" customWidth="1"/>
    <col min="7" max="8" width="14.33203125" style="1" customWidth="1"/>
    <col min="9" max="9" width="14.33203125" style="1082" customWidth="1"/>
    <col min="10" max="10" width="19.1640625" style="1" customWidth="1"/>
    <col min="11" max="11" width="9.83203125" style="1" bestFit="1" customWidth="1"/>
    <col min="12" max="12" width="11.1640625" style="1" bestFit="1" customWidth="1"/>
    <col min="13" max="16384" width="9.33203125" style="1"/>
  </cols>
  <sheetData>
    <row r="1" spans="1:10" ht="51" customHeight="1">
      <c r="A1" s="1291" t="s">
        <v>707</v>
      </c>
      <c r="B1" s="1291"/>
      <c r="C1" s="1291"/>
      <c r="D1" s="1291"/>
      <c r="E1" s="1291"/>
      <c r="F1" s="1291"/>
      <c r="G1" s="1291"/>
      <c r="H1" s="1291"/>
      <c r="I1" s="1291"/>
      <c r="J1" s="1291"/>
    </row>
    <row r="2" spans="1:10" ht="15.95" customHeight="1">
      <c r="A2" s="1215" t="s">
        <v>0</v>
      </c>
      <c r="B2" s="1215"/>
      <c r="C2" s="1215"/>
      <c r="D2" s="1215"/>
      <c r="E2" s="1215"/>
      <c r="F2" s="1215"/>
      <c r="G2" s="1215"/>
      <c r="H2" s="1215"/>
      <c r="I2" s="1215"/>
      <c r="J2" s="1215"/>
    </row>
    <row r="3" spans="1:10" ht="15.95" customHeight="1">
      <c r="A3" s="1216"/>
      <c r="B3" s="1216"/>
      <c r="C3" s="2"/>
      <c r="D3" s="3"/>
      <c r="F3" s="1220" t="s">
        <v>1</v>
      </c>
      <c r="G3" s="1220"/>
      <c r="H3" s="1220"/>
      <c r="I3" s="1220"/>
      <c r="J3" s="1220"/>
    </row>
    <row r="4" spans="1:10" s="1143" customFormat="1" ht="38.1" customHeight="1">
      <c r="A4" s="4" t="s">
        <v>2</v>
      </c>
      <c r="B4" s="5" t="s">
        <v>3</v>
      </c>
      <c r="C4" s="5" t="s">
        <v>4</v>
      </c>
      <c r="D4" s="5" t="s">
        <v>446</v>
      </c>
      <c r="E4" s="5" t="s">
        <v>447</v>
      </c>
      <c r="F4" s="5" t="s">
        <v>697</v>
      </c>
      <c r="G4" s="31" t="s">
        <v>730</v>
      </c>
      <c r="H4" s="31" t="s">
        <v>739</v>
      </c>
      <c r="I4" s="1121" t="s">
        <v>745</v>
      </c>
      <c r="J4" s="336" t="s">
        <v>727</v>
      </c>
    </row>
    <row r="5" spans="1:10" s="7" customFormat="1" ht="12" customHeight="1">
      <c r="A5" s="726" t="s">
        <v>5</v>
      </c>
      <c r="B5" s="5" t="s">
        <v>6</v>
      </c>
      <c r="C5" s="5" t="s">
        <v>7</v>
      </c>
      <c r="D5" s="952" t="s">
        <v>8</v>
      </c>
      <c r="E5" s="952" t="s">
        <v>268</v>
      </c>
      <c r="F5" s="952" t="s">
        <v>448</v>
      </c>
      <c r="G5" s="953" t="s">
        <v>687</v>
      </c>
      <c r="H5" s="1011" t="s">
        <v>688</v>
      </c>
      <c r="I5" s="1075" t="s">
        <v>748</v>
      </c>
      <c r="J5" s="1122" t="s">
        <v>737</v>
      </c>
    </row>
    <row r="6" spans="1:10" s="11" customFormat="1" ht="15.75" customHeight="1">
      <c r="A6" s="32" t="s">
        <v>9</v>
      </c>
      <c r="B6" s="52" t="s">
        <v>10</v>
      </c>
      <c r="C6" s="709" t="s">
        <v>11</v>
      </c>
      <c r="D6" s="894">
        <v>0</v>
      </c>
      <c r="E6" s="722"/>
      <c r="F6" s="954">
        <f t="shared" ref="F6:F36" si="0">D6+E6</f>
        <v>0</v>
      </c>
      <c r="G6" s="955">
        <v>122319</v>
      </c>
      <c r="H6" s="1012">
        <v>33495</v>
      </c>
      <c r="I6" s="1076">
        <v>50244</v>
      </c>
      <c r="J6" s="805">
        <v>206058</v>
      </c>
    </row>
    <row r="7" spans="1:10" s="11" customFormat="1" ht="15.75" customHeight="1">
      <c r="A7" s="12" t="s">
        <v>12</v>
      </c>
      <c r="B7" s="13" t="s">
        <v>13</v>
      </c>
      <c r="C7" s="14" t="s">
        <v>14</v>
      </c>
      <c r="D7" s="717">
        <v>10862500</v>
      </c>
      <c r="E7" s="716"/>
      <c r="F7" s="956">
        <f t="shared" si="0"/>
        <v>10862500</v>
      </c>
      <c r="G7" s="718">
        <v>847400</v>
      </c>
      <c r="H7" s="1013"/>
      <c r="I7" s="1077">
        <v>-534550</v>
      </c>
      <c r="J7" s="806">
        <f>SUM(F7:I7)</f>
        <v>11175350</v>
      </c>
    </row>
    <row r="8" spans="1:10" s="11" customFormat="1" ht="24" customHeight="1">
      <c r="A8" s="12" t="s">
        <v>15</v>
      </c>
      <c r="B8" s="13" t="s">
        <v>16</v>
      </c>
      <c r="C8" s="14" t="s">
        <v>17</v>
      </c>
      <c r="D8" s="717">
        <v>372407</v>
      </c>
      <c r="E8" s="716"/>
      <c r="F8" s="956">
        <f t="shared" si="0"/>
        <v>372407</v>
      </c>
      <c r="G8" s="718">
        <v>4124833</v>
      </c>
      <c r="H8" s="1013">
        <v>724981</v>
      </c>
      <c r="I8" s="1077">
        <v>-444303</v>
      </c>
      <c r="J8" s="806">
        <f>SUM(F8:I8)</f>
        <v>4777918</v>
      </c>
    </row>
    <row r="9" spans="1:10" s="11" customFormat="1" ht="15.75" customHeight="1">
      <c r="A9" s="12" t="s">
        <v>18</v>
      </c>
      <c r="B9" s="13" t="s">
        <v>19</v>
      </c>
      <c r="C9" s="14" t="s">
        <v>20</v>
      </c>
      <c r="D9" s="717">
        <v>1800000</v>
      </c>
      <c r="E9" s="716"/>
      <c r="F9" s="956">
        <f t="shared" si="0"/>
        <v>1800000</v>
      </c>
      <c r="G9" s="718">
        <v>200000</v>
      </c>
      <c r="H9" s="1013"/>
      <c r="I9" s="1077"/>
      <c r="J9" s="806">
        <v>2000000</v>
      </c>
    </row>
    <row r="10" spans="1:10" s="11" customFormat="1" ht="15.75" customHeight="1">
      <c r="A10" s="12" t="s">
        <v>21</v>
      </c>
      <c r="B10" s="13" t="s">
        <v>22</v>
      </c>
      <c r="C10" s="14" t="s">
        <v>23</v>
      </c>
      <c r="D10" s="717"/>
      <c r="E10" s="716"/>
      <c r="F10" s="956">
        <f t="shared" si="0"/>
        <v>0</v>
      </c>
      <c r="G10" s="718"/>
      <c r="H10" s="1013">
        <v>522450</v>
      </c>
      <c r="I10" s="1077">
        <v>30000</v>
      </c>
      <c r="J10" s="806">
        <v>552450</v>
      </c>
    </row>
    <row r="11" spans="1:10" s="11" customFormat="1" ht="15.75" customHeight="1">
      <c r="A11" s="12" t="s">
        <v>24</v>
      </c>
      <c r="B11" s="46" t="s">
        <v>25</v>
      </c>
      <c r="C11" s="21" t="s">
        <v>26</v>
      </c>
      <c r="D11" s="957"/>
      <c r="E11" s="721"/>
      <c r="F11" s="958">
        <f t="shared" si="0"/>
        <v>0</v>
      </c>
      <c r="G11" s="959"/>
      <c r="H11" s="1014"/>
      <c r="I11" s="1078"/>
      <c r="J11" s="807"/>
    </row>
    <row r="12" spans="1:10" s="11" customFormat="1" ht="15.75" customHeight="1">
      <c r="A12" s="15" t="s">
        <v>27</v>
      </c>
      <c r="B12" s="30" t="s">
        <v>28</v>
      </c>
      <c r="C12" s="31" t="s">
        <v>29</v>
      </c>
      <c r="D12" s="898">
        <f>+D6+D7+D8+D9+D10+D11</f>
        <v>13034907</v>
      </c>
      <c r="E12" s="898">
        <f t="shared" ref="E12" si="1">+E6+E7+E8+E9+E10+E11</f>
        <v>0</v>
      </c>
      <c r="F12" s="960">
        <f>D12+E12</f>
        <v>13034907</v>
      </c>
      <c r="G12" s="961">
        <f>SUM(G6:G11)</f>
        <v>5294552</v>
      </c>
      <c r="H12" s="961">
        <f t="shared" ref="H12:J12" si="2">SUM(H6:H11)</f>
        <v>1280926</v>
      </c>
      <c r="I12" s="961">
        <f t="shared" si="2"/>
        <v>-898609</v>
      </c>
      <c r="J12" s="962">
        <f t="shared" si="2"/>
        <v>18711776</v>
      </c>
    </row>
    <row r="13" spans="1:10" s="11" customFormat="1" ht="15.75" customHeight="1">
      <c r="A13" s="12" t="s">
        <v>30</v>
      </c>
      <c r="B13" s="9" t="s">
        <v>31</v>
      </c>
      <c r="C13" s="10" t="s">
        <v>32</v>
      </c>
      <c r="D13" s="895"/>
      <c r="E13" s="722"/>
      <c r="F13" s="954">
        <f t="shared" si="0"/>
        <v>0</v>
      </c>
      <c r="G13" s="723"/>
      <c r="H13" s="1016"/>
      <c r="I13" s="1079"/>
      <c r="J13" s="808"/>
    </row>
    <row r="14" spans="1:10" s="11" customFormat="1" ht="15.75" customHeight="1">
      <c r="A14" s="12" t="s">
        <v>33</v>
      </c>
      <c r="B14" s="13" t="s">
        <v>34</v>
      </c>
      <c r="C14" s="14" t="s">
        <v>35</v>
      </c>
      <c r="D14" s="717">
        <v>10500000</v>
      </c>
      <c r="E14" s="717">
        <v>2000000</v>
      </c>
      <c r="F14" s="956">
        <f t="shared" si="0"/>
        <v>12500000</v>
      </c>
      <c r="G14" s="718">
        <f>SUM(G19:G20)</f>
        <v>2014095</v>
      </c>
      <c r="H14" s="718">
        <f>SUM(H19:H20)</f>
        <v>0</v>
      </c>
      <c r="I14" s="1077">
        <v>3924228</v>
      </c>
      <c r="J14" s="806">
        <f>SUM(J15:J21)</f>
        <v>18438323</v>
      </c>
    </row>
    <row r="15" spans="1:10" s="11" customFormat="1" ht="24" customHeight="1">
      <c r="A15" s="12" t="s">
        <v>36</v>
      </c>
      <c r="B15" s="18" t="s">
        <v>37</v>
      </c>
      <c r="C15" s="14" t="s">
        <v>35</v>
      </c>
      <c r="D15" s="963"/>
      <c r="E15" s="716"/>
      <c r="F15" s="956">
        <f t="shared" si="0"/>
        <v>0</v>
      </c>
      <c r="G15" s="718"/>
      <c r="H15" s="1013"/>
      <c r="I15" s="1077"/>
      <c r="J15" s="806"/>
    </row>
    <row r="16" spans="1:10" s="11" customFormat="1" ht="18.75" customHeight="1">
      <c r="A16" s="12" t="s">
        <v>38</v>
      </c>
      <c r="B16" s="19" t="s">
        <v>39</v>
      </c>
      <c r="C16" s="14" t="s">
        <v>35</v>
      </c>
      <c r="D16" s="963"/>
      <c r="E16" s="718"/>
      <c r="F16" s="956">
        <f t="shared" si="0"/>
        <v>0</v>
      </c>
      <c r="G16" s="718"/>
      <c r="H16" s="1013"/>
      <c r="I16" s="1077"/>
      <c r="J16" s="806"/>
    </row>
    <row r="17" spans="1:12" s="11" customFormat="1" ht="15.75" customHeight="1">
      <c r="A17" s="12" t="s">
        <v>40</v>
      </c>
      <c r="B17" s="19" t="s">
        <v>41</v>
      </c>
      <c r="C17" s="14" t="s">
        <v>35</v>
      </c>
      <c r="D17" s="963"/>
      <c r="E17" s="716"/>
      <c r="F17" s="956">
        <f t="shared" si="0"/>
        <v>0</v>
      </c>
      <c r="G17" s="718"/>
      <c r="H17" s="1013"/>
      <c r="I17" s="1077"/>
      <c r="J17" s="806"/>
    </row>
    <row r="18" spans="1:12" s="11" customFormat="1" ht="19.5" customHeight="1">
      <c r="A18" s="12" t="s">
        <v>42</v>
      </c>
      <c r="B18" s="19" t="s">
        <v>43</v>
      </c>
      <c r="C18" s="14" t="s">
        <v>35</v>
      </c>
      <c r="D18" s="963"/>
      <c r="E18" s="718">
        <v>2000000</v>
      </c>
      <c r="F18" s="956">
        <f t="shared" si="0"/>
        <v>2000000</v>
      </c>
      <c r="G18" s="718"/>
      <c r="H18" s="1013"/>
      <c r="I18" s="1077">
        <v>870155</v>
      </c>
      <c r="J18" s="1133">
        <v>2870155</v>
      </c>
    </row>
    <row r="19" spans="1:12" s="11" customFormat="1" ht="19.5" customHeight="1">
      <c r="A19" s="12" t="s">
        <v>44</v>
      </c>
      <c r="B19" s="19" t="s">
        <v>45</v>
      </c>
      <c r="C19" s="14" t="s">
        <v>35</v>
      </c>
      <c r="D19" s="963">
        <v>10500000</v>
      </c>
      <c r="E19" s="716"/>
      <c r="F19" s="956">
        <f t="shared" si="0"/>
        <v>10500000</v>
      </c>
      <c r="G19" s="718">
        <v>587500</v>
      </c>
      <c r="H19" s="1013"/>
      <c r="I19" s="1077">
        <v>1592700</v>
      </c>
      <c r="J19" s="1133">
        <v>12680200</v>
      </c>
      <c r="L19" s="1135"/>
    </row>
    <row r="20" spans="1:12" s="11" customFormat="1" ht="24" customHeight="1">
      <c r="A20" s="12" t="s">
        <v>46</v>
      </c>
      <c r="B20" s="19" t="s">
        <v>47</v>
      </c>
      <c r="C20" s="14" t="s">
        <v>35</v>
      </c>
      <c r="D20" s="963"/>
      <c r="E20" s="716"/>
      <c r="F20" s="956">
        <f t="shared" si="0"/>
        <v>0</v>
      </c>
      <c r="G20" s="718">
        <v>1426595</v>
      </c>
      <c r="H20" s="1013"/>
      <c r="I20" s="1077">
        <v>1461373</v>
      </c>
      <c r="J20" s="1133">
        <v>2887968</v>
      </c>
    </row>
    <row r="21" spans="1:12" s="11" customFormat="1" ht="24.75" customHeight="1">
      <c r="A21" s="12" t="s">
        <v>48</v>
      </c>
      <c r="B21" s="964" t="s">
        <v>49</v>
      </c>
      <c r="C21" s="21" t="s">
        <v>35</v>
      </c>
      <c r="D21" s="965"/>
      <c r="E21" s="721"/>
      <c r="F21" s="958">
        <f t="shared" si="0"/>
        <v>0</v>
      </c>
      <c r="G21" s="959"/>
      <c r="H21" s="1014"/>
      <c r="I21" s="1078"/>
      <c r="J21" s="1134"/>
    </row>
    <row r="22" spans="1:12" s="11" customFormat="1" ht="18" customHeight="1">
      <c r="A22" s="966" t="s">
        <v>50</v>
      </c>
      <c r="B22" s="55" t="s">
        <v>51</v>
      </c>
      <c r="C22" s="24" t="s">
        <v>52</v>
      </c>
      <c r="D22" s="897">
        <f>SUM(D12+D13+D14)</f>
        <v>23534907</v>
      </c>
      <c r="E22" s="897">
        <f t="shared" ref="E22" si="3">SUM(E12+E13+E14)</f>
        <v>2000000</v>
      </c>
      <c r="F22" s="960">
        <f t="shared" si="0"/>
        <v>25534907</v>
      </c>
      <c r="G22" s="961">
        <f>SUM(G12:G14)</f>
        <v>7308647</v>
      </c>
      <c r="H22" s="961">
        <f>SUM(H12:H14)</f>
        <v>1280926</v>
      </c>
      <c r="I22" s="960">
        <f>SUM(I12:I14)</f>
        <v>3025619</v>
      </c>
      <c r="J22" s="962">
        <f>SUM(J12:J14)</f>
        <v>37150099</v>
      </c>
      <c r="K22" s="1135"/>
    </row>
    <row r="23" spans="1:12" s="11" customFormat="1" ht="15.75" customHeight="1">
      <c r="A23" s="12" t="s">
        <v>53</v>
      </c>
      <c r="B23" s="43" t="s">
        <v>54</v>
      </c>
      <c r="C23" s="709" t="s">
        <v>55</v>
      </c>
      <c r="D23" s="967"/>
      <c r="E23" s="722"/>
      <c r="F23" s="954">
        <f t="shared" si="0"/>
        <v>0</v>
      </c>
      <c r="G23" s="723"/>
      <c r="H23" s="1016"/>
      <c r="I23" s="1079"/>
      <c r="J23" s="808"/>
    </row>
    <row r="24" spans="1:12" s="11" customFormat="1" ht="15.75" customHeight="1">
      <c r="A24" s="12" t="s">
        <v>56</v>
      </c>
      <c r="B24" s="26" t="s">
        <v>57</v>
      </c>
      <c r="C24" s="14" t="s">
        <v>58</v>
      </c>
      <c r="D24" s="499">
        <f>SUM(D25:D30)</f>
        <v>0</v>
      </c>
      <c r="E24" s="716"/>
      <c r="F24" s="956"/>
      <c r="G24" s="718">
        <f>SUM(G25:G30)</f>
        <v>4019013</v>
      </c>
      <c r="H24" s="718">
        <f t="shared" ref="H24:J24" si="4">SUM(H25:H30)</f>
        <v>31472344</v>
      </c>
      <c r="I24" s="718">
        <f t="shared" si="4"/>
        <v>847642</v>
      </c>
      <c r="J24" s="806">
        <f t="shared" si="4"/>
        <v>36338999</v>
      </c>
    </row>
    <row r="25" spans="1:12" s="11" customFormat="1" ht="15.75" customHeight="1">
      <c r="A25" s="12" t="s">
        <v>59</v>
      </c>
      <c r="B25" s="18" t="s">
        <v>60</v>
      </c>
      <c r="C25" s="14" t="s">
        <v>58</v>
      </c>
      <c r="D25" s="499"/>
      <c r="E25" s="716"/>
      <c r="F25" s="956">
        <f t="shared" si="0"/>
        <v>0</v>
      </c>
      <c r="G25" s="718"/>
      <c r="H25" s="1013"/>
      <c r="I25" s="1077"/>
      <c r="J25" s="806"/>
    </row>
    <row r="26" spans="1:12" s="11" customFormat="1" ht="18.75" customHeight="1">
      <c r="A26" s="12" t="s">
        <v>61</v>
      </c>
      <c r="B26" s="27" t="s">
        <v>62</v>
      </c>
      <c r="C26" s="14" t="s">
        <v>58</v>
      </c>
      <c r="D26" s="499"/>
      <c r="E26" s="716"/>
      <c r="F26" s="956">
        <f t="shared" si="0"/>
        <v>0</v>
      </c>
      <c r="G26" s="718"/>
      <c r="H26" s="1013"/>
      <c r="I26" s="1077"/>
      <c r="J26" s="806"/>
    </row>
    <row r="27" spans="1:12" s="11" customFormat="1" ht="15.75" customHeight="1">
      <c r="A27" s="12" t="s">
        <v>63</v>
      </c>
      <c r="B27" s="27" t="s">
        <v>64</v>
      </c>
      <c r="C27" s="14" t="s">
        <v>58</v>
      </c>
      <c r="D27" s="499"/>
      <c r="E27" s="716"/>
      <c r="F27" s="956">
        <f t="shared" si="0"/>
        <v>0</v>
      </c>
      <c r="G27" s="718"/>
      <c r="H27" s="1013"/>
      <c r="I27" s="1077"/>
      <c r="J27" s="806"/>
    </row>
    <row r="28" spans="1:12" s="11" customFormat="1" ht="15.75" customHeight="1">
      <c r="A28" s="12" t="s">
        <v>65</v>
      </c>
      <c r="B28" s="27" t="s">
        <v>66</v>
      </c>
      <c r="C28" s="14" t="s">
        <v>58</v>
      </c>
      <c r="D28" s="499"/>
      <c r="E28" s="716"/>
      <c r="F28" s="956"/>
      <c r="G28" s="718">
        <v>4019013</v>
      </c>
      <c r="H28" s="1013">
        <v>31472344</v>
      </c>
      <c r="I28" s="1077">
        <v>847642</v>
      </c>
      <c r="J28" s="806">
        <v>36338999</v>
      </c>
    </row>
    <row r="29" spans="1:12" s="11" customFormat="1" ht="24.75" customHeight="1">
      <c r="A29" s="12" t="s">
        <v>67</v>
      </c>
      <c r="B29" s="27" t="s">
        <v>68</v>
      </c>
      <c r="C29" s="14" t="s">
        <v>58</v>
      </c>
      <c r="D29" s="499"/>
      <c r="E29" s="716"/>
      <c r="F29" s="956">
        <f t="shared" si="0"/>
        <v>0</v>
      </c>
      <c r="G29" s="718"/>
      <c r="H29" s="1013"/>
      <c r="I29" s="1077"/>
      <c r="J29" s="806"/>
    </row>
    <row r="30" spans="1:12" s="11" customFormat="1" ht="24" customHeight="1">
      <c r="A30" s="12" t="s">
        <v>69</v>
      </c>
      <c r="B30" s="28" t="s">
        <v>70</v>
      </c>
      <c r="C30" s="21" t="s">
        <v>58</v>
      </c>
      <c r="D30" s="968"/>
      <c r="E30" s="721"/>
      <c r="F30" s="958">
        <f t="shared" si="0"/>
        <v>0</v>
      </c>
      <c r="G30" s="959"/>
      <c r="H30" s="1014"/>
      <c r="I30" s="1078"/>
      <c r="J30" s="807"/>
    </row>
    <row r="31" spans="1:12" s="11" customFormat="1" ht="22.5" customHeight="1">
      <c r="A31" s="15" t="s">
        <v>71</v>
      </c>
      <c r="B31" s="969" t="s">
        <v>72</v>
      </c>
      <c r="C31" s="970" t="s">
        <v>73</v>
      </c>
      <c r="D31" s="971">
        <f>SUM(D23+D24)</f>
        <v>0</v>
      </c>
      <c r="E31" s="972"/>
      <c r="F31" s="973">
        <f t="shared" si="0"/>
        <v>0</v>
      </c>
      <c r="G31" s="961">
        <f>SUM(G23:G24)</f>
        <v>4019013</v>
      </c>
      <c r="H31" s="961">
        <f>SUM(H23:H24)</f>
        <v>31472344</v>
      </c>
      <c r="I31" s="961">
        <f>SUM(I23:I24)</f>
        <v>847642</v>
      </c>
      <c r="J31" s="962">
        <f>SUM(F31:I31)</f>
        <v>36338999</v>
      </c>
    </row>
    <row r="32" spans="1:12" s="11" customFormat="1" ht="14.25" customHeight="1">
      <c r="A32" s="12" t="s">
        <v>74</v>
      </c>
      <c r="B32" s="33" t="s">
        <v>75</v>
      </c>
      <c r="C32" s="34" t="s">
        <v>76</v>
      </c>
      <c r="D32" s="730"/>
      <c r="E32" s="731"/>
      <c r="F32" s="974">
        <f t="shared" si="0"/>
        <v>0</v>
      </c>
      <c r="G32" s="723">
        <v>77263</v>
      </c>
      <c r="H32" s="1016"/>
      <c r="I32" s="1079">
        <v>-155</v>
      </c>
      <c r="J32" s="808">
        <v>77108</v>
      </c>
      <c r="K32" s="1028"/>
    </row>
    <row r="33" spans="1:13" s="11" customFormat="1" ht="14.25" customHeight="1">
      <c r="A33" s="12" t="s">
        <v>77</v>
      </c>
      <c r="B33" s="13" t="s">
        <v>78</v>
      </c>
      <c r="C33" s="14" t="s">
        <v>79</v>
      </c>
      <c r="D33" s="499">
        <v>6300000</v>
      </c>
      <c r="E33" s="719"/>
      <c r="F33" s="956">
        <f t="shared" si="0"/>
        <v>6300000</v>
      </c>
      <c r="G33" s="718"/>
      <c r="H33" s="1013">
        <f>SUM(H34:H36)</f>
        <v>326228</v>
      </c>
      <c r="I33" s="1013">
        <v>3332596</v>
      </c>
      <c r="J33" s="808">
        <v>9958824</v>
      </c>
      <c r="K33" s="1028"/>
    </row>
    <row r="34" spans="1:13" s="11" customFormat="1" ht="14.25" customHeight="1">
      <c r="A34" s="12" t="s">
        <v>80</v>
      </c>
      <c r="B34" s="35" t="s">
        <v>81</v>
      </c>
      <c r="C34" s="36" t="s">
        <v>79</v>
      </c>
      <c r="D34" s="1136">
        <v>5500000</v>
      </c>
      <c r="E34" s="1137"/>
      <c r="F34" s="1138">
        <f t="shared" si="0"/>
        <v>5500000</v>
      </c>
      <c r="G34" s="1139"/>
      <c r="H34" s="1140">
        <v>120662</v>
      </c>
      <c r="I34" s="1141">
        <v>3251589</v>
      </c>
      <c r="J34" s="1142">
        <v>8872251</v>
      </c>
      <c r="K34" s="1028"/>
    </row>
    <row r="35" spans="1:13" s="11" customFormat="1" ht="14.25" customHeight="1">
      <c r="A35" s="12" t="s">
        <v>82</v>
      </c>
      <c r="B35" s="37" t="s">
        <v>83</v>
      </c>
      <c r="C35" s="36" t="s">
        <v>79</v>
      </c>
      <c r="D35" s="1136">
        <v>0</v>
      </c>
      <c r="E35" s="1137"/>
      <c r="F35" s="1138">
        <f t="shared" si="0"/>
        <v>0</v>
      </c>
      <c r="G35" s="1139"/>
      <c r="H35" s="1140"/>
      <c r="I35" s="1141"/>
      <c r="J35" s="1142">
        <f t="shared" ref="J35:J39" si="5">SUM(F35:I35)</f>
        <v>0</v>
      </c>
      <c r="K35" s="1028"/>
      <c r="M35" s="1028"/>
    </row>
    <row r="36" spans="1:13" s="11" customFormat="1" ht="14.25" customHeight="1">
      <c r="A36" s="12" t="s">
        <v>84</v>
      </c>
      <c r="B36" s="37" t="s">
        <v>85</v>
      </c>
      <c r="C36" s="36" t="s">
        <v>79</v>
      </c>
      <c r="D36" s="1136">
        <v>800000</v>
      </c>
      <c r="E36" s="1137"/>
      <c r="F36" s="1138">
        <f t="shared" si="0"/>
        <v>800000</v>
      </c>
      <c r="G36" s="1139"/>
      <c r="H36" s="1140">
        <v>205566</v>
      </c>
      <c r="I36" s="1141">
        <v>81007</v>
      </c>
      <c r="J36" s="1142">
        <v>1086573</v>
      </c>
      <c r="K36" s="1028"/>
      <c r="M36" s="1028"/>
    </row>
    <row r="37" spans="1:13" s="11" customFormat="1" ht="14.25" customHeight="1">
      <c r="A37" s="12" t="s">
        <v>86</v>
      </c>
      <c r="B37" s="38" t="s">
        <v>87</v>
      </c>
      <c r="C37" s="14" t="s">
        <v>88</v>
      </c>
      <c r="D37" s="499">
        <v>30000000</v>
      </c>
      <c r="E37" s="499">
        <v>0</v>
      </c>
      <c r="F37" s="499">
        <f t="shared" ref="F37:H37" si="6">F38+F39</f>
        <v>30000000</v>
      </c>
      <c r="G37" s="499">
        <f t="shared" si="6"/>
        <v>0</v>
      </c>
      <c r="H37" s="499">
        <f t="shared" si="6"/>
        <v>2530307</v>
      </c>
      <c r="I37" s="499">
        <v>-7362858</v>
      </c>
      <c r="J37" s="808">
        <v>25167449</v>
      </c>
      <c r="K37" s="1028"/>
    </row>
    <row r="38" spans="1:13" s="11" customFormat="1" ht="14.25" customHeight="1">
      <c r="A38" s="12" t="s">
        <v>89</v>
      </c>
      <c r="B38" s="39" t="s">
        <v>90</v>
      </c>
      <c r="C38" s="36" t="s">
        <v>88</v>
      </c>
      <c r="D38" s="499">
        <v>30000000</v>
      </c>
      <c r="E38" s="718">
        <v>0</v>
      </c>
      <c r="F38" s="956">
        <f t="shared" ref="F38:F71" si="7">D38+E38</f>
        <v>30000000</v>
      </c>
      <c r="G38" s="718"/>
      <c r="H38" s="1013">
        <v>2530307</v>
      </c>
      <c r="I38" s="1077">
        <v>-7362858</v>
      </c>
      <c r="J38" s="808">
        <v>25167449</v>
      </c>
      <c r="K38" s="1028"/>
    </row>
    <row r="39" spans="1:13" s="11" customFormat="1" ht="14.25" customHeight="1">
      <c r="A39" s="12" t="s">
        <v>91</v>
      </c>
      <c r="B39" s="39" t="s">
        <v>92</v>
      </c>
      <c r="C39" s="36" t="s">
        <v>88</v>
      </c>
      <c r="D39" s="499"/>
      <c r="E39" s="719"/>
      <c r="F39" s="956">
        <f t="shared" si="7"/>
        <v>0</v>
      </c>
      <c r="G39" s="718"/>
      <c r="H39" s="1013"/>
      <c r="I39" s="1077"/>
      <c r="J39" s="808">
        <f t="shared" si="5"/>
        <v>0</v>
      </c>
      <c r="K39" s="1028"/>
    </row>
    <row r="40" spans="1:13" s="11" customFormat="1" ht="17.25" customHeight="1">
      <c r="A40" s="12" t="s">
        <v>93</v>
      </c>
      <c r="B40" s="40" t="s">
        <v>94</v>
      </c>
      <c r="C40" s="14" t="s">
        <v>95</v>
      </c>
      <c r="D40" s="499">
        <v>900000</v>
      </c>
      <c r="E40" s="719"/>
      <c r="F40" s="956">
        <f t="shared" si="7"/>
        <v>900000</v>
      </c>
      <c r="G40" s="718">
        <v>-900000</v>
      </c>
      <c r="H40" s="1013"/>
      <c r="I40" s="1077">
        <v>4269</v>
      </c>
      <c r="J40" s="808">
        <v>4269</v>
      </c>
      <c r="K40" s="1028"/>
    </row>
    <row r="41" spans="1:13" s="11" customFormat="1" ht="17.25" customHeight="1">
      <c r="A41" s="12" t="s">
        <v>96</v>
      </c>
      <c r="B41" s="38" t="s">
        <v>97</v>
      </c>
      <c r="C41" s="14" t="s">
        <v>98</v>
      </c>
      <c r="D41" s="499">
        <f>SUM(D42:D43)</f>
        <v>0</v>
      </c>
      <c r="E41" s="719"/>
      <c r="F41" s="956">
        <f t="shared" si="7"/>
        <v>0</v>
      </c>
      <c r="G41" s="718"/>
      <c r="H41" s="1013"/>
      <c r="I41" s="1077">
        <f>I42</f>
        <v>392497</v>
      </c>
      <c r="J41" s="808">
        <f>SUM(J42:J43)</f>
        <v>392497</v>
      </c>
      <c r="K41" s="1028"/>
    </row>
    <row r="42" spans="1:13" s="11" customFormat="1" ht="14.25" customHeight="1">
      <c r="A42" s="12" t="s">
        <v>99</v>
      </c>
      <c r="B42" s="39" t="s">
        <v>100</v>
      </c>
      <c r="C42" s="36" t="s">
        <v>98</v>
      </c>
      <c r="D42" s="499"/>
      <c r="E42" s="719"/>
      <c r="F42" s="956">
        <f t="shared" si="7"/>
        <v>0</v>
      </c>
      <c r="G42" s="718"/>
      <c r="H42" s="1013"/>
      <c r="I42" s="1077">
        <v>392497</v>
      </c>
      <c r="J42" s="808">
        <v>392497</v>
      </c>
      <c r="K42" s="1028"/>
    </row>
    <row r="43" spans="1:13" s="11" customFormat="1" ht="14.25" customHeight="1">
      <c r="A43" s="12" t="s">
        <v>101</v>
      </c>
      <c r="B43" s="39" t="s">
        <v>102</v>
      </c>
      <c r="C43" s="36" t="s">
        <v>98</v>
      </c>
      <c r="D43" s="499"/>
      <c r="E43" s="719"/>
      <c r="F43" s="956">
        <f t="shared" si="7"/>
        <v>0</v>
      </c>
      <c r="G43" s="718"/>
      <c r="H43" s="1013"/>
      <c r="I43" s="1077"/>
      <c r="J43" s="808"/>
      <c r="K43" s="1028"/>
    </row>
    <row r="44" spans="1:13" s="11" customFormat="1" ht="14.25" customHeight="1">
      <c r="A44" s="12" t="s">
        <v>103</v>
      </c>
      <c r="B44" s="734" t="s">
        <v>104</v>
      </c>
      <c r="C44" s="711" t="s">
        <v>105</v>
      </c>
      <c r="D44" s="975"/>
      <c r="E44" s="732"/>
      <c r="F44" s="976">
        <f t="shared" si="7"/>
        <v>0</v>
      </c>
      <c r="G44" s="959"/>
      <c r="H44" s="1014">
        <v>2860804</v>
      </c>
      <c r="I44" s="1078">
        <v>-2372063</v>
      </c>
      <c r="J44" s="808">
        <v>488741</v>
      </c>
      <c r="K44" s="1028"/>
    </row>
    <row r="45" spans="1:13" s="11" customFormat="1" ht="17.25" customHeight="1">
      <c r="A45" s="15" t="s">
        <v>106</v>
      </c>
      <c r="B45" s="30" t="s">
        <v>107</v>
      </c>
      <c r="C45" s="31" t="s">
        <v>108</v>
      </c>
      <c r="D45" s="508">
        <f>SUM(D32+D33+D37+D40+D41+D44)</f>
        <v>37200000</v>
      </c>
      <c r="E45" s="508">
        <f t="shared" ref="E45:G45" si="8">SUM(E32+E33+E37+E40+E41+E44)</f>
        <v>0</v>
      </c>
      <c r="F45" s="508">
        <f t="shared" si="8"/>
        <v>37200000</v>
      </c>
      <c r="G45" s="508">
        <f t="shared" si="8"/>
        <v>-822737</v>
      </c>
      <c r="H45" s="508">
        <f t="shared" ref="H45" si="9">SUM(H32+H33+H37+H40+H41+H44)</f>
        <v>5717339</v>
      </c>
      <c r="I45" s="508">
        <f>SUM(I32,I33,I37,I40,I41,I44)</f>
        <v>-6005714</v>
      </c>
      <c r="J45" s="508">
        <f>SUM(F45:I45)</f>
        <v>36088888</v>
      </c>
    </row>
    <row r="46" spans="1:13" s="11" customFormat="1" ht="14.25" customHeight="1">
      <c r="A46" s="12" t="s">
        <v>109</v>
      </c>
      <c r="B46" s="43" t="s">
        <v>110</v>
      </c>
      <c r="C46" s="44" t="s">
        <v>111</v>
      </c>
      <c r="D46" s="967">
        <v>0</v>
      </c>
      <c r="E46" s="723">
        <v>7500000</v>
      </c>
      <c r="F46" s="954">
        <f t="shared" si="7"/>
        <v>7500000</v>
      </c>
      <c r="G46" s="723"/>
      <c r="H46" s="1016"/>
      <c r="I46" s="1079">
        <v>2206029</v>
      </c>
      <c r="J46" s="808">
        <v>9706029</v>
      </c>
    </row>
    <row r="47" spans="1:13" s="11" customFormat="1" ht="14.25" customHeight="1">
      <c r="A47" s="12" t="s">
        <v>112</v>
      </c>
      <c r="B47" s="26" t="s">
        <v>113</v>
      </c>
      <c r="C47" s="45" t="s">
        <v>114</v>
      </c>
      <c r="D47" s="499">
        <v>500000</v>
      </c>
      <c r="E47" s="718"/>
      <c r="F47" s="956">
        <f t="shared" si="7"/>
        <v>500000</v>
      </c>
      <c r="G47" s="718"/>
      <c r="H47" s="1013"/>
      <c r="I47" s="1077">
        <v>-146172</v>
      </c>
      <c r="J47" s="806">
        <f>SUM(F47:I47)</f>
        <v>353828</v>
      </c>
    </row>
    <row r="48" spans="1:13" s="11" customFormat="1" ht="14.25" customHeight="1">
      <c r="A48" s="12" t="s">
        <v>115</v>
      </c>
      <c r="B48" s="26" t="s">
        <v>116</v>
      </c>
      <c r="C48" s="45" t="s">
        <v>117</v>
      </c>
      <c r="D48" s="499">
        <v>2000000</v>
      </c>
      <c r="E48" s="718"/>
      <c r="F48" s="956">
        <f t="shared" si="7"/>
        <v>2000000</v>
      </c>
      <c r="G48" s="718"/>
      <c r="H48" s="1013"/>
      <c r="I48" s="1077">
        <v>15678</v>
      </c>
      <c r="J48" s="806">
        <v>2015678</v>
      </c>
    </row>
    <row r="49" spans="1:10" s="11" customFormat="1" ht="14.25" customHeight="1">
      <c r="A49" s="12" t="s">
        <v>118</v>
      </c>
      <c r="B49" s="26" t="s">
        <v>119</v>
      </c>
      <c r="C49" s="45" t="s">
        <v>120</v>
      </c>
      <c r="D49" s="499"/>
      <c r="E49" s="718"/>
      <c r="F49" s="956">
        <f t="shared" si="7"/>
        <v>0</v>
      </c>
      <c r="G49" s="718"/>
      <c r="H49" s="1013">
        <v>106193</v>
      </c>
      <c r="I49" s="1077">
        <v>57362</v>
      </c>
      <c r="J49" s="806">
        <v>163555</v>
      </c>
    </row>
    <row r="50" spans="1:10" s="11" customFormat="1" ht="14.25" customHeight="1">
      <c r="A50" s="12" t="s">
        <v>121</v>
      </c>
      <c r="B50" s="26" t="s">
        <v>122</v>
      </c>
      <c r="C50" s="45" t="s">
        <v>123</v>
      </c>
      <c r="D50" s="499"/>
      <c r="E50" s="718"/>
      <c r="F50" s="956">
        <f t="shared" si="7"/>
        <v>0</v>
      </c>
      <c r="G50" s="718"/>
      <c r="H50" s="1013"/>
      <c r="I50" s="1077"/>
      <c r="J50" s="806"/>
    </row>
    <row r="51" spans="1:10" s="11" customFormat="1" ht="14.25" customHeight="1">
      <c r="A51" s="12" t="s">
        <v>124</v>
      </c>
      <c r="B51" s="26" t="s">
        <v>125</v>
      </c>
      <c r="C51" s="45" t="s">
        <v>126</v>
      </c>
      <c r="D51" s="499">
        <v>405000</v>
      </c>
      <c r="E51" s="718">
        <v>2025000</v>
      </c>
      <c r="F51" s="956">
        <f t="shared" si="7"/>
        <v>2430000</v>
      </c>
      <c r="G51" s="718"/>
      <c r="H51" s="1013"/>
      <c r="I51" s="1077">
        <v>-1841991</v>
      </c>
      <c r="J51" s="806">
        <f>SUM(F51:I51)</f>
        <v>588009</v>
      </c>
    </row>
    <row r="52" spans="1:10" s="11" customFormat="1" ht="14.25" customHeight="1">
      <c r="A52" s="12" t="s">
        <v>127</v>
      </c>
      <c r="B52" s="26" t="s">
        <v>128</v>
      </c>
      <c r="C52" s="45" t="s">
        <v>129</v>
      </c>
      <c r="D52" s="499"/>
      <c r="E52" s="718"/>
      <c r="F52" s="956">
        <f t="shared" si="7"/>
        <v>0</v>
      </c>
      <c r="G52" s="718"/>
      <c r="H52" s="1013"/>
      <c r="I52" s="1077"/>
      <c r="J52" s="806"/>
    </row>
    <row r="53" spans="1:10" s="11" customFormat="1" ht="14.25" customHeight="1">
      <c r="A53" s="12" t="s">
        <v>130</v>
      </c>
      <c r="B53" s="26" t="s">
        <v>131</v>
      </c>
      <c r="C53" s="45" t="s">
        <v>132</v>
      </c>
      <c r="D53" s="499"/>
      <c r="E53" s="718"/>
      <c r="F53" s="956">
        <f t="shared" si="7"/>
        <v>0</v>
      </c>
      <c r="G53" s="718"/>
      <c r="H53" s="1013">
        <v>5</v>
      </c>
      <c r="I53" s="1077">
        <v>3</v>
      </c>
      <c r="J53" s="806">
        <v>8</v>
      </c>
    </row>
    <row r="54" spans="1:10" s="11" customFormat="1" ht="14.25" customHeight="1">
      <c r="A54" s="12" t="s">
        <v>133</v>
      </c>
      <c r="B54" s="26" t="s">
        <v>134</v>
      </c>
      <c r="C54" s="45" t="s">
        <v>135</v>
      </c>
      <c r="D54" s="977"/>
      <c r="E54" s="718"/>
      <c r="F54" s="956">
        <f t="shared" si="7"/>
        <v>0</v>
      </c>
      <c r="G54" s="718"/>
      <c r="H54" s="1013"/>
      <c r="I54" s="1077"/>
      <c r="J54" s="806"/>
    </row>
    <row r="55" spans="1:10" s="11" customFormat="1" ht="14.25" customHeight="1">
      <c r="A55" s="12" t="s">
        <v>136</v>
      </c>
      <c r="B55" s="26" t="s">
        <v>137</v>
      </c>
      <c r="C55" s="45" t="s">
        <v>138</v>
      </c>
      <c r="D55" s="977"/>
      <c r="E55" s="718"/>
      <c r="F55" s="956">
        <f t="shared" si="7"/>
        <v>0</v>
      </c>
      <c r="G55" s="718"/>
      <c r="H55" s="1013"/>
      <c r="I55" s="1077"/>
      <c r="J55" s="806"/>
    </row>
    <row r="56" spans="1:10" s="11" customFormat="1" ht="14.25" customHeight="1">
      <c r="A56" s="12" t="s">
        <v>139</v>
      </c>
      <c r="B56" s="978" t="s">
        <v>140</v>
      </c>
      <c r="C56" s="711" t="s">
        <v>141</v>
      </c>
      <c r="D56" s="979"/>
      <c r="E56" s="721"/>
      <c r="F56" s="958">
        <f t="shared" si="7"/>
        <v>0</v>
      </c>
      <c r="G56" s="959"/>
      <c r="H56" s="1014">
        <v>2000000</v>
      </c>
      <c r="I56" s="1078">
        <v>125882</v>
      </c>
      <c r="J56" s="807">
        <f>SUM(H56:I56)</f>
        <v>2125882</v>
      </c>
    </row>
    <row r="57" spans="1:10" s="11" customFormat="1" ht="15.75" customHeight="1">
      <c r="A57" s="966" t="s">
        <v>142</v>
      </c>
      <c r="B57" s="47" t="s">
        <v>143</v>
      </c>
      <c r="C57" s="24" t="s">
        <v>144</v>
      </c>
      <c r="D57" s="980">
        <f>SUM(D46:D56)</f>
        <v>2905000</v>
      </c>
      <c r="E57" s="980">
        <f>SUM(E46:E56)</f>
        <v>9525000</v>
      </c>
      <c r="F57" s="981">
        <f t="shared" si="7"/>
        <v>12430000</v>
      </c>
      <c r="G57" s="961"/>
      <c r="H57" s="1015">
        <f>SUM(H49:H56)</f>
        <v>2106198</v>
      </c>
      <c r="I57" s="1080">
        <f>SUM(I46:I56)</f>
        <v>416791</v>
      </c>
      <c r="J57" s="962">
        <f>SUM(J46:J56)</f>
        <v>14952989</v>
      </c>
    </row>
    <row r="58" spans="1:10" s="11" customFormat="1" ht="14.25" customHeight="1">
      <c r="A58" s="50" t="s">
        <v>145</v>
      </c>
      <c r="B58" s="43" t="s">
        <v>146</v>
      </c>
      <c r="C58" s="44" t="s">
        <v>147</v>
      </c>
      <c r="D58" s="982"/>
      <c r="E58" s="722"/>
      <c r="F58" s="954">
        <f t="shared" si="7"/>
        <v>0</v>
      </c>
      <c r="G58" s="723"/>
      <c r="H58" s="1016"/>
      <c r="I58" s="1079"/>
      <c r="J58" s="808"/>
    </row>
    <row r="59" spans="1:10" s="11" customFormat="1" ht="14.25" customHeight="1">
      <c r="A59" s="50" t="s">
        <v>148</v>
      </c>
      <c r="B59" s="26" t="s">
        <v>149</v>
      </c>
      <c r="C59" s="45" t="s">
        <v>150</v>
      </c>
      <c r="D59" s="977"/>
      <c r="E59" s="716"/>
      <c r="F59" s="956">
        <f t="shared" si="7"/>
        <v>0</v>
      </c>
      <c r="G59" s="718"/>
      <c r="H59" s="1013"/>
      <c r="I59" s="1077"/>
      <c r="J59" s="806"/>
    </row>
    <row r="60" spans="1:10" s="11" customFormat="1" ht="14.25" customHeight="1">
      <c r="A60" s="50" t="s">
        <v>151</v>
      </c>
      <c r="B60" s="26" t="s">
        <v>152</v>
      </c>
      <c r="C60" s="45" t="s">
        <v>153</v>
      </c>
      <c r="D60" s="977"/>
      <c r="E60" s="716"/>
      <c r="F60" s="956">
        <f t="shared" si="7"/>
        <v>0</v>
      </c>
      <c r="G60" s="718"/>
      <c r="H60" s="1013"/>
      <c r="I60" s="1077"/>
      <c r="J60" s="806"/>
    </row>
    <row r="61" spans="1:10" s="11" customFormat="1" ht="14.25" customHeight="1">
      <c r="A61" s="50" t="s">
        <v>154</v>
      </c>
      <c r="B61" s="26" t="s">
        <v>155</v>
      </c>
      <c r="C61" s="45" t="s">
        <v>156</v>
      </c>
      <c r="D61" s="977"/>
      <c r="E61" s="716"/>
      <c r="F61" s="956">
        <f t="shared" si="7"/>
        <v>0</v>
      </c>
      <c r="G61" s="718"/>
      <c r="H61" s="1013"/>
      <c r="I61" s="1077"/>
      <c r="J61" s="806"/>
    </row>
    <row r="62" spans="1:10" s="11" customFormat="1" ht="14.25" customHeight="1">
      <c r="A62" s="50" t="s">
        <v>157</v>
      </c>
      <c r="B62" s="46" t="s">
        <v>158</v>
      </c>
      <c r="C62" s="42" t="s">
        <v>159</v>
      </c>
      <c r="D62" s="507"/>
      <c r="E62" s="721"/>
      <c r="F62" s="958">
        <f t="shared" si="7"/>
        <v>0</v>
      </c>
      <c r="G62" s="959"/>
      <c r="H62" s="1014"/>
      <c r="I62" s="1078"/>
      <c r="J62" s="807"/>
    </row>
    <row r="63" spans="1:10" s="11" customFormat="1" ht="14.25" customHeight="1">
      <c r="A63" s="15" t="s">
        <v>160</v>
      </c>
      <c r="B63" s="47" t="s">
        <v>161</v>
      </c>
      <c r="C63" s="983" t="s">
        <v>162</v>
      </c>
      <c r="D63" s="984">
        <f>SUM(D58:D62)</f>
        <v>0</v>
      </c>
      <c r="E63" s="985"/>
      <c r="F63" s="986">
        <f t="shared" si="7"/>
        <v>0</v>
      </c>
      <c r="G63" s="987"/>
      <c r="H63" s="1017"/>
      <c r="I63" s="1081"/>
      <c r="J63" s="988"/>
    </row>
    <row r="64" spans="1:10" s="11" customFormat="1" ht="16.5" customHeight="1">
      <c r="A64" s="12" t="s">
        <v>163</v>
      </c>
      <c r="B64" s="9" t="s">
        <v>164</v>
      </c>
      <c r="C64" s="680" t="s">
        <v>165</v>
      </c>
      <c r="D64" s="494"/>
      <c r="E64" s="722"/>
      <c r="F64" s="954">
        <f t="shared" si="7"/>
        <v>0</v>
      </c>
      <c r="G64" s="723"/>
      <c r="H64" s="1016"/>
      <c r="I64" s="1079">
        <v>14500</v>
      </c>
      <c r="J64" s="808">
        <f>SUM(I64)</f>
        <v>14500</v>
      </c>
    </row>
    <row r="65" spans="1:12" s="11" customFormat="1" ht="17.25" customHeight="1">
      <c r="A65" s="12" t="s">
        <v>166</v>
      </c>
      <c r="B65" s="46" t="s">
        <v>167</v>
      </c>
      <c r="C65" s="21" t="s">
        <v>168</v>
      </c>
      <c r="D65" s="989">
        <v>1500000</v>
      </c>
      <c r="E65" s="721"/>
      <c r="F65" s="958">
        <f t="shared" si="7"/>
        <v>1500000</v>
      </c>
      <c r="G65" s="959"/>
      <c r="H65" s="1014"/>
      <c r="I65" s="1078">
        <v>-438000</v>
      </c>
      <c r="J65" s="807">
        <f>SUM(F65:I65)</f>
        <v>1062000</v>
      </c>
    </row>
    <row r="66" spans="1:12" s="11" customFormat="1" ht="17.25" customHeight="1">
      <c r="A66" s="15" t="s">
        <v>169</v>
      </c>
      <c r="B66" s="23" t="s">
        <v>170</v>
      </c>
      <c r="C66" s="24" t="s">
        <v>171</v>
      </c>
      <c r="D66" s="898">
        <f>SUM(D64:D65)</f>
        <v>1500000</v>
      </c>
      <c r="E66" s="898">
        <f>SUM(E64:E65)</f>
        <v>0</v>
      </c>
      <c r="F66" s="981">
        <f t="shared" si="7"/>
        <v>1500000</v>
      </c>
      <c r="G66" s="961"/>
      <c r="H66" s="1015"/>
      <c r="I66" s="1080">
        <f>SUM(I64:I65)</f>
        <v>-423500</v>
      </c>
      <c r="J66" s="962">
        <f>SUM(J64:J65)</f>
        <v>1076500</v>
      </c>
    </row>
    <row r="67" spans="1:12" s="11" customFormat="1" ht="16.5" customHeight="1">
      <c r="A67" s="12" t="s">
        <v>172</v>
      </c>
      <c r="B67" s="9" t="s">
        <v>173</v>
      </c>
      <c r="C67" s="10" t="s">
        <v>174</v>
      </c>
      <c r="D67" s="735"/>
      <c r="E67" s="722"/>
      <c r="F67" s="954">
        <f t="shared" si="7"/>
        <v>0</v>
      </c>
      <c r="G67" s="723"/>
      <c r="H67" s="1016"/>
      <c r="I67" s="1079"/>
      <c r="J67" s="808"/>
    </row>
    <row r="68" spans="1:12" s="11" customFormat="1" ht="14.25" customHeight="1">
      <c r="A68" s="12" t="s">
        <v>175</v>
      </c>
      <c r="B68" s="46" t="s">
        <v>176</v>
      </c>
      <c r="C68" s="21" t="s">
        <v>177</v>
      </c>
      <c r="D68" s="736"/>
      <c r="E68" s="721"/>
      <c r="F68" s="958">
        <f t="shared" si="7"/>
        <v>0</v>
      </c>
      <c r="G68" s="718"/>
      <c r="H68" s="1013"/>
      <c r="I68" s="1077"/>
      <c r="J68" s="806"/>
    </row>
    <row r="69" spans="1:12" s="11" customFormat="1" ht="15.75" customHeight="1">
      <c r="A69" s="12" t="s">
        <v>178</v>
      </c>
      <c r="B69" s="23" t="s">
        <v>179</v>
      </c>
      <c r="C69" s="24" t="s">
        <v>180</v>
      </c>
      <c r="D69" s="900">
        <f>SUM(D67:D68)</f>
        <v>0</v>
      </c>
      <c r="E69" s="985"/>
      <c r="F69" s="986">
        <f t="shared" si="7"/>
        <v>0</v>
      </c>
      <c r="G69" s="959"/>
      <c r="H69" s="1014"/>
      <c r="I69" s="1078"/>
      <c r="J69" s="807"/>
    </row>
    <row r="70" spans="1:12" s="11" customFormat="1" ht="21" customHeight="1">
      <c r="A70" s="990" t="s">
        <v>181</v>
      </c>
      <c r="B70" s="47" t="s">
        <v>182</v>
      </c>
      <c r="C70" s="57" t="s">
        <v>183</v>
      </c>
      <c r="D70" s="508">
        <f>SUM(D22+D31+D45+D57+D63+D66+D69)</f>
        <v>65139907</v>
      </c>
      <c r="E70" s="508">
        <f>SUM(E22+E31+E45+E57+E63+E66+E69)</f>
        <v>11525000</v>
      </c>
      <c r="F70" s="981">
        <f t="shared" si="7"/>
        <v>76664907</v>
      </c>
      <c r="G70" s="961">
        <f>SUM(G22,G31,G45)</f>
        <v>10504923</v>
      </c>
      <c r="H70" s="1015">
        <f>SUM(H22,H31,H45,H57,H63,H66,H69)</f>
        <v>40576807</v>
      </c>
      <c r="I70" s="1015">
        <f>SUM(I22,I31,I45,I57,I66,I63,I69)</f>
        <v>-2139162</v>
      </c>
      <c r="J70" s="962">
        <f t="shared" ref="J70" si="10">SUM(J22,J31,J45,J57,J63,J66,J69)</f>
        <v>125607475</v>
      </c>
    </row>
    <row r="71" spans="1:12" s="11" customFormat="1" ht="14.25" customHeight="1">
      <c r="A71" s="32" t="s">
        <v>184</v>
      </c>
      <c r="B71" s="52" t="s">
        <v>185</v>
      </c>
      <c r="C71" s="709" t="s">
        <v>186</v>
      </c>
      <c r="D71" s="991"/>
      <c r="E71" s="737"/>
      <c r="F71" s="974">
        <f t="shared" si="7"/>
        <v>0</v>
      </c>
      <c r="G71" s="723"/>
      <c r="H71" s="1016"/>
      <c r="I71" s="1079"/>
      <c r="J71" s="808"/>
    </row>
    <row r="72" spans="1:12" s="11" customFormat="1" ht="14.25" customHeight="1">
      <c r="A72" s="12" t="s">
        <v>187</v>
      </c>
      <c r="B72" s="13" t="s">
        <v>188</v>
      </c>
      <c r="C72" s="14" t="s">
        <v>189</v>
      </c>
      <c r="D72" s="519">
        <v>121379928</v>
      </c>
      <c r="E72" s="519">
        <f t="shared" ref="E72:F72" si="11">E73</f>
        <v>0</v>
      </c>
      <c r="F72" s="519">
        <f t="shared" si="11"/>
        <v>121379928</v>
      </c>
      <c r="G72" s="718">
        <v>611306</v>
      </c>
      <c r="H72" s="1013"/>
      <c r="I72" s="1077">
        <v>-609306</v>
      </c>
      <c r="J72" s="806">
        <f>SUM(F72:I72)</f>
        <v>121381928</v>
      </c>
    </row>
    <row r="73" spans="1:12" s="11" customFormat="1" ht="14.25" customHeight="1">
      <c r="A73" s="12" t="s">
        <v>190</v>
      </c>
      <c r="B73" s="58" t="s">
        <v>191</v>
      </c>
      <c r="C73" s="14" t="s">
        <v>192</v>
      </c>
      <c r="D73" s="977">
        <v>121379928</v>
      </c>
      <c r="E73" s="718">
        <v>0</v>
      </c>
      <c r="F73" s="956">
        <f t="shared" ref="F73:F85" si="12">D73+E73</f>
        <v>121379928</v>
      </c>
      <c r="G73" s="718">
        <v>611306</v>
      </c>
      <c r="H73" s="1013"/>
      <c r="I73" s="1077">
        <v>-609306</v>
      </c>
      <c r="J73" s="806">
        <f>SUM(F73:I73)</f>
        <v>121381928</v>
      </c>
    </row>
    <row r="74" spans="1:12" s="11" customFormat="1" ht="14.25" customHeight="1">
      <c r="A74" s="20" t="s">
        <v>193</v>
      </c>
      <c r="B74" s="1095" t="s">
        <v>194</v>
      </c>
      <c r="C74" s="14" t="s">
        <v>195</v>
      </c>
      <c r="D74" s="977"/>
      <c r="E74" s="716"/>
      <c r="F74" s="956">
        <f t="shared" si="12"/>
        <v>0</v>
      </c>
      <c r="G74" s="718"/>
      <c r="H74" s="718"/>
      <c r="I74" s="956"/>
      <c r="J74" s="806"/>
      <c r="L74" s="1135"/>
    </row>
    <row r="75" spans="1:12" s="11" customFormat="1" ht="14.25" customHeight="1">
      <c r="A75" s="41"/>
      <c r="B75" s="1096" t="s">
        <v>750</v>
      </c>
      <c r="C75" s="54" t="s">
        <v>751</v>
      </c>
      <c r="D75" s="979"/>
      <c r="E75" s="732"/>
      <c r="F75" s="976"/>
      <c r="G75" s="1097"/>
      <c r="H75" s="1097"/>
      <c r="I75" s="976">
        <v>946833</v>
      </c>
      <c r="J75" s="1098">
        <v>946833</v>
      </c>
    </row>
    <row r="76" spans="1:12" s="11" customFormat="1" ht="14.25" customHeight="1">
      <c r="A76" s="29" t="s">
        <v>196</v>
      </c>
      <c r="B76" s="59" t="s">
        <v>197</v>
      </c>
      <c r="C76" s="60" t="s">
        <v>198</v>
      </c>
      <c r="D76" s="508">
        <f>SUM(D71:D72)</f>
        <v>121379928</v>
      </c>
      <c r="E76" s="508">
        <f>SUM(E71:E72)</f>
        <v>0</v>
      </c>
      <c r="F76" s="960">
        <f t="shared" si="12"/>
        <v>121379928</v>
      </c>
      <c r="G76" s="961">
        <f>SUM(G73)</f>
        <v>611306</v>
      </c>
      <c r="H76" s="961">
        <f t="shared" ref="H76" si="13">SUM(H73)</f>
        <v>0</v>
      </c>
      <c r="I76" s="960">
        <f>SUM(I73+I75)</f>
        <v>337527</v>
      </c>
      <c r="J76" s="962">
        <f>SUM(F76:I76)</f>
        <v>122328761</v>
      </c>
    </row>
    <row r="77" spans="1:12" s="11" customFormat="1" ht="18.75" customHeight="1">
      <c r="A77" s="992" t="s">
        <v>199</v>
      </c>
      <c r="B77" s="993" t="s">
        <v>200</v>
      </c>
      <c r="C77" s="60"/>
      <c r="D77" s="508">
        <f>SUM(D76,D70)</f>
        <v>186519835</v>
      </c>
      <c r="E77" s="508">
        <f>SUM(E76,E70)</f>
        <v>11525000</v>
      </c>
      <c r="F77" s="981">
        <f t="shared" si="12"/>
        <v>198044835</v>
      </c>
      <c r="G77" s="961">
        <f>SUM(G70,G76)</f>
        <v>11116229</v>
      </c>
      <c r="H77" s="1015">
        <f>SUM(H70)</f>
        <v>40576807</v>
      </c>
      <c r="I77" s="1080">
        <f>SUM(I70,I76)</f>
        <v>-1801635</v>
      </c>
      <c r="J77" s="962">
        <f>SUM(F77:I77)</f>
        <v>247936236</v>
      </c>
    </row>
    <row r="78" spans="1:12" ht="17.25" customHeight="1">
      <c r="A78" s="1215"/>
      <c r="B78" s="1215"/>
      <c r="C78" s="1215"/>
      <c r="D78" s="1215"/>
      <c r="E78" s="710"/>
      <c r="F78" s="786">
        <f t="shared" si="12"/>
        <v>0</v>
      </c>
    </row>
    <row r="79" spans="1:12" s="61" customFormat="1" ht="16.5" customHeight="1">
      <c r="A79" s="1292" t="s">
        <v>201</v>
      </c>
      <c r="B79" s="1293"/>
      <c r="C79" s="1293"/>
      <c r="D79" s="1293"/>
      <c r="E79" s="1293"/>
      <c r="F79" s="1293"/>
      <c r="G79" s="1293"/>
      <c r="H79" s="1293"/>
      <c r="I79" s="1293"/>
      <c r="J79" s="1294"/>
    </row>
    <row r="80" spans="1:12" ht="38.1" customHeight="1">
      <c r="A80" s="4" t="s">
        <v>2</v>
      </c>
      <c r="B80" s="5" t="s">
        <v>740</v>
      </c>
      <c r="C80" s="5" t="s">
        <v>4</v>
      </c>
      <c r="D80" s="5" t="s">
        <v>446</v>
      </c>
      <c r="E80" s="5" t="s">
        <v>447</v>
      </c>
      <c r="F80" s="5" t="s">
        <v>697</v>
      </c>
      <c r="G80" s="31" t="s">
        <v>730</v>
      </c>
      <c r="H80" s="31" t="s">
        <v>739</v>
      </c>
      <c r="I80" s="1074" t="s">
        <v>745</v>
      </c>
      <c r="J80" s="1073" t="s">
        <v>727</v>
      </c>
    </row>
    <row r="81" spans="1:12" s="7" customFormat="1" ht="12" customHeight="1">
      <c r="A81" s="726" t="s">
        <v>5</v>
      </c>
      <c r="B81" s="5" t="s">
        <v>6</v>
      </c>
      <c r="C81" s="5" t="s">
        <v>7</v>
      </c>
      <c r="D81" s="952" t="s">
        <v>8</v>
      </c>
      <c r="E81" s="952" t="s">
        <v>268</v>
      </c>
      <c r="F81" s="952" t="s">
        <v>448</v>
      </c>
      <c r="G81" s="953" t="s">
        <v>687</v>
      </c>
      <c r="H81" s="1011" t="s">
        <v>688</v>
      </c>
      <c r="I81" s="1075" t="s">
        <v>748</v>
      </c>
      <c r="J81" s="1011" t="s">
        <v>737</v>
      </c>
    </row>
    <row r="82" spans="1:12" ht="15.75" customHeight="1">
      <c r="A82" s="77" t="s">
        <v>9</v>
      </c>
      <c r="B82" s="33" t="s">
        <v>203</v>
      </c>
      <c r="C82" s="34" t="s">
        <v>204</v>
      </c>
      <c r="D82" s="967">
        <v>16631264</v>
      </c>
      <c r="E82" s="740">
        <v>0</v>
      </c>
      <c r="F82" s="974">
        <f t="shared" si="12"/>
        <v>16631264</v>
      </c>
      <c r="G82" s="740">
        <v>2609598</v>
      </c>
      <c r="H82" s="1018">
        <v>1014500</v>
      </c>
      <c r="I82" s="1083">
        <v>1839195</v>
      </c>
      <c r="J82" s="809">
        <f>SUM(F82:I82)</f>
        <v>22094557</v>
      </c>
    </row>
    <row r="83" spans="1:12" ht="15.75" customHeight="1">
      <c r="A83" s="50" t="s">
        <v>12</v>
      </c>
      <c r="B83" s="64" t="s">
        <v>205</v>
      </c>
      <c r="C83" s="65" t="s">
        <v>206</v>
      </c>
      <c r="D83" s="499">
        <v>3243135</v>
      </c>
      <c r="E83" s="720">
        <v>0</v>
      </c>
      <c r="F83" s="956">
        <f t="shared" si="12"/>
        <v>3243135</v>
      </c>
      <c r="G83" s="720">
        <v>603216</v>
      </c>
      <c r="H83" s="1019">
        <v>2247</v>
      </c>
      <c r="I83" s="1084">
        <v>-522348</v>
      </c>
      <c r="J83" s="810">
        <f>SUM(F83:I83)</f>
        <v>3326250</v>
      </c>
    </row>
    <row r="84" spans="1:12" ht="15.75" customHeight="1">
      <c r="A84" s="50" t="s">
        <v>15</v>
      </c>
      <c r="B84" s="64" t="s">
        <v>207</v>
      </c>
      <c r="C84" s="65" t="s">
        <v>208</v>
      </c>
      <c r="D84" s="499">
        <v>30040000</v>
      </c>
      <c r="E84" s="720">
        <v>9960000</v>
      </c>
      <c r="F84" s="956">
        <f t="shared" si="12"/>
        <v>40000000</v>
      </c>
      <c r="G84" s="720">
        <v>14830319</v>
      </c>
      <c r="H84" s="1019">
        <v>4864953</v>
      </c>
      <c r="I84" s="1084">
        <v>-13370245</v>
      </c>
      <c r="J84" s="810">
        <f t="shared" ref="J84:J94" si="14">SUM(F84:I84)</f>
        <v>46325027</v>
      </c>
    </row>
    <row r="85" spans="1:12" ht="15.75" customHeight="1">
      <c r="A85" s="50" t="s">
        <v>18</v>
      </c>
      <c r="B85" s="64" t="s">
        <v>209</v>
      </c>
      <c r="C85" s="65" t="s">
        <v>210</v>
      </c>
      <c r="D85" s="499">
        <v>1600000</v>
      </c>
      <c r="E85" s="720"/>
      <c r="F85" s="956">
        <f t="shared" si="12"/>
        <v>1600000</v>
      </c>
      <c r="G85" s="720"/>
      <c r="H85" s="1019">
        <v>552450</v>
      </c>
      <c r="I85" s="1084">
        <v>-1134399</v>
      </c>
      <c r="J85" s="810">
        <f t="shared" si="14"/>
        <v>1018051</v>
      </c>
    </row>
    <row r="86" spans="1:12" ht="15.75" customHeight="1">
      <c r="A86" s="50" t="s">
        <v>21</v>
      </c>
      <c r="B86" s="64" t="s">
        <v>211</v>
      </c>
      <c r="C86" s="65" t="s">
        <v>212</v>
      </c>
      <c r="D86" s="499">
        <f>D87+D88+D89+D90+D91+D92+D93</f>
        <v>102833388</v>
      </c>
      <c r="E86" s="499">
        <f t="shared" ref="E86:H86" si="15">E87+E88+E89+E90+E91+E92+E93</f>
        <v>250000</v>
      </c>
      <c r="F86" s="499">
        <f t="shared" si="15"/>
        <v>103083388</v>
      </c>
      <c r="G86" s="499">
        <f t="shared" si="15"/>
        <v>-6926904</v>
      </c>
      <c r="H86" s="499">
        <f t="shared" si="15"/>
        <v>-145831</v>
      </c>
      <c r="I86" s="499">
        <f>SUM(I87:I93)</f>
        <v>43295401</v>
      </c>
      <c r="J86" s="810">
        <f t="shared" si="14"/>
        <v>139306054</v>
      </c>
    </row>
    <row r="87" spans="1:12" ht="15.75" customHeight="1">
      <c r="A87" s="50" t="s">
        <v>24</v>
      </c>
      <c r="B87" s="64" t="s">
        <v>213</v>
      </c>
      <c r="C87" s="65" t="s">
        <v>214</v>
      </c>
      <c r="D87" s="994"/>
      <c r="E87" s="743"/>
      <c r="F87" s="995">
        <f t="shared" ref="F87:F114" si="16">D87+E87</f>
        <v>0</v>
      </c>
      <c r="G87" s="720"/>
      <c r="H87" s="1019">
        <v>1531721</v>
      </c>
      <c r="I87" s="1084">
        <v>2322005</v>
      </c>
      <c r="J87" s="810">
        <f t="shared" si="14"/>
        <v>3853726</v>
      </c>
    </row>
    <row r="88" spans="1:12" ht="15.75" customHeight="1">
      <c r="A88" s="50" t="s">
        <v>27</v>
      </c>
      <c r="B88" s="66" t="s">
        <v>215</v>
      </c>
      <c r="C88" s="98" t="s">
        <v>216</v>
      </c>
      <c r="D88" s="994"/>
      <c r="E88" s="743"/>
      <c r="F88" s="995">
        <f t="shared" si="16"/>
        <v>0</v>
      </c>
      <c r="G88" s="720"/>
      <c r="H88" s="1019"/>
      <c r="I88" s="1084"/>
      <c r="J88" s="810">
        <f t="shared" si="14"/>
        <v>0</v>
      </c>
    </row>
    <row r="89" spans="1:12" ht="15.75" customHeight="1">
      <c r="A89" s="50" t="s">
        <v>30</v>
      </c>
      <c r="B89" s="66" t="s">
        <v>217</v>
      </c>
      <c r="C89" s="98" t="s">
        <v>218</v>
      </c>
      <c r="D89" s="994"/>
      <c r="E89" s="743"/>
      <c r="F89" s="995">
        <f t="shared" si="16"/>
        <v>0</v>
      </c>
      <c r="G89" s="720"/>
      <c r="H89" s="1019"/>
      <c r="I89" s="1084"/>
      <c r="J89" s="810">
        <f t="shared" si="14"/>
        <v>0</v>
      </c>
    </row>
    <row r="90" spans="1:12" ht="15.75" customHeight="1">
      <c r="A90" s="50" t="s">
        <v>33</v>
      </c>
      <c r="B90" s="67" t="s">
        <v>219</v>
      </c>
      <c r="C90" s="98" t="s">
        <v>220</v>
      </c>
      <c r="D90" s="996"/>
      <c r="E90" s="743">
        <v>250000</v>
      </c>
      <c r="F90" s="995">
        <f t="shared" si="16"/>
        <v>250000</v>
      </c>
      <c r="G90" s="720"/>
      <c r="H90" s="1019"/>
      <c r="I90" s="1084">
        <v>80000</v>
      </c>
      <c r="J90" s="810">
        <f t="shared" si="14"/>
        <v>330000</v>
      </c>
    </row>
    <row r="91" spans="1:12" ht="15.75" customHeight="1">
      <c r="A91" s="50" t="s">
        <v>36</v>
      </c>
      <c r="B91" s="66" t="s">
        <v>221</v>
      </c>
      <c r="C91" s="98" t="s">
        <v>222</v>
      </c>
      <c r="D91" s="994"/>
      <c r="E91" s="743"/>
      <c r="F91" s="995">
        <f t="shared" si="16"/>
        <v>0</v>
      </c>
      <c r="G91" s="720"/>
      <c r="H91" s="1019">
        <v>500000</v>
      </c>
      <c r="I91" s="1084">
        <v>-500000</v>
      </c>
      <c r="J91" s="810">
        <f t="shared" si="14"/>
        <v>0</v>
      </c>
    </row>
    <row r="92" spans="1:12" ht="15.75" customHeight="1">
      <c r="A92" s="50" t="s">
        <v>38</v>
      </c>
      <c r="B92" s="66" t="s">
        <v>223</v>
      </c>
      <c r="C92" s="98" t="s">
        <v>224</v>
      </c>
      <c r="D92" s="996"/>
      <c r="E92" s="743"/>
      <c r="F92" s="995">
        <f t="shared" si="16"/>
        <v>0</v>
      </c>
      <c r="G92" s="720"/>
      <c r="H92" s="1019"/>
      <c r="I92" s="1084"/>
      <c r="J92" s="810">
        <f t="shared" si="14"/>
        <v>0</v>
      </c>
      <c r="L92" s="1082"/>
    </row>
    <row r="93" spans="1:12" ht="15.75" customHeight="1">
      <c r="A93" s="50" t="s">
        <v>40</v>
      </c>
      <c r="B93" s="66" t="s">
        <v>225</v>
      </c>
      <c r="C93" s="98" t="s">
        <v>226</v>
      </c>
      <c r="D93" s="994">
        <f>SUM(D94:D95)</f>
        <v>102833388</v>
      </c>
      <c r="E93" s="994">
        <f>SUM(E94:E95)</f>
        <v>0</v>
      </c>
      <c r="F93" s="994">
        <f t="shared" ref="F93:H93" si="17">SUM(F94:F95)</f>
        <v>102833388</v>
      </c>
      <c r="G93" s="994">
        <f t="shared" si="17"/>
        <v>-6926904</v>
      </c>
      <c r="H93" s="994">
        <f t="shared" si="17"/>
        <v>-2177552</v>
      </c>
      <c r="I93" s="1071">
        <v>41393396</v>
      </c>
      <c r="J93" s="810">
        <f>SUM(F93:I93)</f>
        <v>135122328</v>
      </c>
      <c r="L93" s="1082"/>
    </row>
    <row r="94" spans="1:12" ht="15.75" customHeight="1">
      <c r="A94" s="50" t="s">
        <v>42</v>
      </c>
      <c r="B94" s="66" t="s">
        <v>227</v>
      </c>
      <c r="C94" s="68" t="s">
        <v>226</v>
      </c>
      <c r="D94" s="994">
        <v>102833388</v>
      </c>
      <c r="E94" s="743"/>
      <c r="F94" s="995">
        <f t="shared" si="16"/>
        <v>102833388</v>
      </c>
      <c r="G94" s="720">
        <v>-6926904</v>
      </c>
      <c r="H94" s="1019">
        <v>-2177552</v>
      </c>
      <c r="I94" s="1084">
        <v>41363396</v>
      </c>
      <c r="J94" s="810">
        <f t="shared" si="14"/>
        <v>135092328</v>
      </c>
    </row>
    <row r="95" spans="1:12" ht="15.75" customHeight="1">
      <c r="A95" s="997" t="s">
        <v>44</v>
      </c>
      <c r="B95" s="998" t="s">
        <v>228</v>
      </c>
      <c r="C95" s="741" t="s">
        <v>226</v>
      </c>
      <c r="D95" s="999"/>
      <c r="E95" s="742"/>
      <c r="F95" s="976">
        <f t="shared" si="16"/>
        <v>0</v>
      </c>
      <c r="G95" s="724"/>
      <c r="H95" s="1020"/>
      <c r="I95" s="1085"/>
      <c r="J95" s="811"/>
    </row>
    <row r="96" spans="1:12" ht="15.75" customHeight="1">
      <c r="A96" s="1000" t="s">
        <v>46</v>
      </c>
      <c r="B96" s="1001" t="s">
        <v>442</v>
      </c>
      <c r="C96" s="739" t="s">
        <v>229</v>
      </c>
      <c r="D96" s="1002">
        <f>SUM(D82:D86)</f>
        <v>154347787</v>
      </c>
      <c r="E96" s="1002">
        <f>SUM(E82:E86)</f>
        <v>10210000</v>
      </c>
      <c r="F96" s="1003">
        <f>D96+E96</f>
        <v>164557787</v>
      </c>
      <c r="G96" s="961">
        <f>SUM(G82:G86)</f>
        <v>11116229</v>
      </c>
      <c r="H96" s="961">
        <f t="shared" ref="H96" si="18">SUM(H82:H86)</f>
        <v>6288319</v>
      </c>
      <c r="I96" s="961">
        <f>SUM(I82:I86)</f>
        <v>30107604</v>
      </c>
      <c r="J96" s="961">
        <f>SUM(F96:I96)</f>
        <v>212069939</v>
      </c>
    </row>
    <row r="97" spans="1:10" ht="16.5" customHeight="1">
      <c r="A97" s="50" t="s">
        <v>48</v>
      </c>
      <c r="B97" s="62" t="s">
        <v>230</v>
      </c>
      <c r="C97" s="63" t="s">
        <v>231</v>
      </c>
      <c r="D97" s="494">
        <v>14973115</v>
      </c>
      <c r="E97" s="727"/>
      <c r="F97" s="954">
        <v>14973115</v>
      </c>
      <c r="G97" s="725"/>
      <c r="H97" s="1021">
        <v>7179721</v>
      </c>
      <c r="I97" s="1086">
        <v>-2642167</v>
      </c>
      <c r="J97" s="812">
        <f>SUM(F97:I97)</f>
        <v>19510669</v>
      </c>
    </row>
    <row r="98" spans="1:10" ht="16.5" customHeight="1">
      <c r="A98" s="50" t="s">
        <v>50</v>
      </c>
      <c r="B98" s="64" t="s">
        <v>232</v>
      </c>
      <c r="C98" s="65" t="s">
        <v>233</v>
      </c>
      <c r="D98" s="499">
        <v>0</v>
      </c>
      <c r="E98" s="728"/>
      <c r="F98" s="956">
        <f t="shared" si="16"/>
        <v>0</v>
      </c>
      <c r="G98" s="720"/>
      <c r="H98" s="1019">
        <v>27108767</v>
      </c>
      <c r="I98" s="1084">
        <v>-25285588</v>
      </c>
      <c r="J98" s="812">
        <f>SUM(F98:I98)</f>
        <v>1823179</v>
      </c>
    </row>
    <row r="99" spans="1:10" ht="16.5" customHeight="1">
      <c r="A99" s="50" t="s">
        <v>53</v>
      </c>
      <c r="B99" s="13" t="s">
        <v>234</v>
      </c>
      <c r="C99" s="14" t="s">
        <v>235</v>
      </c>
      <c r="D99" s="499">
        <f>SUM(D100:D105)</f>
        <v>0</v>
      </c>
      <c r="E99" s="728"/>
      <c r="F99" s="956">
        <f t="shared" si="16"/>
        <v>0</v>
      </c>
      <c r="G99" s="720"/>
      <c r="H99" s="1019"/>
      <c r="I99" s="1084"/>
      <c r="J99" s="810"/>
    </row>
    <row r="100" spans="1:10" ht="16.5" customHeight="1">
      <c r="A100" s="50" t="s">
        <v>56</v>
      </c>
      <c r="B100" s="64" t="s">
        <v>236</v>
      </c>
      <c r="C100" s="14" t="s">
        <v>237</v>
      </c>
      <c r="D100" s="499"/>
      <c r="E100" s="728"/>
      <c r="F100" s="956">
        <f t="shared" si="16"/>
        <v>0</v>
      </c>
      <c r="G100" s="720"/>
      <c r="H100" s="1019"/>
      <c r="I100" s="1084"/>
      <c r="J100" s="810"/>
    </row>
    <row r="101" spans="1:10" ht="16.5" customHeight="1">
      <c r="A101" s="50" t="s">
        <v>59</v>
      </c>
      <c r="B101" s="73" t="s">
        <v>217</v>
      </c>
      <c r="C101" s="14" t="s">
        <v>238</v>
      </c>
      <c r="D101" s="499"/>
      <c r="E101" s="728"/>
      <c r="F101" s="956">
        <f t="shared" si="16"/>
        <v>0</v>
      </c>
      <c r="G101" s="720"/>
      <c r="H101" s="1019"/>
      <c r="I101" s="1084"/>
      <c r="J101" s="810"/>
    </row>
    <row r="102" spans="1:10" ht="16.5" customHeight="1">
      <c r="A102" s="50" t="s">
        <v>61</v>
      </c>
      <c r="B102" s="73" t="s">
        <v>239</v>
      </c>
      <c r="C102" s="14" t="s">
        <v>240</v>
      </c>
      <c r="D102" s="499"/>
      <c r="E102" s="728"/>
      <c r="F102" s="956">
        <f t="shared" si="16"/>
        <v>0</v>
      </c>
      <c r="G102" s="720"/>
      <c r="H102" s="1019"/>
      <c r="I102" s="1084"/>
      <c r="J102" s="810"/>
    </row>
    <row r="103" spans="1:10" ht="16.5" customHeight="1">
      <c r="A103" s="50" t="s">
        <v>63</v>
      </c>
      <c r="B103" s="73" t="s">
        <v>241</v>
      </c>
      <c r="C103" s="14" t="s">
        <v>242</v>
      </c>
      <c r="D103" s="499"/>
      <c r="E103" s="728"/>
      <c r="F103" s="956">
        <f t="shared" si="16"/>
        <v>0</v>
      </c>
      <c r="G103" s="720"/>
      <c r="H103" s="1019"/>
      <c r="I103" s="1084"/>
      <c r="J103" s="810"/>
    </row>
    <row r="104" spans="1:10" ht="16.5" customHeight="1">
      <c r="A104" s="50" t="s">
        <v>65</v>
      </c>
      <c r="B104" s="73" t="s">
        <v>243</v>
      </c>
      <c r="C104" s="14" t="s">
        <v>244</v>
      </c>
      <c r="D104" s="499"/>
      <c r="E104" s="728"/>
      <c r="F104" s="956">
        <f t="shared" si="16"/>
        <v>0</v>
      </c>
      <c r="G104" s="720"/>
      <c r="H104" s="1019"/>
      <c r="I104" s="1084"/>
      <c r="J104" s="810"/>
    </row>
    <row r="105" spans="1:10" ht="16.5" customHeight="1">
      <c r="A105" s="50" t="s">
        <v>67</v>
      </c>
      <c r="B105" s="75" t="s">
        <v>245</v>
      </c>
      <c r="C105" s="21" t="s">
        <v>246</v>
      </c>
      <c r="D105" s="989"/>
      <c r="E105" s="729"/>
      <c r="F105" s="958">
        <f t="shared" si="16"/>
        <v>0</v>
      </c>
      <c r="G105" s="724"/>
      <c r="H105" s="1020"/>
      <c r="I105" s="1085"/>
      <c r="J105" s="811"/>
    </row>
    <row r="106" spans="1:10" ht="16.5" customHeight="1">
      <c r="A106" s="1004" t="s">
        <v>69</v>
      </c>
      <c r="B106" s="72" t="s">
        <v>441</v>
      </c>
      <c r="C106" s="31" t="s">
        <v>247</v>
      </c>
      <c r="D106" s="508">
        <f>+D97+D98+D99</f>
        <v>14973115</v>
      </c>
      <c r="E106" s="508">
        <f t="shared" ref="E106" si="19">+E97+E98+E99</f>
        <v>0</v>
      </c>
      <c r="F106" s="508">
        <f>+F97+F98+F99</f>
        <v>14973115</v>
      </c>
      <c r="G106" s="508">
        <f t="shared" ref="G106:J106" si="20">+G97+G98+G99</f>
        <v>0</v>
      </c>
      <c r="H106" s="508">
        <f t="shared" si="20"/>
        <v>34288488</v>
      </c>
      <c r="I106" s="508">
        <f t="shared" si="20"/>
        <v>-27927755</v>
      </c>
      <c r="J106" s="508">
        <f t="shared" si="20"/>
        <v>21333848</v>
      </c>
    </row>
    <row r="107" spans="1:10" ht="16.5" customHeight="1">
      <c r="A107" s="990" t="s">
        <v>71</v>
      </c>
      <c r="B107" s="47" t="s">
        <v>248</v>
      </c>
      <c r="C107" s="31" t="s">
        <v>249</v>
      </c>
      <c r="D107" s="984">
        <f>SUM(D96+D106)</f>
        <v>169320902</v>
      </c>
      <c r="E107" s="984">
        <f>SUM(E96+E106)</f>
        <v>10210000</v>
      </c>
      <c r="F107" s="984">
        <f t="shared" ref="F107:H107" si="21">SUM(F96+F106)</f>
        <v>179530902</v>
      </c>
      <c r="G107" s="984">
        <f t="shared" si="21"/>
        <v>11116229</v>
      </c>
      <c r="H107" s="984">
        <f t="shared" si="21"/>
        <v>40576807</v>
      </c>
      <c r="I107" s="984">
        <f>SUM(I96,I106)</f>
        <v>2179849</v>
      </c>
      <c r="J107" s="1144">
        <f>SUM(F107:I107)</f>
        <v>233403787</v>
      </c>
    </row>
    <row r="108" spans="1:10" ht="16.5" customHeight="1">
      <c r="A108" s="77" t="s">
        <v>74</v>
      </c>
      <c r="B108" s="1005" t="s">
        <v>250</v>
      </c>
      <c r="C108" s="712" t="s">
        <v>251</v>
      </c>
      <c r="D108" s="1006">
        <f>'16.sz.mell'!D9</f>
        <v>0</v>
      </c>
      <c r="E108" s="725"/>
      <c r="F108" s="954">
        <f t="shared" si="16"/>
        <v>0</v>
      </c>
      <c r="G108" s="725"/>
      <c r="H108" s="1021"/>
      <c r="I108" s="1086"/>
      <c r="J108" s="812"/>
    </row>
    <row r="109" spans="1:10" ht="16.5" customHeight="1">
      <c r="A109" s="50" t="s">
        <v>77</v>
      </c>
      <c r="B109" s="80" t="s">
        <v>252</v>
      </c>
      <c r="C109" s="65" t="s">
        <v>253</v>
      </c>
      <c r="D109" s="499"/>
      <c r="E109" s="720"/>
      <c r="F109" s="956">
        <f t="shared" si="16"/>
        <v>0</v>
      </c>
      <c r="G109" s="720"/>
      <c r="H109" s="1019"/>
      <c r="I109" s="1084"/>
      <c r="J109" s="810"/>
    </row>
    <row r="110" spans="1:10" ht="16.5" customHeight="1">
      <c r="A110" s="81" t="s">
        <v>80</v>
      </c>
      <c r="B110" s="80" t="s">
        <v>254</v>
      </c>
      <c r="C110" s="65" t="s">
        <v>255</v>
      </c>
      <c r="D110" s="499">
        <v>521397</v>
      </c>
      <c r="E110" s="720"/>
      <c r="F110" s="956">
        <v>521397</v>
      </c>
      <c r="G110" s="720"/>
      <c r="H110" s="1019"/>
      <c r="I110" s="1084"/>
      <c r="J110" s="810">
        <f>SUM(F110:H110)</f>
        <v>521397</v>
      </c>
    </row>
    <row r="111" spans="1:10" ht="16.5" customHeight="1">
      <c r="A111" s="50" t="s">
        <v>82</v>
      </c>
      <c r="B111" s="80" t="s">
        <v>432</v>
      </c>
      <c r="C111" s="65" t="s">
        <v>431</v>
      </c>
      <c r="D111" s="499">
        <v>17992536</v>
      </c>
      <c r="E111" s="720">
        <v>0</v>
      </c>
      <c r="F111" s="956">
        <f t="shared" si="16"/>
        <v>17992536</v>
      </c>
      <c r="G111" s="720"/>
      <c r="H111" s="1019"/>
      <c r="I111" s="1084">
        <v>-3981484</v>
      </c>
      <c r="J111" s="810">
        <f>SUM(F111:I111)</f>
        <v>14011052</v>
      </c>
    </row>
    <row r="112" spans="1:10" ht="16.5" customHeight="1">
      <c r="A112" s="81" t="s">
        <v>84</v>
      </c>
      <c r="B112" s="1007" t="s">
        <v>256</v>
      </c>
      <c r="C112" s="713" t="s">
        <v>257</v>
      </c>
      <c r="D112" s="989"/>
      <c r="E112" s="724"/>
      <c r="F112" s="958">
        <f t="shared" si="16"/>
        <v>0</v>
      </c>
      <c r="G112" s="724"/>
      <c r="H112" s="1020"/>
      <c r="I112" s="1085"/>
      <c r="J112" s="811"/>
    </row>
    <row r="113" spans="1:10" ht="16.5" customHeight="1">
      <c r="A113" s="997" t="s">
        <v>86</v>
      </c>
      <c r="B113" s="30" t="s">
        <v>258</v>
      </c>
      <c r="C113" s="31" t="s">
        <v>259</v>
      </c>
      <c r="D113" s="525">
        <f>SUM(D108:D112)</f>
        <v>18513933</v>
      </c>
      <c r="E113" s="525">
        <f t="shared" ref="E113:G113" si="22">SUM(E108:E112)</f>
        <v>0</v>
      </c>
      <c r="F113" s="525">
        <f t="shared" si="22"/>
        <v>18513933</v>
      </c>
      <c r="G113" s="525">
        <f t="shared" si="22"/>
        <v>0</v>
      </c>
      <c r="H113" s="525">
        <v>0</v>
      </c>
      <c r="I113" s="1072">
        <f>SUM(I111)</f>
        <v>-3981484</v>
      </c>
      <c r="J113" s="962">
        <f>SUM(F113:I113)</f>
        <v>14532449</v>
      </c>
    </row>
    <row r="114" spans="1:10" s="11" customFormat="1" ht="24.75" customHeight="1">
      <c r="A114" s="1008" t="s">
        <v>89</v>
      </c>
      <c r="B114" s="1009" t="s">
        <v>260</v>
      </c>
      <c r="C114" s="714" t="s">
        <v>261</v>
      </c>
      <c r="D114" s="1010">
        <f>D107+D113</f>
        <v>187834835</v>
      </c>
      <c r="E114" s="1010">
        <f>E107+E113</f>
        <v>10210000</v>
      </c>
      <c r="F114" s="981">
        <f t="shared" si="16"/>
        <v>198044835</v>
      </c>
      <c r="G114" s="961">
        <f>SUM(G107)</f>
        <v>11116229</v>
      </c>
      <c r="H114" s="1015">
        <f>SUM(H107)</f>
        <v>40576807</v>
      </c>
      <c r="I114" s="1080">
        <f>SUM(I107,I113)</f>
        <v>-1801635</v>
      </c>
      <c r="J114" s="962">
        <f>SUM(F114:I114)</f>
        <v>247936236</v>
      </c>
    </row>
    <row r="115" spans="1:10" ht="16.5" customHeight="1"/>
    <row r="116" spans="1:10">
      <c r="D116" s="533"/>
    </row>
    <row r="119" spans="1:10">
      <c r="J119" s="1" t="s">
        <v>752</v>
      </c>
    </row>
  </sheetData>
  <mergeCells count="6">
    <mergeCell ref="A1:J1"/>
    <mergeCell ref="A79:J79"/>
    <mergeCell ref="A3:B3"/>
    <mergeCell ref="A78:D78"/>
    <mergeCell ref="F3:J3"/>
    <mergeCell ref="A2:J2"/>
  </mergeCells>
  <printOptions horizontalCentered="1"/>
  <pageMargins left="0.25" right="0.25" top="0.75" bottom="0.75" header="0.3" footer="0.3"/>
  <pageSetup paperSize="9" scale="50" fitToHeight="2" orientation="portrait" cellComments="asDisplayed" r:id="rId1"/>
  <headerFooter alignWithMargins="0">
    <oddHeader>&amp;R&amp;"Times New Roman CE,Félkövér dőlt"&amp;11 9. melléklet az /2020. (.)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I49"/>
  <sheetViews>
    <sheetView topLeftCell="A16" zoomScale="110" zoomScaleNormal="110" zoomScalePageLayoutView="140" workbookViewId="0">
      <selection activeCell="L13" sqref="L13"/>
    </sheetView>
  </sheetViews>
  <sheetFormatPr defaultRowHeight="12.75"/>
  <cols>
    <col min="1" max="1" width="6.6640625" style="292" customWidth="1"/>
    <col min="2" max="2" width="24.6640625" style="272" customWidth="1"/>
    <col min="3" max="3" width="13" style="272" customWidth="1"/>
    <col min="4" max="4" width="12.83203125" style="293" customWidth="1"/>
    <col min="5" max="5" width="13.83203125" style="293" customWidth="1"/>
    <col min="6" max="8" width="11.83203125" style="272" customWidth="1"/>
    <col min="9" max="9" width="14.33203125" style="272" customWidth="1"/>
    <col min="10" max="252" width="9.33203125" style="272"/>
    <col min="253" max="253" width="6.6640625" style="272" customWidth="1"/>
    <col min="254" max="254" width="24.6640625" style="272" customWidth="1"/>
    <col min="255" max="255" width="13" style="272" customWidth="1"/>
    <col min="256" max="257" width="15.5" style="272" customWidth="1"/>
    <col min="258" max="258" width="11.5" style="272" customWidth="1"/>
    <col min="259" max="259" width="13" style="272" customWidth="1"/>
    <col min="260" max="261" width="14" style="272" customWidth="1"/>
    <col min="262" max="262" width="13.33203125" style="272" customWidth="1"/>
    <col min="263" max="263" width="14.6640625" style="272" customWidth="1"/>
    <col min="264" max="508" width="9.33203125" style="272"/>
    <col min="509" max="509" width="6.6640625" style="272" customWidth="1"/>
    <col min="510" max="510" width="24.6640625" style="272" customWidth="1"/>
    <col min="511" max="511" width="13" style="272" customWidth="1"/>
    <col min="512" max="513" width="15.5" style="272" customWidth="1"/>
    <col min="514" max="514" width="11.5" style="272" customWidth="1"/>
    <col min="515" max="515" width="13" style="272" customWidth="1"/>
    <col min="516" max="517" width="14" style="272" customWidth="1"/>
    <col min="518" max="518" width="13.33203125" style="272" customWidth="1"/>
    <col min="519" max="519" width="14.6640625" style="272" customWidth="1"/>
    <col min="520" max="764" width="9.33203125" style="272"/>
    <col min="765" max="765" width="6.6640625" style="272" customWidth="1"/>
    <col min="766" max="766" width="24.6640625" style="272" customWidth="1"/>
    <col min="767" max="767" width="13" style="272" customWidth="1"/>
    <col min="768" max="769" width="15.5" style="272" customWidth="1"/>
    <col min="770" max="770" width="11.5" style="272" customWidth="1"/>
    <col min="771" max="771" width="13" style="272" customWidth="1"/>
    <col min="772" max="773" width="14" style="272" customWidth="1"/>
    <col min="774" max="774" width="13.33203125" style="272" customWidth="1"/>
    <col min="775" max="775" width="14.6640625" style="272" customWidth="1"/>
    <col min="776" max="1020" width="9.33203125" style="272"/>
    <col min="1021" max="1021" width="6.6640625" style="272" customWidth="1"/>
    <col min="1022" max="1022" width="24.6640625" style="272" customWidth="1"/>
    <col min="1023" max="1023" width="13" style="272" customWidth="1"/>
    <col min="1024" max="1025" width="15.5" style="272" customWidth="1"/>
    <col min="1026" max="1026" width="11.5" style="272" customWidth="1"/>
    <col min="1027" max="1027" width="13" style="272" customWidth="1"/>
    <col min="1028" max="1029" width="14" style="272" customWidth="1"/>
    <col min="1030" max="1030" width="13.33203125" style="272" customWidth="1"/>
    <col min="1031" max="1031" width="14.6640625" style="272" customWidth="1"/>
    <col min="1032" max="1276" width="9.33203125" style="272"/>
    <col min="1277" max="1277" width="6.6640625" style="272" customWidth="1"/>
    <col min="1278" max="1278" width="24.6640625" style="272" customWidth="1"/>
    <col min="1279" max="1279" width="13" style="272" customWidth="1"/>
    <col min="1280" max="1281" width="15.5" style="272" customWidth="1"/>
    <col min="1282" max="1282" width="11.5" style="272" customWidth="1"/>
    <col min="1283" max="1283" width="13" style="272" customWidth="1"/>
    <col min="1284" max="1285" width="14" style="272" customWidth="1"/>
    <col min="1286" max="1286" width="13.33203125" style="272" customWidth="1"/>
    <col min="1287" max="1287" width="14.6640625" style="272" customWidth="1"/>
    <col min="1288" max="1532" width="9.33203125" style="272"/>
    <col min="1533" max="1533" width="6.6640625" style="272" customWidth="1"/>
    <col min="1534" max="1534" width="24.6640625" style="272" customWidth="1"/>
    <col min="1535" max="1535" width="13" style="272" customWidth="1"/>
    <col min="1536" max="1537" width="15.5" style="272" customWidth="1"/>
    <col min="1538" max="1538" width="11.5" style="272" customWidth="1"/>
    <col min="1539" max="1539" width="13" style="272" customWidth="1"/>
    <col min="1540" max="1541" width="14" style="272" customWidth="1"/>
    <col min="1542" max="1542" width="13.33203125" style="272" customWidth="1"/>
    <col min="1543" max="1543" width="14.6640625" style="272" customWidth="1"/>
    <col min="1544" max="1788" width="9.33203125" style="272"/>
    <col min="1789" max="1789" width="6.6640625" style="272" customWidth="1"/>
    <col min="1790" max="1790" width="24.6640625" style="272" customWidth="1"/>
    <col min="1791" max="1791" width="13" style="272" customWidth="1"/>
    <col min="1792" max="1793" width="15.5" style="272" customWidth="1"/>
    <col min="1794" max="1794" width="11.5" style="272" customWidth="1"/>
    <col min="1795" max="1795" width="13" style="272" customWidth="1"/>
    <col min="1796" max="1797" width="14" style="272" customWidth="1"/>
    <col min="1798" max="1798" width="13.33203125" style="272" customWidth="1"/>
    <col min="1799" max="1799" width="14.6640625" style="272" customWidth="1"/>
    <col min="1800" max="2044" width="9.33203125" style="272"/>
    <col min="2045" max="2045" width="6.6640625" style="272" customWidth="1"/>
    <col min="2046" max="2046" width="24.6640625" style="272" customWidth="1"/>
    <col min="2047" max="2047" width="13" style="272" customWidth="1"/>
    <col min="2048" max="2049" width="15.5" style="272" customWidth="1"/>
    <col min="2050" max="2050" width="11.5" style="272" customWidth="1"/>
    <col min="2051" max="2051" width="13" style="272" customWidth="1"/>
    <col min="2052" max="2053" width="14" style="272" customWidth="1"/>
    <col min="2054" max="2054" width="13.33203125" style="272" customWidth="1"/>
    <col min="2055" max="2055" width="14.6640625" style="272" customWidth="1"/>
    <col min="2056" max="2300" width="9.33203125" style="272"/>
    <col min="2301" max="2301" width="6.6640625" style="272" customWidth="1"/>
    <col min="2302" max="2302" width="24.6640625" style="272" customWidth="1"/>
    <col min="2303" max="2303" width="13" style="272" customWidth="1"/>
    <col min="2304" max="2305" width="15.5" style="272" customWidth="1"/>
    <col min="2306" max="2306" width="11.5" style="272" customWidth="1"/>
    <col min="2307" max="2307" width="13" style="272" customWidth="1"/>
    <col min="2308" max="2309" width="14" style="272" customWidth="1"/>
    <col min="2310" max="2310" width="13.33203125" style="272" customWidth="1"/>
    <col min="2311" max="2311" width="14.6640625" style="272" customWidth="1"/>
    <col min="2312" max="2556" width="9.33203125" style="272"/>
    <col min="2557" max="2557" width="6.6640625" style="272" customWidth="1"/>
    <col min="2558" max="2558" width="24.6640625" style="272" customWidth="1"/>
    <col min="2559" max="2559" width="13" style="272" customWidth="1"/>
    <col min="2560" max="2561" width="15.5" style="272" customWidth="1"/>
    <col min="2562" max="2562" width="11.5" style="272" customWidth="1"/>
    <col min="2563" max="2563" width="13" style="272" customWidth="1"/>
    <col min="2564" max="2565" width="14" style="272" customWidth="1"/>
    <col min="2566" max="2566" width="13.33203125" style="272" customWidth="1"/>
    <col min="2567" max="2567" width="14.6640625" style="272" customWidth="1"/>
    <col min="2568" max="2812" width="9.33203125" style="272"/>
    <col min="2813" max="2813" width="6.6640625" style="272" customWidth="1"/>
    <col min="2814" max="2814" width="24.6640625" style="272" customWidth="1"/>
    <col min="2815" max="2815" width="13" style="272" customWidth="1"/>
    <col min="2816" max="2817" width="15.5" style="272" customWidth="1"/>
    <col min="2818" max="2818" width="11.5" style="272" customWidth="1"/>
    <col min="2819" max="2819" width="13" style="272" customWidth="1"/>
    <col min="2820" max="2821" width="14" style="272" customWidth="1"/>
    <col min="2822" max="2822" width="13.33203125" style="272" customWidth="1"/>
    <col min="2823" max="2823" width="14.6640625" style="272" customWidth="1"/>
    <col min="2824" max="3068" width="9.33203125" style="272"/>
    <col min="3069" max="3069" width="6.6640625" style="272" customWidth="1"/>
    <col min="3070" max="3070" width="24.6640625" style="272" customWidth="1"/>
    <col min="3071" max="3071" width="13" style="272" customWidth="1"/>
    <col min="3072" max="3073" width="15.5" style="272" customWidth="1"/>
    <col min="3074" max="3074" width="11.5" style="272" customWidth="1"/>
    <col min="3075" max="3075" width="13" style="272" customWidth="1"/>
    <col min="3076" max="3077" width="14" style="272" customWidth="1"/>
    <col min="3078" max="3078" width="13.33203125" style="272" customWidth="1"/>
    <col min="3079" max="3079" width="14.6640625" style="272" customWidth="1"/>
    <col min="3080" max="3324" width="9.33203125" style="272"/>
    <col min="3325" max="3325" width="6.6640625" style="272" customWidth="1"/>
    <col min="3326" max="3326" width="24.6640625" style="272" customWidth="1"/>
    <col min="3327" max="3327" width="13" style="272" customWidth="1"/>
    <col min="3328" max="3329" width="15.5" style="272" customWidth="1"/>
    <col min="3330" max="3330" width="11.5" style="272" customWidth="1"/>
    <col min="3331" max="3331" width="13" style="272" customWidth="1"/>
    <col min="3332" max="3333" width="14" style="272" customWidth="1"/>
    <col min="3334" max="3334" width="13.33203125" style="272" customWidth="1"/>
    <col min="3335" max="3335" width="14.6640625" style="272" customWidth="1"/>
    <col min="3336" max="3580" width="9.33203125" style="272"/>
    <col min="3581" max="3581" width="6.6640625" style="272" customWidth="1"/>
    <col min="3582" max="3582" width="24.6640625" style="272" customWidth="1"/>
    <col min="3583" max="3583" width="13" style="272" customWidth="1"/>
    <col min="3584" max="3585" width="15.5" style="272" customWidth="1"/>
    <col min="3586" max="3586" width="11.5" style="272" customWidth="1"/>
    <col min="3587" max="3587" width="13" style="272" customWidth="1"/>
    <col min="3588" max="3589" width="14" style="272" customWidth="1"/>
    <col min="3590" max="3590" width="13.33203125" style="272" customWidth="1"/>
    <col min="3591" max="3591" width="14.6640625" style="272" customWidth="1"/>
    <col min="3592" max="3836" width="9.33203125" style="272"/>
    <col min="3837" max="3837" width="6.6640625" style="272" customWidth="1"/>
    <col min="3838" max="3838" width="24.6640625" style="272" customWidth="1"/>
    <col min="3839" max="3839" width="13" style="272" customWidth="1"/>
    <col min="3840" max="3841" width="15.5" style="272" customWidth="1"/>
    <col min="3842" max="3842" width="11.5" style="272" customWidth="1"/>
    <col min="3843" max="3843" width="13" style="272" customWidth="1"/>
    <col min="3844" max="3845" width="14" style="272" customWidth="1"/>
    <col min="3846" max="3846" width="13.33203125" style="272" customWidth="1"/>
    <col min="3847" max="3847" width="14.6640625" style="272" customWidth="1"/>
    <col min="3848" max="4092" width="9.33203125" style="272"/>
    <col min="4093" max="4093" width="6.6640625" style="272" customWidth="1"/>
    <col min="4094" max="4094" width="24.6640625" style="272" customWidth="1"/>
    <col min="4095" max="4095" width="13" style="272" customWidth="1"/>
    <col min="4096" max="4097" width="15.5" style="272" customWidth="1"/>
    <col min="4098" max="4098" width="11.5" style="272" customWidth="1"/>
    <col min="4099" max="4099" width="13" style="272" customWidth="1"/>
    <col min="4100" max="4101" width="14" style="272" customWidth="1"/>
    <col min="4102" max="4102" width="13.33203125" style="272" customWidth="1"/>
    <col min="4103" max="4103" width="14.6640625" style="272" customWidth="1"/>
    <col min="4104" max="4348" width="9.33203125" style="272"/>
    <col min="4349" max="4349" width="6.6640625" style="272" customWidth="1"/>
    <col min="4350" max="4350" width="24.6640625" style="272" customWidth="1"/>
    <col min="4351" max="4351" width="13" style="272" customWidth="1"/>
    <col min="4352" max="4353" width="15.5" style="272" customWidth="1"/>
    <col min="4354" max="4354" width="11.5" style="272" customWidth="1"/>
    <col min="4355" max="4355" width="13" style="272" customWidth="1"/>
    <col min="4356" max="4357" width="14" style="272" customWidth="1"/>
    <col min="4358" max="4358" width="13.33203125" style="272" customWidth="1"/>
    <col min="4359" max="4359" width="14.6640625" style="272" customWidth="1"/>
    <col min="4360" max="4604" width="9.33203125" style="272"/>
    <col min="4605" max="4605" width="6.6640625" style="272" customWidth="1"/>
    <col min="4606" max="4606" width="24.6640625" style="272" customWidth="1"/>
    <col min="4607" max="4607" width="13" style="272" customWidth="1"/>
    <col min="4608" max="4609" width="15.5" style="272" customWidth="1"/>
    <col min="4610" max="4610" width="11.5" style="272" customWidth="1"/>
    <col min="4611" max="4611" width="13" style="272" customWidth="1"/>
    <col min="4612" max="4613" width="14" style="272" customWidth="1"/>
    <col min="4614" max="4614" width="13.33203125" style="272" customWidth="1"/>
    <col min="4615" max="4615" width="14.6640625" style="272" customWidth="1"/>
    <col min="4616" max="4860" width="9.33203125" style="272"/>
    <col min="4861" max="4861" width="6.6640625" style="272" customWidth="1"/>
    <col min="4862" max="4862" width="24.6640625" style="272" customWidth="1"/>
    <col min="4863" max="4863" width="13" style="272" customWidth="1"/>
    <col min="4864" max="4865" width="15.5" style="272" customWidth="1"/>
    <col min="4866" max="4866" width="11.5" style="272" customWidth="1"/>
    <col min="4867" max="4867" width="13" style="272" customWidth="1"/>
    <col min="4868" max="4869" width="14" style="272" customWidth="1"/>
    <col min="4870" max="4870" width="13.33203125" style="272" customWidth="1"/>
    <col min="4871" max="4871" width="14.6640625" style="272" customWidth="1"/>
    <col min="4872" max="5116" width="9.33203125" style="272"/>
    <col min="5117" max="5117" width="6.6640625" style="272" customWidth="1"/>
    <col min="5118" max="5118" width="24.6640625" style="272" customWidth="1"/>
    <col min="5119" max="5119" width="13" style="272" customWidth="1"/>
    <col min="5120" max="5121" width="15.5" style="272" customWidth="1"/>
    <col min="5122" max="5122" width="11.5" style="272" customWidth="1"/>
    <col min="5123" max="5123" width="13" style="272" customWidth="1"/>
    <col min="5124" max="5125" width="14" style="272" customWidth="1"/>
    <col min="5126" max="5126" width="13.33203125" style="272" customWidth="1"/>
    <col min="5127" max="5127" width="14.6640625" style="272" customWidth="1"/>
    <col min="5128" max="5372" width="9.33203125" style="272"/>
    <col min="5373" max="5373" width="6.6640625" style="272" customWidth="1"/>
    <col min="5374" max="5374" width="24.6640625" style="272" customWidth="1"/>
    <col min="5375" max="5375" width="13" style="272" customWidth="1"/>
    <col min="5376" max="5377" width="15.5" style="272" customWidth="1"/>
    <col min="5378" max="5378" width="11.5" style="272" customWidth="1"/>
    <col min="5379" max="5379" width="13" style="272" customWidth="1"/>
    <col min="5380" max="5381" width="14" style="272" customWidth="1"/>
    <col min="5382" max="5382" width="13.33203125" style="272" customWidth="1"/>
    <col min="5383" max="5383" width="14.6640625" style="272" customWidth="1"/>
    <col min="5384" max="5628" width="9.33203125" style="272"/>
    <col min="5629" max="5629" width="6.6640625" style="272" customWidth="1"/>
    <col min="5630" max="5630" width="24.6640625" style="272" customWidth="1"/>
    <col min="5631" max="5631" width="13" style="272" customWidth="1"/>
    <col min="5632" max="5633" width="15.5" style="272" customWidth="1"/>
    <col min="5634" max="5634" width="11.5" style="272" customWidth="1"/>
    <col min="5635" max="5635" width="13" style="272" customWidth="1"/>
    <col min="5636" max="5637" width="14" style="272" customWidth="1"/>
    <col min="5638" max="5638" width="13.33203125" style="272" customWidth="1"/>
    <col min="5639" max="5639" width="14.6640625" style="272" customWidth="1"/>
    <col min="5640" max="5884" width="9.33203125" style="272"/>
    <col min="5885" max="5885" width="6.6640625" style="272" customWidth="1"/>
    <col min="5886" max="5886" width="24.6640625" style="272" customWidth="1"/>
    <col min="5887" max="5887" width="13" style="272" customWidth="1"/>
    <col min="5888" max="5889" width="15.5" style="272" customWidth="1"/>
    <col min="5890" max="5890" width="11.5" style="272" customWidth="1"/>
    <col min="5891" max="5891" width="13" style="272" customWidth="1"/>
    <col min="5892" max="5893" width="14" style="272" customWidth="1"/>
    <col min="5894" max="5894" width="13.33203125" style="272" customWidth="1"/>
    <col min="5895" max="5895" width="14.6640625" style="272" customWidth="1"/>
    <col min="5896" max="6140" width="9.33203125" style="272"/>
    <col min="6141" max="6141" width="6.6640625" style="272" customWidth="1"/>
    <col min="6142" max="6142" width="24.6640625" style="272" customWidth="1"/>
    <col min="6143" max="6143" width="13" style="272" customWidth="1"/>
    <col min="6144" max="6145" width="15.5" style="272" customWidth="1"/>
    <col min="6146" max="6146" width="11.5" style="272" customWidth="1"/>
    <col min="6147" max="6147" width="13" style="272" customWidth="1"/>
    <col min="6148" max="6149" width="14" style="272" customWidth="1"/>
    <col min="6150" max="6150" width="13.33203125" style="272" customWidth="1"/>
    <col min="6151" max="6151" width="14.6640625" style="272" customWidth="1"/>
    <col min="6152" max="6396" width="9.33203125" style="272"/>
    <col min="6397" max="6397" width="6.6640625" style="272" customWidth="1"/>
    <col min="6398" max="6398" width="24.6640625" style="272" customWidth="1"/>
    <col min="6399" max="6399" width="13" style="272" customWidth="1"/>
    <col min="6400" max="6401" width="15.5" style="272" customWidth="1"/>
    <col min="6402" max="6402" width="11.5" style="272" customWidth="1"/>
    <col min="6403" max="6403" width="13" style="272" customWidth="1"/>
    <col min="6404" max="6405" width="14" style="272" customWidth="1"/>
    <col min="6406" max="6406" width="13.33203125" style="272" customWidth="1"/>
    <col min="6407" max="6407" width="14.6640625" style="272" customWidth="1"/>
    <col min="6408" max="6652" width="9.33203125" style="272"/>
    <col min="6653" max="6653" width="6.6640625" style="272" customWidth="1"/>
    <col min="6654" max="6654" width="24.6640625" style="272" customWidth="1"/>
    <col min="6655" max="6655" width="13" style="272" customWidth="1"/>
    <col min="6656" max="6657" width="15.5" style="272" customWidth="1"/>
    <col min="6658" max="6658" width="11.5" style="272" customWidth="1"/>
    <col min="6659" max="6659" width="13" style="272" customWidth="1"/>
    <col min="6660" max="6661" width="14" style="272" customWidth="1"/>
    <col min="6662" max="6662" width="13.33203125" style="272" customWidth="1"/>
    <col min="6663" max="6663" width="14.6640625" style="272" customWidth="1"/>
    <col min="6664" max="6908" width="9.33203125" style="272"/>
    <col min="6909" max="6909" width="6.6640625" style="272" customWidth="1"/>
    <col min="6910" max="6910" width="24.6640625" style="272" customWidth="1"/>
    <col min="6911" max="6911" width="13" style="272" customWidth="1"/>
    <col min="6912" max="6913" width="15.5" style="272" customWidth="1"/>
    <col min="6914" max="6914" width="11.5" style="272" customWidth="1"/>
    <col min="6915" max="6915" width="13" style="272" customWidth="1"/>
    <col min="6916" max="6917" width="14" style="272" customWidth="1"/>
    <col min="6918" max="6918" width="13.33203125" style="272" customWidth="1"/>
    <col min="6919" max="6919" width="14.6640625" style="272" customWidth="1"/>
    <col min="6920" max="7164" width="9.33203125" style="272"/>
    <col min="7165" max="7165" width="6.6640625" style="272" customWidth="1"/>
    <col min="7166" max="7166" width="24.6640625" style="272" customWidth="1"/>
    <col min="7167" max="7167" width="13" style="272" customWidth="1"/>
    <col min="7168" max="7169" width="15.5" style="272" customWidth="1"/>
    <col min="7170" max="7170" width="11.5" style="272" customWidth="1"/>
    <col min="7171" max="7171" width="13" style="272" customWidth="1"/>
    <col min="7172" max="7173" width="14" style="272" customWidth="1"/>
    <col min="7174" max="7174" width="13.33203125" style="272" customWidth="1"/>
    <col min="7175" max="7175" width="14.6640625" style="272" customWidth="1"/>
    <col min="7176" max="7420" width="9.33203125" style="272"/>
    <col min="7421" max="7421" width="6.6640625" style="272" customWidth="1"/>
    <col min="7422" max="7422" width="24.6640625" style="272" customWidth="1"/>
    <col min="7423" max="7423" width="13" style="272" customWidth="1"/>
    <col min="7424" max="7425" width="15.5" style="272" customWidth="1"/>
    <col min="7426" max="7426" width="11.5" style="272" customWidth="1"/>
    <col min="7427" max="7427" width="13" style="272" customWidth="1"/>
    <col min="7428" max="7429" width="14" style="272" customWidth="1"/>
    <col min="7430" max="7430" width="13.33203125" style="272" customWidth="1"/>
    <col min="7431" max="7431" width="14.6640625" style="272" customWidth="1"/>
    <col min="7432" max="7676" width="9.33203125" style="272"/>
    <col min="7677" max="7677" width="6.6640625" style="272" customWidth="1"/>
    <col min="7678" max="7678" width="24.6640625" style="272" customWidth="1"/>
    <col min="7679" max="7679" width="13" style="272" customWidth="1"/>
    <col min="7680" max="7681" width="15.5" style="272" customWidth="1"/>
    <col min="7682" max="7682" width="11.5" style="272" customWidth="1"/>
    <col min="7683" max="7683" width="13" style="272" customWidth="1"/>
    <col min="7684" max="7685" width="14" style="272" customWidth="1"/>
    <col min="7686" max="7686" width="13.33203125" style="272" customWidth="1"/>
    <col min="7687" max="7687" width="14.6640625" style="272" customWidth="1"/>
    <col min="7688" max="7932" width="9.33203125" style="272"/>
    <col min="7933" max="7933" width="6.6640625" style="272" customWidth="1"/>
    <col min="7934" max="7934" width="24.6640625" style="272" customWidth="1"/>
    <col min="7935" max="7935" width="13" style="272" customWidth="1"/>
    <col min="7936" max="7937" width="15.5" style="272" customWidth="1"/>
    <col min="7938" max="7938" width="11.5" style="272" customWidth="1"/>
    <col min="7939" max="7939" width="13" style="272" customWidth="1"/>
    <col min="7940" max="7941" width="14" style="272" customWidth="1"/>
    <col min="7942" max="7942" width="13.33203125" style="272" customWidth="1"/>
    <col min="7943" max="7943" width="14.6640625" style="272" customWidth="1"/>
    <col min="7944" max="8188" width="9.33203125" style="272"/>
    <col min="8189" max="8189" width="6.6640625" style="272" customWidth="1"/>
    <col min="8190" max="8190" width="24.6640625" style="272" customWidth="1"/>
    <col min="8191" max="8191" width="13" style="272" customWidth="1"/>
    <col min="8192" max="8193" width="15.5" style="272" customWidth="1"/>
    <col min="8194" max="8194" width="11.5" style="272" customWidth="1"/>
    <col min="8195" max="8195" width="13" style="272" customWidth="1"/>
    <col min="8196" max="8197" width="14" style="272" customWidth="1"/>
    <col min="8198" max="8198" width="13.33203125" style="272" customWidth="1"/>
    <col min="8199" max="8199" width="14.6640625" style="272" customWidth="1"/>
    <col min="8200" max="8444" width="9.33203125" style="272"/>
    <col min="8445" max="8445" width="6.6640625" style="272" customWidth="1"/>
    <col min="8446" max="8446" width="24.6640625" style="272" customWidth="1"/>
    <col min="8447" max="8447" width="13" style="272" customWidth="1"/>
    <col min="8448" max="8449" width="15.5" style="272" customWidth="1"/>
    <col min="8450" max="8450" width="11.5" style="272" customWidth="1"/>
    <col min="8451" max="8451" width="13" style="272" customWidth="1"/>
    <col min="8452" max="8453" width="14" style="272" customWidth="1"/>
    <col min="8454" max="8454" width="13.33203125" style="272" customWidth="1"/>
    <col min="8455" max="8455" width="14.6640625" style="272" customWidth="1"/>
    <col min="8456" max="8700" width="9.33203125" style="272"/>
    <col min="8701" max="8701" width="6.6640625" style="272" customWidth="1"/>
    <col min="8702" max="8702" width="24.6640625" style="272" customWidth="1"/>
    <col min="8703" max="8703" width="13" style="272" customWidth="1"/>
    <col min="8704" max="8705" width="15.5" style="272" customWidth="1"/>
    <col min="8706" max="8706" width="11.5" style="272" customWidth="1"/>
    <col min="8707" max="8707" width="13" style="272" customWidth="1"/>
    <col min="8708" max="8709" width="14" style="272" customWidth="1"/>
    <col min="8710" max="8710" width="13.33203125" style="272" customWidth="1"/>
    <col min="8711" max="8711" width="14.6640625" style="272" customWidth="1"/>
    <col min="8712" max="8956" width="9.33203125" style="272"/>
    <col min="8957" max="8957" width="6.6640625" style="272" customWidth="1"/>
    <col min="8958" max="8958" width="24.6640625" style="272" customWidth="1"/>
    <col min="8959" max="8959" width="13" style="272" customWidth="1"/>
    <col min="8960" max="8961" width="15.5" style="272" customWidth="1"/>
    <col min="8962" max="8962" width="11.5" style="272" customWidth="1"/>
    <col min="8963" max="8963" width="13" style="272" customWidth="1"/>
    <col min="8964" max="8965" width="14" style="272" customWidth="1"/>
    <col min="8966" max="8966" width="13.33203125" style="272" customWidth="1"/>
    <col min="8967" max="8967" width="14.6640625" style="272" customWidth="1"/>
    <col min="8968" max="9212" width="9.33203125" style="272"/>
    <col min="9213" max="9213" width="6.6640625" style="272" customWidth="1"/>
    <col min="9214" max="9214" width="24.6640625" style="272" customWidth="1"/>
    <col min="9215" max="9215" width="13" style="272" customWidth="1"/>
    <col min="9216" max="9217" width="15.5" style="272" customWidth="1"/>
    <col min="9218" max="9218" width="11.5" style="272" customWidth="1"/>
    <col min="9219" max="9219" width="13" style="272" customWidth="1"/>
    <col min="9220" max="9221" width="14" style="272" customWidth="1"/>
    <col min="9222" max="9222" width="13.33203125" style="272" customWidth="1"/>
    <col min="9223" max="9223" width="14.6640625" style="272" customWidth="1"/>
    <col min="9224" max="9468" width="9.33203125" style="272"/>
    <col min="9469" max="9469" width="6.6640625" style="272" customWidth="1"/>
    <col min="9470" max="9470" width="24.6640625" style="272" customWidth="1"/>
    <col min="9471" max="9471" width="13" style="272" customWidth="1"/>
    <col min="9472" max="9473" width="15.5" style="272" customWidth="1"/>
    <col min="9474" max="9474" width="11.5" style="272" customWidth="1"/>
    <col min="9475" max="9475" width="13" style="272" customWidth="1"/>
    <col min="9476" max="9477" width="14" style="272" customWidth="1"/>
    <col min="9478" max="9478" width="13.33203125" style="272" customWidth="1"/>
    <col min="9479" max="9479" width="14.6640625" style="272" customWidth="1"/>
    <col min="9480" max="9724" width="9.33203125" style="272"/>
    <col min="9725" max="9725" width="6.6640625" style="272" customWidth="1"/>
    <col min="9726" max="9726" width="24.6640625" style="272" customWidth="1"/>
    <col min="9727" max="9727" width="13" style="272" customWidth="1"/>
    <col min="9728" max="9729" width="15.5" style="272" customWidth="1"/>
    <col min="9730" max="9730" width="11.5" style="272" customWidth="1"/>
    <col min="9731" max="9731" width="13" style="272" customWidth="1"/>
    <col min="9732" max="9733" width="14" style="272" customWidth="1"/>
    <col min="9734" max="9734" width="13.33203125" style="272" customWidth="1"/>
    <col min="9735" max="9735" width="14.6640625" style="272" customWidth="1"/>
    <col min="9736" max="9980" width="9.33203125" style="272"/>
    <col min="9981" max="9981" width="6.6640625" style="272" customWidth="1"/>
    <col min="9982" max="9982" width="24.6640625" style="272" customWidth="1"/>
    <col min="9983" max="9983" width="13" style="272" customWidth="1"/>
    <col min="9984" max="9985" width="15.5" style="272" customWidth="1"/>
    <col min="9986" max="9986" width="11.5" style="272" customWidth="1"/>
    <col min="9987" max="9987" width="13" style="272" customWidth="1"/>
    <col min="9988" max="9989" width="14" style="272" customWidth="1"/>
    <col min="9990" max="9990" width="13.33203125" style="272" customWidth="1"/>
    <col min="9991" max="9991" width="14.6640625" style="272" customWidth="1"/>
    <col min="9992" max="10236" width="9.33203125" style="272"/>
    <col min="10237" max="10237" width="6.6640625" style="272" customWidth="1"/>
    <col min="10238" max="10238" width="24.6640625" style="272" customWidth="1"/>
    <col min="10239" max="10239" width="13" style="272" customWidth="1"/>
    <col min="10240" max="10241" width="15.5" style="272" customWidth="1"/>
    <col min="10242" max="10242" width="11.5" style="272" customWidth="1"/>
    <col min="10243" max="10243" width="13" style="272" customWidth="1"/>
    <col min="10244" max="10245" width="14" style="272" customWidth="1"/>
    <col min="10246" max="10246" width="13.33203125" style="272" customWidth="1"/>
    <col min="10247" max="10247" width="14.6640625" style="272" customWidth="1"/>
    <col min="10248" max="10492" width="9.33203125" style="272"/>
    <col min="10493" max="10493" width="6.6640625" style="272" customWidth="1"/>
    <col min="10494" max="10494" width="24.6640625" style="272" customWidth="1"/>
    <col min="10495" max="10495" width="13" style="272" customWidth="1"/>
    <col min="10496" max="10497" width="15.5" style="272" customWidth="1"/>
    <col min="10498" max="10498" width="11.5" style="272" customWidth="1"/>
    <col min="10499" max="10499" width="13" style="272" customWidth="1"/>
    <col min="10500" max="10501" width="14" style="272" customWidth="1"/>
    <col min="10502" max="10502" width="13.33203125" style="272" customWidth="1"/>
    <col min="10503" max="10503" width="14.6640625" style="272" customWidth="1"/>
    <col min="10504" max="10748" width="9.33203125" style="272"/>
    <col min="10749" max="10749" width="6.6640625" style="272" customWidth="1"/>
    <col min="10750" max="10750" width="24.6640625" style="272" customWidth="1"/>
    <col min="10751" max="10751" width="13" style="272" customWidth="1"/>
    <col min="10752" max="10753" width="15.5" style="272" customWidth="1"/>
    <col min="10754" max="10754" width="11.5" style="272" customWidth="1"/>
    <col min="10755" max="10755" width="13" style="272" customWidth="1"/>
    <col min="10756" max="10757" width="14" style="272" customWidth="1"/>
    <col min="10758" max="10758" width="13.33203125" style="272" customWidth="1"/>
    <col min="10759" max="10759" width="14.6640625" style="272" customWidth="1"/>
    <col min="10760" max="11004" width="9.33203125" style="272"/>
    <col min="11005" max="11005" width="6.6640625" style="272" customWidth="1"/>
    <col min="11006" max="11006" width="24.6640625" style="272" customWidth="1"/>
    <col min="11007" max="11007" width="13" style="272" customWidth="1"/>
    <col min="11008" max="11009" width="15.5" style="272" customWidth="1"/>
    <col min="11010" max="11010" width="11.5" style="272" customWidth="1"/>
    <col min="11011" max="11011" width="13" style="272" customWidth="1"/>
    <col min="11012" max="11013" width="14" style="272" customWidth="1"/>
    <col min="11014" max="11014" width="13.33203125" style="272" customWidth="1"/>
    <col min="11015" max="11015" width="14.6640625" style="272" customWidth="1"/>
    <col min="11016" max="11260" width="9.33203125" style="272"/>
    <col min="11261" max="11261" width="6.6640625" style="272" customWidth="1"/>
    <col min="11262" max="11262" width="24.6640625" style="272" customWidth="1"/>
    <col min="11263" max="11263" width="13" style="272" customWidth="1"/>
    <col min="11264" max="11265" width="15.5" style="272" customWidth="1"/>
    <col min="11266" max="11266" width="11.5" style="272" customWidth="1"/>
    <col min="11267" max="11267" width="13" style="272" customWidth="1"/>
    <col min="11268" max="11269" width="14" style="272" customWidth="1"/>
    <col min="11270" max="11270" width="13.33203125" style="272" customWidth="1"/>
    <col min="11271" max="11271" width="14.6640625" style="272" customWidth="1"/>
    <col min="11272" max="11516" width="9.33203125" style="272"/>
    <col min="11517" max="11517" width="6.6640625" style="272" customWidth="1"/>
    <col min="11518" max="11518" width="24.6640625" style="272" customWidth="1"/>
    <col min="11519" max="11519" width="13" style="272" customWidth="1"/>
    <col min="11520" max="11521" width="15.5" style="272" customWidth="1"/>
    <col min="11522" max="11522" width="11.5" style="272" customWidth="1"/>
    <col min="11523" max="11523" width="13" style="272" customWidth="1"/>
    <col min="11524" max="11525" width="14" style="272" customWidth="1"/>
    <col min="11526" max="11526" width="13.33203125" style="272" customWidth="1"/>
    <col min="11527" max="11527" width="14.6640625" style="272" customWidth="1"/>
    <col min="11528" max="11772" width="9.33203125" style="272"/>
    <col min="11773" max="11773" width="6.6640625" style="272" customWidth="1"/>
    <col min="11774" max="11774" width="24.6640625" style="272" customWidth="1"/>
    <col min="11775" max="11775" width="13" style="272" customWidth="1"/>
    <col min="11776" max="11777" width="15.5" style="272" customWidth="1"/>
    <col min="11778" max="11778" width="11.5" style="272" customWidth="1"/>
    <col min="11779" max="11779" width="13" style="272" customWidth="1"/>
    <col min="11780" max="11781" width="14" style="272" customWidth="1"/>
    <col min="11782" max="11782" width="13.33203125" style="272" customWidth="1"/>
    <col min="11783" max="11783" width="14.6640625" style="272" customWidth="1"/>
    <col min="11784" max="12028" width="9.33203125" style="272"/>
    <col min="12029" max="12029" width="6.6640625" style="272" customWidth="1"/>
    <col min="12030" max="12030" width="24.6640625" style="272" customWidth="1"/>
    <col min="12031" max="12031" width="13" style="272" customWidth="1"/>
    <col min="12032" max="12033" width="15.5" style="272" customWidth="1"/>
    <col min="12034" max="12034" width="11.5" style="272" customWidth="1"/>
    <col min="12035" max="12035" width="13" style="272" customWidth="1"/>
    <col min="12036" max="12037" width="14" style="272" customWidth="1"/>
    <col min="12038" max="12038" width="13.33203125" style="272" customWidth="1"/>
    <col min="12039" max="12039" width="14.6640625" style="272" customWidth="1"/>
    <col min="12040" max="12284" width="9.33203125" style="272"/>
    <col min="12285" max="12285" width="6.6640625" style="272" customWidth="1"/>
    <col min="12286" max="12286" width="24.6640625" style="272" customWidth="1"/>
    <col min="12287" max="12287" width="13" style="272" customWidth="1"/>
    <col min="12288" max="12289" width="15.5" style="272" customWidth="1"/>
    <col min="12290" max="12290" width="11.5" style="272" customWidth="1"/>
    <col min="12291" max="12291" width="13" style="272" customWidth="1"/>
    <col min="12292" max="12293" width="14" style="272" customWidth="1"/>
    <col min="12294" max="12294" width="13.33203125" style="272" customWidth="1"/>
    <col min="12295" max="12295" width="14.6640625" style="272" customWidth="1"/>
    <col min="12296" max="12540" width="9.33203125" style="272"/>
    <col min="12541" max="12541" width="6.6640625" style="272" customWidth="1"/>
    <col min="12542" max="12542" width="24.6640625" style="272" customWidth="1"/>
    <col min="12543" max="12543" width="13" style="272" customWidth="1"/>
    <col min="12544" max="12545" width="15.5" style="272" customWidth="1"/>
    <col min="12546" max="12546" width="11.5" style="272" customWidth="1"/>
    <col min="12547" max="12547" width="13" style="272" customWidth="1"/>
    <col min="12548" max="12549" width="14" style="272" customWidth="1"/>
    <col min="12550" max="12550" width="13.33203125" style="272" customWidth="1"/>
    <col min="12551" max="12551" width="14.6640625" style="272" customWidth="1"/>
    <col min="12552" max="12796" width="9.33203125" style="272"/>
    <col min="12797" max="12797" width="6.6640625" style="272" customWidth="1"/>
    <col min="12798" max="12798" width="24.6640625" style="272" customWidth="1"/>
    <col min="12799" max="12799" width="13" style="272" customWidth="1"/>
    <col min="12800" max="12801" width="15.5" style="272" customWidth="1"/>
    <col min="12802" max="12802" width="11.5" style="272" customWidth="1"/>
    <col min="12803" max="12803" width="13" style="272" customWidth="1"/>
    <col min="12804" max="12805" width="14" style="272" customWidth="1"/>
    <col min="12806" max="12806" width="13.33203125" style="272" customWidth="1"/>
    <col min="12807" max="12807" width="14.6640625" style="272" customWidth="1"/>
    <col min="12808" max="13052" width="9.33203125" style="272"/>
    <col min="13053" max="13053" width="6.6640625" style="272" customWidth="1"/>
    <col min="13054" max="13054" width="24.6640625" style="272" customWidth="1"/>
    <col min="13055" max="13055" width="13" style="272" customWidth="1"/>
    <col min="13056" max="13057" width="15.5" style="272" customWidth="1"/>
    <col min="13058" max="13058" width="11.5" style="272" customWidth="1"/>
    <col min="13059" max="13059" width="13" style="272" customWidth="1"/>
    <col min="13060" max="13061" width="14" style="272" customWidth="1"/>
    <col min="13062" max="13062" width="13.33203125" style="272" customWidth="1"/>
    <col min="13063" max="13063" width="14.6640625" style="272" customWidth="1"/>
    <col min="13064" max="13308" width="9.33203125" style="272"/>
    <col min="13309" max="13309" width="6.6640625" style="272" customWidth="1"/>
    <col min="13310" max="13310" width="24.6640625" style="272" customWidth="1"/>
    <col min="13311" max="13311" width="13" style="272" customWidth="1"/>
    <col min="13312" max="13313" width="15.5" style="272" customWidth="1"/>
    <col min="13314" max="13314" width="11.5" style="272" customWidth="1"/>
    <col min="13315" max="13315" width="13" style="272" customWidth="1"/>
    <col min="13316" max="13317" width="14" style="272" customWidth="1"/>
    <col min="13318" max="13318" width="13.33203125" style="272" customWidth="1"/>
    <col min="13319" max="13319" width="14.6640625" style="272" customWidth="1"/>
    <col min="13320" max="13564" width="9.33203125" style="272"/>
    <col min="13565" max="13565" width="6.6640625" style="272" customWidth="1"/>
    <col min="13566" max="13566" width="24.6640625" style="272" customWidth="1"/>
    <col min="13567" max="13567" width="13" style="272" customWidth="1"/>
    <col min="13568" max="13569" width="15.5" style="272" customWidth="1"/>
    <col min="13570" max="13570" width="11.5" style="272" customWidth="1"/>
    <col min="13571" max="13571" width="13" style="272" customWidth="1"/>
    <col min="13572" max="13573" width="14" style="272" customWidth="1"/>
    <col min="13574" max="13574" width="13.33203125" style="272" customWidth="1"/>
    <col min="13575" max="13575" width="14.6640625" style="272" customWidth="1"/>
    <col min="13576" max="13820" width="9.33203125" style="272"/>
    <col min="13821" max="13821" width="6.6640625" style="272" customWidth="1"/>
    <col min="13822" max="13822" width="24.6640625" style="272" customWidth="1"/>
    <col min="13823" max="13823" width="13" style="272" customWidth="1"/>
    <col min="13824" max="13825" width="15.5" style="272" customWidth="1"/>
    <col min="13826" max="13826" width="11.5" style="272" customWidth="1"/>
    <col min="13827" max="13827" width="13" style="272" customWidth="1"/>
    <col min="13828" max="13829" width="14" style="272" customWidth="1"/>
    <col min="13830" max="13830" width="13.33203125" style="272" customWidth="1"/>
    <col min="13831" max="13831" width="14.6640625" style="272" customWidth="1"/>
    <col min="13832" max="14076" width="9.33203125" style="272"/>
    <col min="14077" max="14077" width="6.6640625" style="272" customWidth="1"/>
    <col min="14078" max="14078" width="24.6640625" style="272" customWidth="1"/>
    <col min="14079" max="14079" width="13" style="272" customWidth="1"/>
    <col min="14080" max="14081" width="15.5" style="272" customWidth="1"/>
    <col min="14082" max="14082" width="11.5" style="272" customWidth="1"/>
    <col min="14083" max="14083" width="13" style="272" customWidth="1"/>
    <col min="14084" max="14085" width="14" style="272" customWidth="1"/>
    <col min="14086" max="14086" width="13.33203125" style="272" customWidth="1"/>
    <col min="14087" max="14087" width="14.6640625" style="272" customWidth="1"/>
    <col min="14088" max="14332" width="9.33203125" style="272"/>
    <col min="14333" max="14333" width="6.6640625" style="272" customWidth="1"/>
    <col min="14334" max="14334" width="24.6640625" style="272" customWidth="1"/>
    <col min="14335" max="14335" width="13" style="272" customWidth="1"/>
    <col min="14336" max="14337" width="15.5" style="272" customWidth="1"/>
    <col min="14338" max="14338" width="11.5" style="272" customWidth="1"/>
    <col min="14339" max="14339" width="13" style="272" customWidth="1"/>
    <col min="14340" max="14341" width="14" style="272" customWidth="1"/>
    <col min="14342" max="14342" width="13.33203125" style="272" customWidth="1"/>
    <col min="14343" max="14343" width="14.6640625" style="272" customWidth="1"/>
    <col min="14344" max="14588" width="9.33203125" style="272"/>
    <col min="14589" max="14589" width="6.6640625" style="272" customWidth="1"/>
    <col min="14590" max="14590" width="24.6640625" style="272" customWidth="1"/>
    <col min="14591" max="14591" width="13" style="272" customWidth="1"/>
    <col min="14592" max="14593" width="15.5" style="272" customWidth="1"/>
    <col min="14594" max="14594" width="11.5" style="272" customWidth="1"/>
    <col min="14595" max="14595" width="13" style="272" customWidth="1"/>
    <col min="14596" max="14597" width="14" style="272" customWidth="1"/>
    <col min="14598" max="14598" width="13.33203125" style="272" customWidth="1"/>
    <col min="14599" max="14599" width="14.6640625" style="272" customWidth="1"/>
    <col min="14600" max="14844" width="9.33203125" style="272"/>
    <col min="14845" max="14845" width="6.6640625" style="272" customWidth="1"/>
    <col min="14846" max="14846" width="24.6640625" style="272" customWidth="1"/>
    <col min="14847" max="14847" width="13" style="272" customWidth="1"/>
    <col min="14848" max="14849" width="15.5" style="272" customWidth="1"/>
    <col min="14850" max="14850" width="11.5" style="272" customWidth="1"/>
    <col min="14851" max="14851" width="13" style="272" customWidth="1"/>
    <col min="14852" max="14853" width="14" style="272" customWidth="1"/>
    <col min="14854" max="14854" width="13.33203125" style="272" customWidth="1"/>
    <col min="14855" max="14855" width="14.6640625" style="272" customWidth="1"/>
    <col min="14856" max="15100" width="9.33203125" style="272"/>
    <col min="15101" max="15101" width="6.6640625" style="272" customWidth="1"/>
    <col min="15102" max="15102" width="24.6640625" style="272" customWidth="1"/>
    <col min="15103" max="15103" width="13" style="272" customWidth="1"/>
    <col min="15104" max="15105" width="15.5" style="272" customWidth="1"/>
    <col min="15106" max="15106" width="11.5" style="272" customWidth="1"/>
    <col min="15107" max="15107" width="13" style="272" customWidth="1"/>
    <col min="15108" max="15109" width="14" style="272" customWidth="1"/>
    <col min="15110" max="15110" width="13.33203125" style="272" customWidth="1"/>
    <col min="15111" max="15111" width="14.6640625" style="272" customWidth="1"/>
    <col min="15112" max="15356" width="9.33203125" style="272"/>
    <col min="15357" max="15357" width="6.6640625" style="272" customWidth="1"/>
    <col min="15358" max="15358" width="24.6640625" style="272" customWidth="1"/>
    <col min="15359" max="15359" width="13" style="272" customWidth="1"/>
    <col min="15360" max="15361" width="15.5" style="272" customWidth="1"/>
    <col min="15362" max="15362" width="11.5" style="272" customWidth="1"/>
    <col min="15363" max="15363" width="13" style="272" customWidth="1"/>
    <col min="15364" max="15365" width="14" style="272" customWidth="1"/>
    <col min="15366" max="15366" width="13.33203125" style="272" customWidth="1"/>
    <col min="15367" max="15367" width="14.6640625" style="272" customWidth="1"/>
    <col min="15368" max="15612" width="9.33203125" style="272"/>
    <col min="15613" max="15613" width="6.6640625" style="272" customWidth="1"/>
    <col min="15614" max="15614" width="24.6640625" style="272" customWidth="1"/>
    <col min="15615" max="15615" width="13" style="272" customWidth="1"/>
    <col min="15616" max="15617" width="15.5" style="272" customWidth="1"/>
    <col min="15618" max="15618" width="11.5" style="272" customWidth="1"/>
    <col min="15619" max="15619" width="13" style="272" customWidth="1"/>
    <col min="15620" max="15621" width="14" style="272" customWidth="1"/>
    <col min="15622" max="15622" width="13.33203125" style="272" customWidth="1"/>
    <col min="15623" max="15623" width="14.6640625" style="272" customWidth="1"/>
    <col min="15624" max="15868" width="9.33203125" style="272"/>
    <col min="15869" max="15869" width="6.6640625" style="272" customWidth="1"/>
    <col min="15870" max="15870" width="24.6640625" style="272" customWidth="1"/>
    <col min="15871" max="15871" width="13" style="272" customWidth="1"/>
    <col min="15872" max="15873" width="15.5" style="272" customWidth="1"/>
    <col min="15874" max="15874" width="11.5" style="272" customWidth="1"/>
    <col min="15875" max="15875" width="13" style="272" customWidth="1"/>
    <col min="15876" max="15877" width="14" style="272" customWidth="1"/>
    <col min="15878" max="15878" width="13.33203125" style="272" customWidth="1"/>
    <col min="15879" max="15879" width="14.6640625" style="272" customWidth="1"/>
    <col min="15880" max="16124" width="9.33203125" style="272"/>
    <col min="16125" max="16125" width="6.6640625" style="272" customWidth="1"/>
    <col min="16126" max="16126" width="24.6640625" style="272" customWidth="1"/>
    <col min="16127" max="16127" width="13" style="272" customWidth="1"/>
    <col min="16128" max="16129" width="15.5" style="272" customWidth="1"/>
    <col min="16130" max="16130" width="11.5" style="272" customWidth="1"/>
    <col min="16131" max="16131" width="13" style="272" customWidth="1"/>
    <col min="16132" max="16133" width="14" style="272" customWidth="1"/>
    <col min="16134" max="16134" width="13.33203125" style="272" customWidth="1"/>
    <col min="16135" max="16135" width="14.6640625" style="272" customWidth="1"/>
    <col min="16136" max="16379" width="9.33203125" style="272"/>
    <col min="16380" max="16383" width="9.33203125" style="272" customWidth="1"/>
    <col min="16384" max="16384" width="9.33203125" style="272"/>
  </cols>
  <sheetData>
    <row r="1" spans="1:9" ht="47.25" customHeight="1">
      <c r="A1" s="1308" t="s">
        <v>708</v>
      </c>
      <c r="B1" s="1308"/>
      <c r="C1" s="1308"/>
      <c r="D1" s="1308"/>
      <c r="E1" s="1308"/>
      <c r="F1" s="1308"/>
      <c r="G1" s="1308"/>
      <c r="H1" s="1308"/>
      <c r="I1" s="1308"/>
    </row>
    <row r="2" spans="1:9" ht="10.9" customHeight="1">
      <c r="A2" s="1308"/>
      <c r="B2" s="1308"/>
      <c r="C2" s="1308"/>
      <c r="D2" s="1308"/>
      <c r="E2" s="1308"/>
      <c r="F2" s="1308"/>
      <c r="G2" s="1308"/>
      <c r="H2" s="1308"/>
      <c r="I2" s="1308"/>
    </row>
    <row r="3" spans="1:9" ht="10.9" customHeight="1">
      <c r="A3" s="1309"/>
      <c r="B3" s="1309"/>
      <c r="C3" s="1309"/>
      <c r="D3" s="1309"/>
      <c r="E3" s="1309"/>
      <c r="F3" s="1309"/>
      <c r="G3" s="1309"/>
      <c r="H3" s="1309"/>
      <c r="I3" s="1309"/>
    </row>
    <row r="4" spans="1:9" ht="10.9" customHeight="1">
      <c r="A4" s="1311" t="s">
        <v>433</v>
      </c>
      <c r="B4" s="1311"/>
      <c r="C4" s="1313" t="s">
        <v>434</v>
      </c>
      <c r="D4" s="1314"/>
      <c r="E4" s="1311" t="s">
        <v>529</v>
      </c>
      <c r="F4" s="1307" t="s">
        <v>728</v>
      </c>
      <c r="G4" s="1307" t="s">
        <v>736</v>
      </c>
      <c r="H4" s="1307" t="s">
        <v>745</v>
      </c>
      <c r="I4" s="1307" t="s">
        <v>727</v>
      </c>
    </row>
    <row r="5" spans="1:9" s="278" customFormat="1" ht="40.5" customHeight="1">
      <c r="A5" s="1312"/>
      <c r="B5" s="1312"/>
      <c r="C5" s="1313"/>
      <c r="D5" s="1314"/>
      <c r="E5" s="1312"/>
      <c r="F5" s="1307"/>
      <c r="G5" s="1307"/>
      <c r="H5" s="1307"/>
      <c r="I5" s="1307"/>
    </row>
    <row r="6" spans="1:9" s="278" customFormat="1" ht="10.9" customHeight="1">
      <c r="A6" s="1310" t="s">
        <v>669</v>
      </c>
      <c r="B6" s="1310"/>
      <c r="C6" s="1295" t="s">
        <v>653</v>
      </c>
      <c r="D6" s="1150" t="s">
        <v>676</v>
      </c>
      <c r="E6" s="757">
        <f>E7-E8</f>
        <v>-6973198</v>
      </c>
      <c r="F6" s="1151"/>
      <c r="G6" s="1151"/>
      <c r="H6" s="1151"/>
      <c r="I6" s="1151">
        <f>SUM(E6:H6)</f>
        <v>-6973198</v>
      </c>
    </row>
    <row r="7" spans="1:9" s="278" customFormat="1" ht="10.9" customHeight="1">
      <c r="A7" s="1310"/>
      <c r="B7" s="1310"/>
      <c r="C7" s="1296"/>
      <c r="D7" s="1152" t="s">
        <v>677</v>
      </c>
      <c r="E7" s="758">
        <v>0</v>
      </c>
      <c r="F7" s="1153"/>
      <c r="G7" s="1153"/>
      <c r="H7" s="1153"/>
      <c r="I7" s="1151">
        <f t="shared" ref="I7:I41" si="0">SUM(E7:H7)</f>
        <v>0</v>
      </c>
    </row>
    <row r="8" spans="1:9" ht="10.9" customHeight="1">
      <c r="A8" s="1310"/>
      <c r="B8" s="1310"/>
      <c r="C8" s="1297"/>
      <c r="D8" s="1154" t="s">
        <v>678</v>
      </c>
      <c r="E8" s="759">
        <v>6973198</v>
      </c>
      <c r="F8" s="1155"/>
      <c r="G8" s="1155"/>
      <c r="H8" s="1155"/>
      <c r="I8" s="1151">
        <f t="shared" si="0"/>
        <v>6973198</v>
      </c>
    </row>
    <row r="9" spans="1:9" ht="10.9" customHeight="1">
      <c r="A9" s="1304" t="s">
        <v>670</v>
      </c>
      <c r="B9" s="1304"/>
      <c r="C9" s="1295" t="s">
        <v>641</v>
      </c>
      <c r="D9" s="1150" t="s">
        <v>676</v>
      </c>
      <c r="E9" s="757">
        <f>E10-E11</f>
        <v>13034907</v>
      </c>
      <c r="F9" s="1156"/>
      <c r="G9" s="1156"/>
      <c r="H9" s="1156"/>
      <c r="I9" s="1151">
        <f t="shared" si="0"/>
        <v>13034907</v>
      </c>
    </row>
    <row r="10" spans="1:9" ht="10.9" customHeight="1">
      <c r="A10" s="1305"/>
      <c r="B10" s="1305"/>
      <c r="C10" s="1296"/>
      <c r="D10" s="1152" t="s">
        <v>677</v>
      </c>
      <c r="E10" s="758">
        <v>13034907</v>
      </c>
      <c r="F10" s="1153"/>
      <c r="G10" s="1153"/>
      <c r="H10" s="1153"/>
      <c r="I10" s="1151">
        <f t="shared" si="0"/>
        <v>13034907</v>
      </c>
    </row>
    <row r="11" spans="1:9" ht="10.9" customHeight="1">
      <c r="A11" s="1306"/>
      <c r="B11" s="1306"/>
      <c r="C11" s="1297"/>
      <c r="D11" s="1154" t="s">
        <v>678</v>
      </c>
      <c r="E11" s="759">
        <v>0</v>
      </c>
      <c r="F11" s="1155"/>
      <c r="G11" s="1155"/>
      <c r="H11" s="1155"/>
      <c r="I11" s="1151">
        <f t="shared" si="0"/>
        <v>0</v>
      </c>
    </row>
    <row r="12" spans="1:9" ht="10.9" customHeight="1">
      <c r="A12" s="1304" t="s">
        <v>671</v>
      </c>
      <c r="B12" s="1304"/>
      <c r="C12" s="1295" t="s">
        <v>642</v>
      </c>
      <c r="D12" s="1150" t="s">
        <v>676</v>
      </c>
      <c r="E12" s="757">
        <f>E13-E14</f>
        <v>18546540</v>
      </c>
      <c r="F12" s="1156">
        <f>F13-F14</f>
        <v>14846857</v>
      </c>
      <c r="G12" s="1156">
        <v>1280926</v>
      </c>
      <c r="H12" s="1156"/>
      <c r="I12" s="1151">
        <f t="shared" si="0"/>
        <v>34674323</v>
      </c>
    </row>
    <row r="13" spans="1:9" ht="10.9" customHeight="1">
      <c r="A13" s="1305"/>
      <c r="B13" s="1305"/>
      <c r="C13" s="1296"/>
      <c r="D13" s="1152" t="s">
        <v>677</v>
      </c>
      <c r="E13" s="758">
        <v>121379928</v>
      </c>
      <c r="F13" s="1153">
        <v>7919953</v>
      </c>
      <c r="G13" s="1153">
        <v>1280926</v>
      </c>
      <c r="H13" s="1153">
        <v>3363146</v>
      </c>
      <c r="I13" s="1151">
        <f t="shared" si="0"/>
        <v>133943953</v>
      </c>
    </row>
    <row r="14" spans="1:9" ht="10.9" customHeight="1">
      <c r="A14" s="1306"/>
      <c r="B14" s="1306"/>
      <c r="C14" s="1297"/>
      <c r="D14" s="1154" t="s">
        <v>678</v>
      </c>
      <c r="E14" s="759">
        <v>102833388</v>
      </c>
      <c r="F14" s="1155">
        <v>-6926904</v>
      </c>
      <c r="G14" s="1155">
        <v>0</v>
      </c>
      <c r="H14" s="1155">
        <v>-17351729</v>
      </c>
      <c r="I14" s="1151">
        <f t="shared" si="0"/>
        <v>78554755</v>
      </c>
    </row>
    <row r="15" spans="1:9" ht="10.9" customHeight="1">
      <c r="A15" s="1305" t="s">
        <v>643</v>
      </c>
      <c r="B15" s="1305"/>
      <c r="C15" s="1296" t="s">
        <v>644</v>
      </c>
      <c r="D15" s="1157" t="s">
        <v>676</v>
      </c>
      <c r="E15" s="760">
        <v>0</v>
      </c>
      <c r="F15" s="1156">
        <f>F16-F17</f>
        <v>1087229</v>
      </c>
      <c r="G15" s="1156">
        <v>0</v>
      </c>
      <c r="H15" s="1156"/>
      <c r="I15" s="1151">
        <f t="shared" si="0"/>
        <v>1087229</v>
      </c>
    </row>
    <row r="16" spans="1:9" ht="10.9" customHeight="1">
      <c r="A16" s="1305"/>
      <c r="B16" s="1305"/>
      <c r="C16" s="1296"/>
      <c r="D16" s="1152" t="s">
        <v>677</v>
      </c>
      <c r="E16" s="758">
        <v>0</v>
      </c>
      <c r="F16" s="1153">
        <v>1256912</v>
      </c>
      <c r="G16" s="1153">
        <v>0</v>
      </c>
      <c r="H16" s="1153"/>
      <c r="I16" s="1151">
        <f t="shared" si="0"/>
        <v>1256912</v>
      </c>
    </row>
    <row r="17" spans="1:9" ht="10.9" customHeight="1">
      <c r="A17" s="1305"/>
      <c r="B17" s="1305"/>
      <c r="C17" s="1296"/>
      <c r="D17" s="1158" t="s">
        <v>678</v>
      </c>
      <c r="E17" s="761">
        <v>0</v>
      </c>
      <c r="F17" s="1155">
        <v>169683</v>
      </c>
      <c r="G17" s="1155">
        <v>0</v>
      </c>
      <c r="H17" s="1155">
        <v>1316847</v>
      </c>
      <c r="I17" s="1151">
        <f t="shared" si="0"/>
        <v>1486530</v>
      </c>
    </row>
    <row r="18" spans="1:9" ht="10.9" customHeight="1">
      <c r="A18" s="1304" t="s">
        <v>672</v>
      </c>
      <c r="B18" s="1304"/>
      <c r="C18" s="1295" t="s">
        <v>654</v>
      </c>
      <c r="D18" s="1150" t="s">
        <v>676</v>
      </c>
      <c r="E18" s="757">
        <f>E19-E20</f>
        <v>-11520000</v>
      </c>
      <c r="F18" s="1156"/>
      <c r="G18" s="1156"/>
      <c r="H18" s="1156"/>
      <c r="I18" s="1151">
        <f t="shared" si="0"/>
        <v>-11520000</v>
      </c>
    </row>
    <row r="19" spans="1:9" ht="10.9" customHeight="1">
      <c r="A19" s="1305"/>
      <c r="B19" s="1305"/>
      <c r="C19" s="1296"/>
      <c r="D19" s="1152" t="s">
        <v>677</v>
      </c>
      <c r="E19" s="758">
        <v>0</v>
      </c>
      <c r="F19" s="1153"/>
      <c r="G19" s="1153"/>
      <c r="H19" s="1153"/>
      <c r="I19" s="1151">
        <f t="shared" si="0"/>
        <v>0</v>
      </c>
    </row>
    <row r="20" spans="1:9" ht="10.9" customHeight="1">
      <c r="A20" s="1306"/>
      <c r="B20" s="1306"/>
      <c r="C20" s="1297"/>
      <c r="D20" s="1154" t="s">
        <v>678</v>
      </c>
      <c r="E20" s="759">
        <v>11520000</v>
      </c>
      <c r="F20" s="1155"/>
      <c r="G20" s="1155"/>
      <c r="H20" s="1155"/>
      <c r="I20" s="1151">
        <f t="shared" si="0"/>
        <v>11520000</v>
      </c>
    </row>
    <row r="21" spans="1:9" ht="10.9" customHeight="1">
      <c r="A21" s="1304" t="s">
        <v>673</v>
      </c>
      <c r="B21" s="1304"/>
      <c r="C21" s="1295" t="s">
        <v>645</v>
      </c>
      <c r="D21" s="1150" t="s">
        <v>676</v>
      </c>
      <c r="E21" s="757">
        <f>E22-E23</f>
        <v>-42419365</v>
      </c>
      <c r="F21" s="1156">
        <f>F22-F23</f>
        <v>-12597525</v>
      </c>
      <c r="G21" s="1156"/>
      <c r="H21" s="1156"/>
      <c r="I21" s="1151">
        <f t="shared" si="0"/>
        <v>-55016890</v>
      </c>
    </row>
    <row r="22" spans="1:9" ht="10.9" customHeight="1">
      <c r="A22" s="1305"/>
      <c r="B22" s="1305"/>
      <c r="C22" s="1296"/>
      <c r="D22" s="1152" t="s">
        <v>677</v>
      </c>
      <c r="E22" s="758">
        <v>15930000</v>
      </c>
      <c r="F22" s="1153">
        <v>4019013</v>
      </c>
      <c r="G22" s="1153">
        <v>33578542</v>
      </c>
      <c r="H22" s="1153">
        <v>840933</v>
      </c>
      <c r="I22" s="1151">
        <f t="shared" si="0"/>
        <v>54368488</v>
      </c>
    </row>
    <row r="23" spans="1:9" ht="10.9" customHeight="1">
      <c r="A23" s="1306"/>
      <c r="B23" s="1306"/>
      <c r="C23" s="1297"/>
      <c r="D23" s="1154" t="s">
        <v>678</v>
      </c>
      <c r="E23" s="759">
        <v>58349365</v>
      </c>
      <c r="F23" s="1155">
        <v>16616538</v>
      </c>
      <c r="G23" s="1155"/>
      <c r="H23" s="1155">
        <v>15367646</v>
      </c>
      <c r="I23" s="1151">
        <f t="shared" si="0"/>
        <v>90333549</v>
      </c>
    </row>
    <row r="24" spans="1:9" ht="10.9" customHeight="1">
      <c r="A24" s="1304" t="s">
        <v>646</v>
      </c>
      <c r="B24" s="1304"/>
      <c r="C24" s="1295" t="s">
        <v>647</v>
      </c>
      <c r="D24" s="1150" t="s">
        <v>676</v>
      </c>
      <c r="E24" s="757">
        <f t="shared" ref="E24" si="1">E25-E26</f>
        <v>0</v>
      </c>
      <c r="F24" s="1156"/>
      <c r="G24" s="1156"/>
      <c r="H24" s="1156"/>
      <c r="I24" s="1151">
        <f t="shared" si="0"/>
        <v>0</v>
      </c>
    </row>
    <row r="25" spans="1:9" ht="10.9" customHeight="1">
      <c r="A25" s="1305"/>
      <c r="B25" s="1305"/>
      <c r="C25" s="1296"/>
      <c r="D25" s="1152" t="s">
        <v>677</v>
      </c>
      <c r="E25" s="758">
        <v>9500000</v>
      </c>
      <c r="F25" s="1153"/>
      <c r="G25" s="1153"/>
      <c r="H25" s="1153"/>
      <c r="I25" s="1151">
        <f t="shared" si="0"/>
        <v>9500000</v>
      </c>
    </row>
    <row r="26" spans="1:9" ht="10.9" customHeight="1">
      <c r="A26" s="1306"/>
      <c r="B26" s="1306"/>
      <c r="C26" s="1297"/>
      <c r="D26" s="1154" t="s">
        <v>678</v>
      </c>
      <c r="E26" s="759">
        <v>9500000</v>
      </c>
      <c r="F26" s="1155"/>
      <c r="G26" s="1155"/>
      <c r="H26" s="1155"/>
      <c r="I26" s="1151">
        <f t="shared" si="0"/>
        <v>9500000</v>
      </c>
    </row>
    <row r="27" spans="1:9" ht="10.9" customHeight="1">
      <c r="A27" s="1304" t="s">
        <v>648</v>
      </c>
      <c r="B27" s="1304"/>
      <c r="C27" s="1295" t="s">
        <v>649</v>
      </c>
      <c r="D27" s="1150" t="s">
        <v>676</v>
      </c>
      <c r="E27" s="757">
        <f>E28-E29</f>
        <v>0</v>
      </c>
      <c r="F27" s="1156"/>
      <c r="G27" s="1156"/>
      <c r="H27" s="1156"/>
      <c r="I27" s="1151">
        <f t="shared" si="0"/>
        <v>0</v>
      </c>
    </row>
    <row r="28" spans="1:9" ht="10.9" customHeight="1">
      <c r="A28" s="1305"/>
      <c r="B28" s="1305"/>
      <c r="C28" s="1296"/>
      <c r="D28" s="1152" t="s">
        <v>677</v>
      </c>
      <c r="E28" s="758">
        <v>1000000</v>
      </c>
      <c r="F28" s="1153"/>
      <c r="G28" s="1153"/>
      <c r="H28" s="1153"/>
      <c r="I28" s="1151">
        <f t="shared" si="0"/>
        <v>1000000</v>
      </c>
    </row>
    <row r="29" spans="1:9" ht="10.9" customHeight="1">
      <c r="A29" s="1306"/>
      <c r="B29" s="1306"/>
      <c r="C29" s="1297"/>
      <c r="D29" s="1154" t="s">
        <v>678</v>
      </c>
      <c r="E29" s="759">
        <v>1000000</v>
      </c>
      <c r="F29" s="1155"/>
      <c r="G29" s="1155"/>
      <c r="H29" s="1155"/>
      <c r="I29" s="1151">
        <f t="shared" si="0"/>
        <v>1000000</v>
      </c>
    </row>
    <row r="30" spans="1:9" ht="10.9" customHeight="1">
      <c r="A30" s="1304" t="s">
        <v>674</v>
      </c>
      <c r="B30" s="1304"/>
      <c r="C30" s="1295" t="s">
        <v>655</v>
      </c>
      <c r="D30" s="1150" t="s">
        <v>676</v>
      </c>
      <c r="E30" s="757">
        <f>E31-E32</f>
        <v>-1800000</v>
      </c>
      <c r="F30" s="1156"/>
      <c r="G30" s="1156"/>
      <c r="H30" s="1156"/>
      <c r="I30" s="1151">
        <f t="shared" si="0"/>
        <v>-1800000</v>
      </c>
    </row>
    <row r="31" spans="1:9" ht="10.9" customHeight="1">
      <c r="A31" s="1305"/>
      <c r="B31" s="1305"/>
      <c r="C31" s="1296"/>
      <c r="D31" s="1152" t="s">
        <v>677</v>
      </c>
      <c r="E31" s="758"/>
      <c r="F31" s="1153"/>
      <c r="G31" s="1153"/>
      <c r="H31" s="1153"/>
      <c r="I31" s="1151">
        <f t="shared" si="0"/>
        <v>0</v>
      </c>
    </row>
    <row r="32" spans="1:9" ht="10.9" customHeight="1">
      <c r="A32" s="1306"/>
      <c r="B32" s="1306"/>
      <c r="C32" s="1297"/>
      <c r="D32" s="1154" t="s">
        <v>678</v>
      </c>
      <c r="E32" s="759">
        <v>1800000</v>
      </c>
      <c r="F32" s="1155"/>
      <c r="G32" s="1155"/>
      <c r="H32" s="1155"/>
      <c r="I32" s="1151">
        <f t="shared" si="0"/>
        <v>1800000</v>
      </c>
    </row>
    <row r="33" spans="1:9" ht="10.9" customHeight="1">
      <c r="A33" s="1304" t="s">
        <v>650</v>
      </c>
      <c r="B33" s="1304"/>
      <c r="C33" s="1295" t="s">
        <v>651</v>
      </c>
      <c r="D33" s="1150" t="s">
        <v>676</v>
      </c>
      <c r="E33" s="757">
        <f>E34-E35</f>
        <v>-4468884</v>
      </c>
      <c r="F33" s="1156"/>
      <c r="G33" s="1156"/>
      <c r="H33" s="1156"/>
      <c r="I33" s="1151">
        <f t="shared" si="0"/>
        <v>-4468884</v>
      </c>
    </row>
    <row r="34" spans="1:9" ht="10.9" customHeight="1">
      <c r="A34" s="1305"/>
      <c r="B34" s="1305"/>
      <c r="C34" s="1296"/>
      <c r="D34" s="1152" t="s">
        <v>677</v>
      </c>
      <c r="E34" s="758">
        <v>0</v>
      </c>
      <c r="F34" s="1153"/>
      <c r="G34" s="1153"/>
      <c r="H34" s="1153"/>
      <c r="I34" s="1151">
        <f t="shared" si="0"/>
        <v>0</v>
      </c>
    </row>
    <row r="35" spans="1:9" ht="10.9" customHeight="1">
      <c r="A35" s="1306"/>
      <c r="B35" s="1306"/>
      <c r="C35" s="1297"/>
      <c r="D35" s="1154" t="s">
        <v>678</v>
      </c>
      <c r="E35" s="759">
        <v>4468884</v>
      </c>
      <c r="F35" s="1155"/>
      <c r="G35" s="1155"/>
      <c r="H35" s="1155"/>
      <c r="I35" s="1151">
        <f t="shared" si="0"/>
        <v>4468884</v>
      </c>
    </row>
    <row r="36" spans="1:9" ht="10.9" customHeight="1">
      <c r="A36" s="1304" t="s">
        <v>656</v>
      </c>
      <c r="B36" s="1304"/>
      <c r="C36" s="1295" t="s">
        <v>657</v>
      </c>
      <c r="D36" s="1150" t="s">
        <v>676</v>
      </c>
      <c r="E36" s="757">
        <f>E37-E38</f>
        <v>-1600000</v>
      </c>
      <c r="F36" s="1156"/>
      <c r="G36" s="1156"/>
      <c r="H36" s="1156"/>
      <c r="I36" s="1151">
        <f t="shared" si="0"/>
        <v>-1600000</v>
      </c>
    </row>
    <row r="37" spans="1:9" ht="10.9" customHeight="1">
      <c r="A37" s="1305"/>
      <c r="B37" s="1305"/>
      <c r="C37" s="1296"/>
      <c r="D37" s="1152" t="s">
        <v>677</v>
      </c>
      <c r="E37" s="758">
        <v>0</v>
      </c>
      <c r="F37" s="1153"/>
      <c r="G37" s="1153"/>
      <c r="H37" s="1153"/>
      <c r="I37" s="1151">
        <f t="shared" si="0"/>
        <v>0</v>
      </c>
    </row>
    <row r="38" spans="1:9" ht="10.9" customHeight="1">
      <c r="A38" s="1306"/>
      <c r="B38" s="1306"/>
      <c r="C38" s="1297"/>
      <c r="D38" s="1154" t="s">
        <v>678</v>
      </c>
      <c r="E38" s="759">
        <v>1600000</v>
      </c>
      <c r="F38" s="1155"/>
      <c r="G38" s="1155"/>
      <c r="H38" s="1155">
        <v>-1134399</v>
      </c>
      <c r="I38" s="1151">
        <f t="shared" si="0"/>
        <v>465601</v>
      </c>
    </row>
    <row r="39" spans="1:9" ht="10.9" customHeight="1">
      <c r="A39" s="1305" t="s">
        <v>675</v>
      </c>
      <c r="B39" s="1305"/>
      <c r="C39" s="1296" t="s">
        <v>652</v>
      </c>
      <c r="D39" s="1157" t="s">
        <v>676</v>
      </c>
      <c r="E39" s="760">
        <v>37200000</v>
      </c>
      <c r="F39" s="1156">
        <v>-822737</v>
      </c>
      <c r="G39" s="1156">
        <v>5717339</v>
      </c>
      <c r="H39" s="1156"/>
      <c r="I39" s="1151">
        <f t="shared" si="0"/>
        <v>42094602</v>
      </c>
    </row>
    <row r="40" spans="1:9" ht="10.9" customHeight="1">
      <c r="A40" s="1305"/>
      <c r="B40" s="1305"/>
      <c r="C40" s="1296"/>
      <c r="D40" s="1152" t="s">
        <v>677</v>
      </c>
      <c r="E40" s="758">
        <v>37200000</v>
      </c>
      <c r="F40" s="1153">
        <v>-822737</v>
      </c>
      <c r="G40" s="1153">
        <v>5717339</v>
      </c>
      <c r="H40" s="1153">
        <v>-6005714</v>
      </c>
      <c r="I40" s="1151">
        <f t="shared" si="0"/>
        <v>36088888</v>
      </c>
    </row>
    <row r="41" spans="1:9" ht="10.9" customHeight="1">
      <c r="A41" s="1305"/>
      <c r="B41" s="1305"/>
      <c r="C41" s="1296"/>
      <c r="D41" s="1158" t="s">
        <v>678</v>
      </c>
      <c r="E41" s="759"/>
      <c r="F41" s="1155"/>
      <c r="G41" s="1155"/>
      <c r="H41" s="1155"/>
      <c r="I41" s="1151">
        <f t="shared" si="0"/>
        <v>0</v>
      </c>
    </row>
    <row r="42" spans="1:9">
      <c r="A42" s="1301" t="s">
        <v>397</v>
      </c>
      <c r="B42" s="1301"/>
      <c r="C42" s="1298"/>
      <c r="D42" s="787" t="s">
        <v>676</v>
      </c>
      <c r="E42" s="885">
        <f>E43-E44</f>
        <v>0</v>
      </c>
      <c r="F42" s="1159">
        <v>0</v>
      </c>
      <c r="G42" s="1159"/>
      <c r="H42" s="1159"/>
      <c r="I42" s="1160">
        <v>0</v>
      </c>
    </row>
    <row r="43" spans="1:9">
      <c r="A43" s="1302"/>
      <c r="B43" s="1302"/>
      <c r="C43" s="1299"/>
      <c r="D43" s="789" t="s">
        <v>677</v>
      </c>
      <c r="E43" s="788">
        <v>198044835</v>
      </c>
      <c r="F43" s="1161">
        <v>11116229</v>
      </c>
      <c r="G43" s="1161">
        <v>40576807</v>
      </c>
      <c r="H43" s="1161">
        <f>SUM(H7,H10,H13,H16,H19,H22,H25,H28,H31,H34,H37,H40)</f>
        <v>-1801635</v>
      </c>
      <c r="I43" s="1161">
        <f>SUM(E43:H43)</f>
        <v>247936236</v>
      </c>
    </row>
    <row r="44" spans="1:9" s="279" customFormat="1" ht="13.5">
      <c r="A44" s="1303"/>
      <c r="B44" s="1303"/>
      <c r="C44" s="1300"/>
      <c r="D44" s="790" t="s">
        <v>678</v>
      </c>
      <c r="E44" s="791">
        <f>E8+E11+E14+E17+E20+E23+E26+E29+E32+E35+E38+E41</f>
        <v>198044835</v>
      </c>
      <c r="F44" s="1162">
        <v>11116229</v>
      </c>
      <c r="G44" s="1162">
        <v>40576807</v>
      </c>
      <c r="H44" s="1162">
        <f>SUM(H8,H11,H14,H17,H20,H23,H26,H29,H32,H35,H38,H41)</f>
        <v>-1801635</v>
      </c>
      <c r="I44" s="1162">
        <f>SUM(E44:H44)</f>
        <v>247936236</v>
      </c>
    </row>
    <row r="45" spans="1:9" ht="21" customHeight="1">
      <c r="A45" s="280"/>
      <c r="B45" s="281"/>
      <c r="C45" s="281"/>
      <c r="D45" s="282"/>
      <c r="E45" s="283"/>
    </row>
    <row r="46" spans="1:9" ht="42" customHeight="1">
      <c r="A46" s="280"/>
      <c r="B46" s="284"/>
      <c r="C46" s="285"/>
      <c r="D46" s="286"/>
      <c r="E46" s="283"/>
    </row>
    <row r="47" spans="1:9" ht="42" customHeight="1">
      <c r="A47" s="287"/>
      <c r="B47" s="288"/>
      <c r="C47" s="289"/>
      <c r="D47" s="290"/>
      <c r="E47" s="276"/>
    </row>
    <row r="48" spans="1:9" ht="15">
      <c r="A48" s="273"/>
      <c r="B48" s="274"/>
      <c r="C48" s="274"/>
      <c r="D48" s="275"/>
      <c r="E48" s="275"/>
    </row>
    <row r="49" spans="1:5" s="291" customFormat="1" ht="15">
      <c r="A49" s="273"/>
      <c r="B49" s="274"/>
      <c r="C49" s="274"/>
      <c r="D49" s="275"/>
      <c r="E49" s="276"/>
    </row>
  </sheetData>
  <mergeCells count="35">
    <mergeCell ref="F4:F5"/>
    <mergeCell ref="I4:I5"/>
    <mergeCell ref="A1:I3"/>
    <mergeCell ref="A6:B8"/>
    <mergeCell ref="A4:B5"/>
    <mergeCell ref="C4:C5"/>
    <mergeCell ref="D4:D5"/>
    <mergeCell ref="E4:E5"/>
    <mergeCell ref="G4:G5"/>
    <mergeCell ref="H4:H5"/>
    <mergeCell ref="C36:C38"/>
    <mergeCell ref="C39:C41"/>
    <mergeCell ref="C42:C44"/>
    <mergeCell ref="A42:B44"/>
    <mergeCell ref="A9:B11"/>
    <mergeCell ref="A12:B14"/>
    <mergeCell ref="A15:B17"/>
    <mergeCell ref="A18:B20"/>
    <mergeCell ref="A36:B38"/>
    <mergeCell ref="A39:B41"/>
    <mergeCell ref="A30:B32"/>
    <mergeCell ref="A33:B35"/>
    <mergeCell ref="A27:B29"/>
    <mergeCell ref="A21:B23"/>
    <mergeCell ref="A24:B26"/>
    <mergeCell ref="C21:C23"/>
    <mergeCell ref="C24:C26"/>
    <mergeCell ref="C27:C29"/>
    <mergeCell ref="C30:C32"/>
    <mergeCell ref="C33:C35"/>
    <mergeCell ref="C6:C8"/>
    <mergeCell ref="C9:C11"/>
    <mergeCell ref="C12:C14"/>
    <mergeCell ref="C15:C17"/>
    <mergeCell ref="C18:C20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80" orientation="portrait" r:id="rId1"/>
  <headerFooter>
    <oddHeader>&amp;R&amp;"Times New Roman CE,Félkövér dőlt"&amp;11 9.1. melléklet az .../2020. (.)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J62"/>
  <sheetViews>
    <sheetView zoomScale="110" zoomScaleNormal="110" zoomScaleSheetLayoutView="100" workbookViewId="0">
      <selection activeCell="J40" sqref="J40"/>
    </sheetView>
  </sheetViews>
  <sheetFormatPr defaultRowHeight="12.75"/>
  <cols>
    <col min="1" max="1" width="6.83203125" style="370" customWidth="1"/>
    <col min="2" max="2" width="60.1640625" style="371" customWidth="1"/>
    <col min="3" max="3" width="8.1640625" style="371" customWidth="1"/>
    <col min="4" max="6" width="14.5" style="300" customWidth="1"/>
    <col min="7" max="9" width="12.1640625" style="300" customWidth="1"/>
    <col min="10" max="10" width="13.5" style="300" customWidth="1"/>
    <col min="11" max="256" width="9.33203125" style="300"/>
    <col min="257" max="257" width="6.83203125" style="300" customWidth="1"/>
    <col min="258" max="258" width="60.1640625" style="300" customWidth="1"/>
    <col min="259" max="259" width="8.1640625" style="300" customWidth="1"/>
    <col min="260" max="262" width="14.5" style="300" customWidth="1"/>
    <col min="263" max="512" width="9.33203125" style="300"/>
    <col min="513" max="513" width="6.83203125" style="300" customWidth="1"/>
    <col min="514" max="514" width="60.1640625" style="300" customWidth="1"/>
    <col min="515" max="515" width="8.1640625" style="300" customWidth="1"/>
    <col min="516" max="518" width="14.5" style="300" customWidth="1"/>
    <col min="519" max="768" width="9.33203125" style="300"/>
    <col min="769" max="769" width="6.83203125" style="300" customWidth="1"/>
    <col min="770" max="770" width="60.1640625" style="300" customWidth="1"/>
    <col min="771" max="771" width="8.1640625" style="300" customWidth="1"/>
    <col min="772" max="774" width="14.5" style="300" customWidth="1"/>
    <col min="775" max="1024" width="9.33203125" style="300"/>
    <col min="1025" max="1025" width="6.83203125" style="300" customWidth="1"/>
    <col min="1026" max="1026" width="60.1640625" style="300" customWidth="1"/>
    <col min="1027" max="1027" width="8.1640625" style="300" customWidth="1"/>
    <col min="1028" max="1030" width="14.5" style="300" customWidth="1"/>
    <col min="1031" max="1280" width="9.33203125" style="300"/>
    <col min="1281" max="1281" width="6.83203125" style="300" customWidth="1"/>
    <col min="1282" max="1282" width="60.1640625" style="300" customWidth="1"/>
    <col min="1283" max="1283" width="8.1640625" style="300" customWidth="1"/>
    <col min="1284" max="1286" width="14.5" style="300" customWidth="1"/>
    <col min="1287" max="1536" width="9.33203125" style="300"/>
    <col min="1537" max="1537" width="6.83203125" style="300" customWidth="1"/>
    <col min="1538" max="1538" width="60.1640625" style="300" customWidth="1"/>
    <col min="1539" max="1539" width="8.1640625" style="300" customWidth="1"/>
    <col min="1540" max="1542" width="14.5" style="300" customWidth="1"/>
    <col min="1543" max="1792" width="9.33203125" style="300"/>
    <col min="1793" max="1793" width="6.83203125" style="300" customWidth="1"/>
    <col min="1794" max="1794" width="60.1640625" style="300" customWidth="1"/>
    <col min="1795" max="1795" width="8.1640625" style="300" customWidth="1"/>
    <col min="1796" max="1798" width="14.5" style="300" customWidth="1"/>
    <col min="1799" max="2048" width="9.33203125" style="300"/>
    <col min="2049" max="2049" width="6.83203125" style="300" customWidth="1"/>
    <col min="2050" max="2050" width="60.1640625" style="300" customWidth="1"/>
    <col min="2051" max="2051" width="8.1640625" style="300" customWidth="1"/>
    <col min="2052" max="2054" width="14.5" style="300" customWidth="1"/>
    <col min="2055" max="2304" width="9.33203125" style="300"/>
    <col min="2305" max="2305" width="6.83203125" style="300" customWidth="1"/>
    <col min="2306" max="2306" width="60.1640625" style="300" customWidth="1"/>
    <col min="2307" max="2307" width="8.1640625" style="300" customWidth="1"/>
    <col min="2308" max="2310" width="14.5" style="300" customWidth="1"/>
    <col min="2311" max="2560" width="9.33203125" style="300"/>
    <col min="2561" max="2561" width="6.83203125" style="300" customWidth="1"/>
    <col min="2562" max="2562" width="60.1640625" style="300" customWidth="1"/>
    <col min="2563" max="2563" width="8.1640625" style="300" customWidth="1"/>
    <col min="2564" max="2566" width="14.5" style="300" customWidth="1"/>
    <col min="2567" max="2816" width="9.33203125" style="300"/>
    <col min="2817" max="2817" width="6.83203125" style="300" customWidth="1"/>
    <col min="2818" max="2818" width="60.1640625" style="300" customWidth="1"/>
    <col min="2819" max="2819" width="8.1640625" style="300" customWidth="1"/>
    <col min="2820" max="2822" width="14.5" style="300" customWidth="1"/>
    <col min="2823" max="3072" width="9.33203125" style="300"/>
    <col min="3073" max="3073" width="6.83203125" style="300" customWidth="1"/>
    <col min="3074" max="3074" width="60.1640625" style="300" customWidth="1"/>
    <col min="3075" max="3075" width="8.1640625" style="300" customWidth="1"/>
    <col min="3076" max="3078" width="14.5" style="300" customWidth="1"/>
    <col min="3079" max="3328" width="9.33203125" style="300"/>
    <col min="3329" max="3329" width="6.83203125" style="300" customWidth="1"/>
    <col min="3330" max="3330" width="60.1640625" style="300" customWidth="1"/>
    <col min="3331" max="3331" width="8.1640625" style="300" customWidth="1"/>
    <col min="3332" max="3334" width="14.5" style="300" customWidth="1"/>
    <col min="3335" max="3584" width="9.33203125" style="300"/>
    <col min="3585" max="3585" width="6.83203125" style="300" customWidth="1"/>
    <col min="3586" max="3586" width="60.1640625" style="300" customWidth="1"/>
    <col min="3587" max="3587" width="8.1640625" style="300" customWidth="1"/>
    <col min="3588" max="3590" width="14.5" style="300" customWidth="1"/>
    <col min="3591" max="3840" width="9.33203125" style="300"/>
    <col min="3841" max="3841" width="6.83203125" style="300" customWidth="1"/>
    <col min="3842" max="3842" width="60.1640625" style="300" customWidth="1"/>
    <col min="3843" max="3843" width="8.1640625" style="300" customWidth="1"/>
    <col min="3844" max="3846" width="14.5" style="300" customWidth="1"/>
    <col min="3847" max="4096" width="9.33203125" style="300"/>
    <col min="4097" max="4097" width="6.83203125" style="300" customWidth="1"/>
    <col min="4098" max="4098" width="60.1640625" style="300" customWidth="1"/>
    <col min="4099" max="4099" width="8.1640625" style="300" customWidth="1"/>
    <col min="4100" max="4102" width="14.5" style="300" customWidth="1"/>
    <col min="4103" max="4352" width="9.33203125" style="300"/>
    <col min="4353" max="4353" width="6.83203125" style="300" customWidth="1"/>
    <col min="4354" max="4354" width="60.1640625" style="300" customWidth="1"/>
    <col min="4355" max="4355" width="8.1640625" style="300" customWidth="1"/>
    <col min="4356" max="4358" width="14.5" style="300" customWidth="1"/>
    <col min="4359" max="4608" width="9.33203125" style="300"/>
    <col min="4609" max="4609" width="6.83203125" style="300" customWidth="1"/>
    <col min="4610" max="4610" width="60.1640625" style="300" customWidth="1"/>
    <col min="4611" max="4611" width="8.1640625" style="300" customWidth="1"/>
    <col min="4612" max="4614" width="14.5" style="300" customWidth="1"/>
    <col min="4615" max="4864" width="9.33203125" style="300"/>
    <col min="4865" max="4865" width="6.83203125" style="300" customWidth="1"/>
    <col min="4866" max="4866" width="60.1640625" style="300" customWidth="1"/>
    <col min="4867" max="4867" width="8.1640625" style="300" customWidth="1"/>
    <col min="4868" max="4870" width="14.5" style="300" customWidth="1"/>
    <col min="4871" max="5120" width="9.33203125" style="300"/>
    <col min="5121" max="5121" width="6.83203125" style="300" customWidth="1"/>
    <col min="5122" max="5122" width="60.1640625" style="300" customWidth="1"/>
    <col min="5123" max="5123" width="8.1640625" style="300" customWidth="1"/>
    <col min="5124" max="5126" width="14.5" style="300" customWidth="1"/>
    <col min="5127" max="5376" width="9.33203125" style="300"/>
    <col min="5377" max="5377" width="6.83203125" style="300" customWidth="1"/>
    <col min="5378" max="5378" width="60.1640625" style="300" customWidth="1"/>
    <col min="5379" max="5379" width="8.1640625" style="300" customWidth="1"/>
    <col min="5380" max="5382" width="14.5" style="300" customWidth="1"/>
    <col min="5383" max="5632" width="9.33203125" style="300"/>
    <col min="5633" max="5633" width="6.83203125" style="300" customWidth="1"/>
    <col min="5634" max="5634" width="60.1640625" style="300" customWidth="1"/>
    <col min="5635" max="5635" width="8.1640625" style="300" customWidth="1"/>
    <col min="5636" max="5638" width="14.5" style="300" customWidth="1"/>
    <col min="5639" max="5888" width="9.33203125" style="300"/>
    <col min="5889" max="5889" width="6.83203125" style="300" customWidth="1"/>
    <col min="5890" max="5890" width="60.1640625" style="300" customWidth="1"/>
    <col min="5891" max="5891" width="8.1640625" style="300" customWidth="1"/>
    <col min="5892" max="5894" width="14.5" style="300" customWidth="1"/>
    <col min="5895" max="6144" width="9.33203125" style="300"/>
    <col min="6145" max="6145" width="6.83203125" style="300" customWidth="1"/>
    <col min="6146" max="6146" width="60.1640625" style="300" customWidth="1"/>
    <col min="6147" max="6147" width="8.1640625" style="300" customWidth="1"/>
    <col min="6148" max="6150" width="14.5" style="300" customWidth="1"/>
    <col min="6151" max="6400" width="9.33203125" style="300"/>
    <col min="6401" max="6401" width="6.83203125" style="300" customWidth="1"/>
    <col min="6402" max="6402" width="60.1640625" style="300" customWidth="1"/>
    <col min="6403" max="6403" width="8.1640625" style="300" customWidth="1"/>
    <col min="6404" max="6406" width="14.5" style="300" customWidth="1"/>
    <col min="6407" max="6656" width="9.33203125" style="300"/>
    <col min="6657" max="6657" width="6.83203125" style="300" customWidth="1"/>
    <col min="6658" max="6658" width="60.1640625" style="300" customWidth="1"/>
    <col min="6659" max="6659" width="8.1640625" style="300" customWidth="1"/>
    <col min="6660" max="6662" width="14.5" style="300" customWidth="1"/>
    <col min="6663" max="6912" width="9.33203125" style="300"/>
    <col min="6913" max="6913" width="6.83203125" style="300" customWidth="1"/>
    <col min="6914" max="6914" width="60.1640625" style="300" customWidth="1"/>
    <col min="6915" max="6915" width="8.1640625" style="300" customWidth="1"/>
    <col min="6916" max="6918" width="14.5" style="300" customWidth="1"/>
    <col min="6919" max="7168" width="9.33203125" style="300"/>
    <col min="7169" max="7169" width="6.83203125" style="300" customWidth="1"/>
    <col min="7170" max="7170" width="60.1640625" style="300" customWidth="1"/>
    <col min="7171" max="7171" width="8.1640625" style="300" customWidth="1"/>
    <col min="7172" max="7174" width="14.5" style="300" customWidth="1"/>
    <col min="7175" max="7424" width="9.33203125" style="300"/>
    <col min="7425" max="7425" width="6.83203125" style="300" customWidth="1"/>
    <col min="7426" max="7426" width="60.1640625" style="300" customWidth="1"/>
    <col min="7427" max="7427" width="8.1640625" style="300" customWidth="1"/>
    <col min="7428" max="7430" width="14.5" style="300" customWidth="1"/>
    <col min="7431" max="7680" width="9.33203125" style="300"/>
    <col min="7681" max="7681" width="6.83203125" style="300" customWidth="1"/>
    <col min="7682" max="7682" width="60.1640625" style="300" customWidth="1"/>
    <col min="7683" max="7683" width="8.1640625" style="300" customWidth="1"/>
    <col min="7684" max="7686" width="14.5" style="300" customWidth="1"/>
    <col min="7687" max="7936" width="9.33203125" style="300"/>
    <col min="7937" max="7937" width="6.83203125" style="300" customWidth="1"/>
    <col min="7938" max="7938" width="60.1640625" style="300" customWidth="1"/>
    <col min="7939" max="7939" width="8.1640625" style="300" customWidth="1"/>
    <col min="7940" max="7942" width="14.5" style="300" customWidth="1"/>
    <col min="7943" max="8192" width="9.33203125" style="300"/>
    <col min="8193" max="8193" width="6.83203125" style="300" customWidth="1"/>
    <col min="8194" max="8194" width="60.1640625" style="300" customWidth="1"/>
    <col min="8195" max="8195" width="8.1640625" style="300" customWidth="1"/>
    <col min="8196" max="8198" width="14.5" style="300" customWidth="1"/>
    <col min="8199" max="8448" width="9.33203125" style="300"/>
    <col min="8449" max="8449" width="6.83203125" style="300" customWidth="1"/>
    <col min="8450" max="8450" width="60.1640625" style="300" customWidth="1"/>
    <col min="8451" max="8451" width="8.1640625" style="300" customWidth="1"/>
    <col min="8452" max="8454" width="14.5" style="300" customWidth="1"/>
    <col min="8455" max="8704" width="9.33203125" style="300"/>
    <col min="8705" max="8705" width="6.83203125" style="300" customWidth="1"/>
    <col min="8706" max="8706" width="60.1640625" style="300" customWidth="1"/>
    <col min="8707" max="8707" width="8.1640625" style="300" customWidth="1"/>
    <col min="8708" max="8710" width="14.5" style="300" customWidth="1"/>
    <col min="8711" max="8960" width="9.33203125" style="300"/>
    <col min="8961" max="8961" width="6.83203125" style="300" customWidth="1"/>
    <col min="8962" max="8962" width="60.1640625" style="300" customWidth="1"/>
    <col min="8963" max="8963" width="8.1640625" style="300" customWidth="1"/>
    <col min="8964" max="8966" width="14.5" style="300" customWidth="1"/>
    <col min="8967" max="9216" width="9.33203125" style="300"/>
    <col min="9217" max="9217" width="6.83203125" style="300" customWidth="1"/>
    <col min="9218" max="9218" width="60.1640625" style="300" customWidth="1"/>
    <col min="9219" max="9219" width="8.1640625" style="300" customWidth="1"/>
    <col min="9220" max="9222" width="14.5" style="300" customWidth="1"/>
    <col min="9223" max="9472" width="9.33203125" style="300"/>
    <col min="9473" max="9473" width="6.83203125" style="300" customWidth="1"/>
    <col min="9474" max="9474" width="60.1640625" style="300" customWidth="1"/>
    <col min="9475" max="9475" width="8.1640625" style="300" customWidth="1"/>
    <col min="9476" max="9478" width="14.5" style="300" customWidth="1"/>
    <col min="9479" max="9728" width="9.33203125" style="300"/>
    <col min="9729" max="9729" width="6.83203125" style="300" customWidth="1"/>
    <col min="9730" max="9730" width="60.1640625" style="300" customWidth="1"/>
    <col min="9731" max="9731" width="8.1640625" style="300" customWidth="1"/>
    <col min="9732" max="9734" width="14.5" style="300" customWidth="1"/>
    <col min="9735" max="9984" width="9.33203125" style="300"/>
    <col min="9985" max="9985" width="6.83203125" style="300" customWidth="1"/>
    <col min="9986" max="9986" width="60.1640625" style="300" customWidth="1"/>
    <col min="9987" max="9987" width="8.1640625" style="300" customWidth="1"/>
    <col min="9988" max="9990" width="14.5" style="300" customWidth="1"/>
    <col min="9991" max="10240" width="9.33203125" style="300"/>
    <col min="10241" max="10241" width="6.83203125" style="300" customWidth="1"/>
    <col min="10242" max="10242" width="60.1640625" style="300" customWidth="1"/>
    <col min="10243" max="10243" width="8.1640625" style="300" customWidth="1"/>
    <col min="10244" max="10246" width="14.5" style="300" customWidth="1"/>
    <col min="10247" max="10496" width="9.33203125" style="300"/>
    <col min="10497" max="10497" width="6.83203125" style="300" customWidth="1"/>
    <col min="10498" max="10498" width="60.1640625" style="300" customWidth="1"/>
    <col min="10499" max="10499" width="8.1640625" style="300" customWidth="1"/>
    <col min="10500" max="10502" width="14.5" style="300" customWidth="1"/>
    <col min="10503" max="10752" width="9.33203125" style="300"/>
    <col min="10753" max="10753" width="6.83203125" style="300" customWidth="1"/>
    <col min="10754" max="10754" width="60.1640625" style="300" customWidth="1"/>
    <col min="10755" max="10755" width="8.1640625" style="300" customWidth="1"/>
    <col min="10756" max="10758" width="14.5" style="300" customWidth="1"/>
    <col min="10759" max="11008" width="9.33203125" style="300"/>
    <col min="11009" max="11009" width="6.83203125" style="300" customWidth="1"/>
    <col min="11010" max="11010" width="60.1640625" style="300" customWidth="1"/>
    <col min="11011" max="11011" width="8.1640625" style="300" customWidth="1"/>
    <col min="11012" max="11014" width="14.5" style="300" customWidth="1"/>
    <col min="11015" max="11264" width="9.33203125" style="300"/>
    <col min="11265" max="11265" width="6.83203125" style="300" customWidth="1"/>
    <col min="11266" max="11266" width="60.1640625" style="300" customWidth="1"/>
    <col min="11267" max="11267" width="8.1640625" style="300" customWidth="1"/>
    <col min="11268" max="11270" width="14.5" style="300" customWidth="1"/>
    <col min="11271" max="11520" width="9.33203125" style="300"/>
    <col min="11521" max="11521" width="6.83203125" style="300" customWidth="1"/>
    <col min="11522" max="11522" width="60.1640625" style="300" customWidth="1"/>
    <col min="11523" max="11523" width="8.1640625" style="300" customWidth="1"/>
    <col min="11524" max="11526" width="14.5" style="300" customWidth="1"/>
    <col min="11527" max="11776" width="9.33203125" style="300"/>
    <col min="11777" max="11777" width="6.83203125" style="300" customWidth="1"/>
    <col min="11778" max="11778" width="60.1640625" style="300" customWidth="1"/>
    <col min="11779" max="11779" width="8.1640625" style="300" customWidth="1"/>
    <col min="11780" max="11782" width="14.5" style="300" customWidth="1"/>
    <col min="11783" max="12032" width="9.33203125" style="300"/>
    <col min="12033" max="12033" width="6.83203125" style="300" customWidth="1"/>
    <col min="12034" max="12034" width="60.1640625" style="300" customWidth="1"/>
    <col min="12035" max="12035" width="8.1640625" style="300" customWidth="1"/>
    <col min="12036" max="12038" width="14.5" style="300" customWidth="1"/>
    <col min="12039" max="12288" width="9.33203125" style="300"/>
    <col min="12289" max="12289" width="6.83203125" style="300" customWidth="1"/>
    <col min="12290" max="12290" width="60.1640625" style="300" customWidth="1"/>
    <col min="12291" max="12291" width="8.1640625" style="300" customWidth="1"/>
    <col min="12292" max="12294" width="14.5" style="300" customWidth="1"/>
    <col min="12295" max="12544" width="9.33203125" style="300"/>
    <col min="12545" max="12545" width="6.83203125" style="300" customWidth="1"/>
    <col min="12546" max="12546" width="60.1640625" style="300" customWidth="1"/>
    <col min="12547" max="12547" width="8.1640625" style="300" customWidth="1"/>
    <col min="12548" max="12550" width="14.5" style="300" customWidth="1"/>
    <col min="12551" max="12800" width="9.33203125" style="300"/>
    <col min="12801" max="12801" width="6.83203125" style="300" customWidth="1"/>
    <col min="12802" max="12802" width="60.1640625" style="300" customWidth="1"/>
    <col min="12803" max="12803" width="8.1640625" style="300" customWidth="1"/>
    <col min="12804" max="12806" width="14.5" style="300" customWidth="1"/>
    <col min="12807" max="13056" width="9.33203125" style="300"/>
    <col min="13057" max="13057" width="6.83203125" style="300" customWidth="1"/>
    <col min="13058" max="13058" width="60.1640625" style="300" customWidth="1"/>
    <col min="13059" max="13059" width="8.1640625" style="300" customWidth="1"/>
    <col min="13060" max="13062" width="14.5" style="300" customWidth="1"/>
    <col min="13063" max="13312" width="9.33203125" style="300"/>
    <col min="13313" max="13313" width="6.83203125" style="300" customWidth="1"/>
    <col min="13314" max="13314" width="60.1640625" style="300" customWidth="1"/>
    <col min="13315" max="13315" width="8.1640625" style="300" customWidth="1"/>
    <col min="13316" max="13318" width="14.5" style="300" customWidth="1"/>
    <col min="13319" max="13568" width="9.33203125" style="300"/>
    <col min="13569" max="13569" width="6.83203125" style="300" customWidth="1"/>
    <col min="13570" max="13570" width="60.1640625" style="300" customWidth="1"/>
    <col min="13571" max="13571" width="8.1640625" style="300" customWidth="1"/>
    <col min="13572" max="13574" width="14.5" style="300" customWidth="1"/>
    <col min="13575" max="13824" width="9.33203125" style="300"/>
    <col min="13825" max="13825" width="6.83203125" style="300" customWidth="1"/>
    <col min="13826" max="13826" width="60.1640625" style="300" customWidth="1"/>
    <col min="13827" max="13827" width="8.1640625" style="300" customWidth="1"/>
    <col min="13828" max="13830" width="14.5" style="300" customWidth="1"/>
    <col min="13831" max="14080" width="9.33203125" style="300"/>
    <col min="14081" max="14081" width="6.83203125" style="300" customWidth="1"/>
    <col min="14082" max="14082" width="60.1640625" style="300" customWidth="1"/>
    <col min="14083" max="14083" width="8.1640625" style="300" customWidth="1"/>
    <col min="14084" max="14086" width="14.5" style="300" customWidth="1"/>
    <col min="14087" max="14336" width="9.33203125" style="300"/>
    <col min="14337" max="14337" width="6.83203125" style="300" customWidth="1"/>
    <col min="14338" max="14338" width="60.1640625" style="300" customWidth="1"/>
    <col min="14339" max="14339" width="8.1640625" style="300" customWidth="1"/>
    <col min="14340" max="14342" width="14.5" style="300" customWidth="1"/>
    <col min="14343" max="14592" width="9.33203125" style="300"/>
    <col min="14593" max="14593" width="6.83203125" style="300" customWidth="1"/>
    <col min="14594" max="14594" width="60.1640625" style="300" customWidth="1"/>
    <col min="14595" max="14595" width="8.1640625" style="300" customWidth="1"/>
    <col min="14596" max="14598" width="14.5" style="300" customWidth="1"/>
    <col min="14599" max="14848" width="9.33203125" style="300"/>
    <col min="14849" max="14849" width="6.83203125" style="300" customWidth="1"/>
    <col min="14850" max="14850" width="60.1640625" style="300" customWidth="1"/>
    <col min="14851" max="14851" width="8.1640625" style="300" customWidth="1"/>
    <col min="14852" max="14854" width="14.5" style="300" customWidth="1"/>
    <col min="14855" max="15104" width="9.33203125" style="300"/>
    <col min="15105" max="15105" width="6.83203125" style="300" customWidth="1"/>
    <col min="15106" max="15106" width="60.1640625" style="300" customWidth="1"/>
    <col min="15107" max="15107" width="8.1640625" style="300" customWidth="1"/>
    <col min="15108" max="15110" width="14.5" style="300" customWidth="1"/>
    <col min="15111" max="15360" width="9.33203125" style="300"/>
    <col min="15361" max="15361" width="6.83203125" style="300" customWidth="1"/>
    <col min="15362" max="15362" width="60.1640625" style="300" customWidth="1"/>
    <col min="15363" max="15363" width="8.1640625" style="300" customWidth="1"/>
    <col min="15364" max="15366" width="14.5" style="300" customWidth="1"/>
    <col min="15367" max="15616" width="9.33203125" style="300"/>
    <col min="15617" max="15617" width="6.83203125" style="300" customWidth="1"/>
    <col min="15618" max="15618" width="60.1640625" style="300" customWidth="1"/>
    <col min="15619" max="15619" width="8.1640625" style="300" customWidth="1"/>
    <col min="15620" max="15622" width="14.5" style="300" customWidth="1"/>
    <col min="15623" max="15872" width="9.33203125" style="300"/>
    <col min="15873" max="15873" width="6.83203125" style="300" customWidth="1"/>
    <col min="15874" max="15874" width="60.1640625" style="300" customWidth="1"/>
    <col min="15875" max="15875" width="8.1640625" style="300" customWidth="1"/>
    <col min="15876" max="15878" width="14.5" style="300" customWidth="1"/>
    <col min="15879" max="16128" width="9.33203125" style="300"/>
    <col min="16129" max="16129" width="6.83203125" style="300" customWidth="1"/>
    <col min="16130" max="16130" width="60.1640625" style="300" customWidth="1"/>
    <col min="16131" max="16131" width="8.1640625" style="300" customWidth="1"/>
    <col min="16132" max="16134" width="14.5" style="300" customWidth="1"/>
    <col min="16135" max="16384" width="9.33203125" style="300"/>
  </cols>
  <sheetData>
    <row r="1" spans="1:10" s="294" customFormat="1" ht="55.5" customHeight="1">
      <c r="A1" s="1317" t="s">
        <v>732</v>
      </c>
      <c r="B1" s="1317"/>
      <c r="C1" s="1317"/>
      <c r="D1" s="1317"/>
      <c r="E1" s="1317"/>
      <c r="F1" s="1317"/>
      <c r="G1" s="1317"/>
      <c r="H1" s="1317"/>
      <c r="I1" s="1317"/>
      <c r="J1" s="1317"/>
    </row>
    <row r="2" spans="1:10" s="297" customFormat="1" ht="15.95" customHeight="1">
      <c r="A2" s="295"/>
      <c r="B2" s="295"/>
      <c r="C2" s="296"/>
      <c r="D2" s="296"/>
      <c r="E2" s="296"/>
      <c r="F2" s="1316" t="s">
        <v>1</v>
      </c>
      <c r="G2" s="1316"/>
      <c r="H2" s="1316"/>
      <c r="I2" s="1316"/>
      <c r="J2" s="1316"/>
    </row>
    <row r="3" spans="1:10" ht="38.25" customHeight="1">
      <c r="A3" s="298" t="s">
        <v>396</v>
      </c>
      <c r="B3" s="298" t="s">
        <v>444</v>
      </c>
      <c r="C3" s="299" t="s">
        <v>445</v>
      </c>
      <c r="D3" s="299" t="s">
        <v>446</v>
      </c>
      <c r="E3" s="299" t="s">
        <v>447</v>
      </c>
      <c r="F3" s="299" t="s">
        <v>697</v>
      </c>
      <c r="G3" s="793" t="s">
        <v>728</v>
      </c>
      <c r="H3" s="793" t="s">
        <v>736</v>
      </c>
      <c r="I3" s="1121" t="s">
        <v>745</v>
      </c>
      <c r="J3" s="336" t="s">
        <v>727</v>
      </c>
    </row>
    <row r="4" spans="1:10" s="792" customFormat="1" ht="12.95" customHeight="1">
      <c r="A4" s="301" t="s">
        <v>5</v>
      </c>
      <c r="B4" s="301" t="s">
        <v>6</v>
      </c>
      <c r="C4" s="301" t="s">
        <v>7</v>
      </c>
      <c r="D4" s="301" t="s">
        <v>8</v>
      </c>
      <c r="E4" s="301" t="s">
        <v>268</v>
      </c>
      <c r="F4" s="301" t="s">
        <v>448</v>
      </c>
      <c r="G4" s="794" t="s">
        <v>687</v>
      </c>
      <c r="H4" s="794" t="s">
        <v>688</v>
      </c>
      <c r="I4" s="1123" t="s">
        <v>748</v>
      </c>
      <c r="J4" s="1124" t="s">
        <v>737</v>
      </c>
    </row>
    <row r="5" spans="1:10" s="302" customFormat="1" ht="15.95" customHeight="1">
      <c r="A5" s="1315" t="s">
        <v>265</v>
      </c>
      <c r="B5" s="1315"/>
      <c r="C5" s="1315"/>
      <c r="D5" s="1315"/>
      <c r="E5" s="1315"/>
      <c r="F5" s="1315"/>
      <c r="G5" s="1315"/>
      <c r="H5" s="1315"/>
      <c r="I5" s="1315"/>
      <c r="J5" s="1315"/>
    </row>
    <row r="6" spans="1:10" s="302" customFormat="1" ht="25.5" customHeight="1">
      <c r="A6" s="795" t="s">
        <v>9</v>
      </c>
      <c r="B6" s="796" t="s">
        <v>449</v>
      </c>
      <c r="C6" s="795" t="s">
        <v>450</v>
      </c>
      <c r="D6" s="797"/>
      <c r="E6" s="797"/>
      <c r="F6" s="797">
        <f>SUM(D6:E6)</f>
        <v>0</v>
      </c>
      <c r="G6" s="839"/>
      <c r="H6" s="1125"/>
      <c r="I6" s="1125"/>
      <c r="J6" s="840"/>
    </row>
    <row r="7" spans="1:10" s="302" customFormat="1" ht="30" customHeight="1">
      <c r="A7" s="303" t="s">
        <v>12</v>
      </c>
      <c r="B7" s="304" t="s">
        <v>451</v>
      </c>
      <c r="C7" s="303" t="s">
        <v>452</v>
      </c>
      <c r="D7" s="305"/>
      <c r="E7" s="305"/>
      <c r="F7" s="305">
        <f>SUM(D7:E7)</f>
        <v>0</v>
      </c>
      <c r="G7" s="841"/>
      <c r="H7" s="1126"/>
      <c r="I7" s="1126"/>
      <c r="J7" s="842"/>
    </row>
    <row r="8" spans="1:10" s="302" customFormat="1" ht="25.5" customHeight="1">
      <c r="A8" s="303" t="s">
        <v>15</v>
      </c>
      <c r="B8" s="304" t="s">
        <v>453</v>
      </c>
      <c r="C8" s="306" t="s">
        <v>454</v>
      </c>
      <c r="D8" s="305"/>
      <c r="E8" s="305"/>
      <c r="F8" s="305">
        <f>SUM(D8:E8)</f>
        <v>0</v>
      </c>
      <c r="G8" s="841"/>
      <c r="H8" s="1126"/>
      <c r="I8" s="1126"/>
      <c r="J8" s="842"/>
    </row>
    <row r="9" spans="1:10" s="302" customFormat="1" ht="25.5" customHeight="1">
      <c r="A9" s="303" t="s">
        <v>18</v>
      </c>
      <c r="B9" s="304" t="s">
        <v>455</v>
      </c>
      <c r="C9" s="306" t="s">
        <v>456</v>
      </c>
      <c r="D9" s="305"/>
      <c r="E9" s="305"/>
      <c r="F9" s="305">
        <f>SUM(D9:E9)</f>
        <v>0</v>
      </c>
      <c r="G9" s="841"/>
      <c r="H9" s="1126"/>
      <c r="I9" s="1126"/>
      <c r="J9" s="842"/>
    </row>
    <row r="10" spans="1:10" s="302" customFormat="1" ht="27.75" customHeight="1">
      <c r="A10" s="307" t="s">
        <v>21</v>
      </c>
      <c r="B10" s="308" t="s">
        <v>457</v>
      </c>
      <c r="C10" s="307" t="s">
        <v>35</v>
      </c>
      <c r="D10" s="309">
        <f>SUM(D6:D9)</f>
        <v>0</v>
      </c>
      <c r="E10" s="309">
        <f>SUM(E6:E9)</f>
        <v>0</v>
      </c>
      <c r="F10" s="309">
        <f>SUM(F6:F9)</f>
        <v>0</v>
      </c>
      <c r="G10" s="841"/>
      <c r="H10" s="1126"/>
      <c r="I10" s="1126"/>
      <c r="J10" s="842"/>
    </row>
    <row r="11" spans="1:10" s="302" customFormat="1" ht="24.75" customHeight="1">
      <c r="A11" s="303" t="s">
        <v>24</v>
      </c>
      <c r="B11" s="304" t="s">
        <v>458</v>
      </c>
      <c r="C11" s="303" t="s">
        <v>459</v>
      </c>
      <c r="D11" s="309"/>
      <c r="E11" s="309"/>
      <c r="F11" s="309">
        <f>SUM(D11:E11)</f>
        <v>0</v>
      </c>
      <c r="G11" s="841"/>
      <c r="H11" s="1126"/>
      <c r="I11" s="1126"/>
      <c r="J11" s="842"/>
    </row>
    <row r="12" spans="1:10" s="302" customFormat="1" ht="30" customHeight="1">
      <c r="A12" s="303" t="s">
        <v>27</v>
      </c>
      <c r="B12" s="304" t="s">
        <v>460</v>
      </c>
      <c r="C12" s="303" t="s">
        <v>461</v>
      </c>
      <c r="D12" s="309"/>
      <c r="E12" s="309"/>
      <c r="F12" s="309">
        <f>SUM(D11:E11)</f>
        <v>0</v>
      </c>
      <c r="G12" s="841"/>
      <c r="H12" s="1126"/>
      <c r="I12" s="1126"/>
      <c r="J12" s="842"/>
    </row>
    <row r="13" spans="1:10" s="302" customFormat="1" ht="30" customHeight="1">
      <c r="A13" s="303" t="s">
        <v>30</v>
      </c>
      <c r="B13" s="304" t="s">
        <v>462</v>
      </c>
      <c r="C13" s="303" t="s">
        <v>463</v>
      </c>
      <c r="D13" s="309"/>
      <c r="E13" s="309"/>
      <c r="F13" s="309">
        <f>SUM(D13:E13)</f>
        <v>0</v>
      </c>
      <c r="G13" s="841"/>
      <c r="H13" s="1126"/>
      <c r="I13" s="1126"/>
      <c r="J13" s="842"/>
    </row>
    <row r="14" spans="1:10" s="302" customFormat="1" ht="30" customHeight="1">
      <c r="A14" s="303" t="s">
        <v>33</v>
      </c>
      <c r="B14" s="304" t="s">
        <v>464</v>
      </c>
      <c r="C14" s="303" t="s">
        <v>465</v>
      </c>
      <c r="D14" s="309"/>
      <c r="E14" s="309"/>
      <c r="F14" s="309">
        <f>SUM(D13:E13)</f>
        <v>0</v>
      </c>
      <c r="G14" s="841"/>
      <c r="H14" s="1126"/>
      <c r="I14" s="1126"/>
      <c r="J14" s="842"/>
    </row>
    <row r="15" spans="1:10" s="302" customFormat="1" ht="21.75" customHeight="1">
      <c r="A15" s="307" t="s">
        <v>36</v>
      </c>
      <c r="B15" s="310" t="s">
        <v>435</v>
      </c>
      <c r="C15" s="311" t="s">
        <v>58</v>
      </c>
      <c r="D15" s="309">
        <f>SUM(D11:D14)</f>
        <v>0</v>
      </c>
      <c r="E15" s="309">
        <f>SUM(E11:E14)</f>
        <v>0</v>
      </c>
      <c r="F15" s="309">
        <f>SUM(F11:F14)</f>
        <v>0</v>
      </c>
      <c r="G15" s="841"/>
      <c r="H15" s="1126"/>
      <c r="I15" s="1126"/>
      <c r="J15" s="842"/>
    </row>
    <row r="16" spans="1:10" s="315" customFormat="1" ht="16.5" customHeight="1">
      <c r="A16" s="303" t="s">
        <v>38</v>
      </c>
      <c r="B16" s="312" t="s">
        <v>110</v>
      </c>
      <c r="C16" s="313" t="s">
        <v>111</v>
      </c>
      <c r="D16" s="314"/>
      <c r="E16" s="314"/>
      <c r="F16" s="314">
        <f>SUM(D16:E16)</f>
        <v>0</v>
      </c>
      <c r="G16" s="843"/>
      <c r="H16" s="1100"/>
      <c r="I16" s="1100"/>
      <c r="J16" s="844"/>
    </row>
    <row r="17" spans="1:10" s="315" customFormat="1" ht="16.5" customHeight="1">
      <c r="A17" s="303" t="s">
        <v>40</v>
      </c>
      <c r="B17" s="312" t="s">
        <v>113</v>
      </c>
      <c r="C17" s="313" t="s">
        <v>114</v>
      </c>
      <c r="D17" s="314"/>
      <c r="E17" s="314"/>
      <c r="F17" s="314">
        <f>SUM(D17:E17)</f>
        <v>0</v>
      </c>
      <c r="G17" s="843"/>
      <c r="H17" s="1100"/>
      <c r="I17" s="1100"/>
      <c r="J17" s="844"/>
    </row>
    <row r="18" spans="1:10" s="315" customFormat="1" ht="16.5" customHeight="1">
      <c r="A18" s="303" t="s">
        <v>42</v>
      </c>
      <c r="B18" s="312" t="s">
        <v>466</v>
      </c>
      <c r="C18" s="313" t="s">
        <v>117</v>
      </c>
      <c r="D18" s="314">
        <f>SUM(D19:D20)</f>
        <v>0</v>
      </c>
      <c r="E18" s="314">
        <f>SUM(E19:E20)</f>
        <v>0</v>
      </c>
      <c r="F18" s="314">
        <f>SUM(F19:F20)</f>
        <v>0</v>
      </c>
      <c r="G18" s="843"/>
      <c r="H18" s="1100"/>
      <c r="I18" s="1100"/>
      <c r="J18" s="844"/>
    </row>
    <row r="19" spans="1:10" s="315" customFormat="1" ht="16.5" customHeight="1">
      <c r="A19" s="303" t="s">
        <v>44</v>
      </c>
      <c r="B19" s="1109" t="s">
        <v>467</v>
      </c>
      <c r="C19" s="313" t="s">
        <v>468</v>
      </c>
      <c r="D19" s="314"/>
      <c r="E19" s="314"/>
      <c r="F19" s="314">
        <f>SUM(D19:E19)</f>
        <v>0</v>
      </c>
      <c r="G19" s="843"/>
      <c r="H19" s="1100"/>
      <c r="I19" s="1100"/>
      <c r="J19" s="844"/>
    </row>
    <row r="20" spans="1:10" s="316" customFormat="1" ht="16.5" customHeight="1">
      <c r="A20" s="303" t="s">
        <v>46</v>
      </c>
      <c r="B20" s="1109" t="s">
        <v>469</v>
      </c>
      <c r="C20" s="313" t="s">
        <v>470</v>
      </c>
      <c r="D20" s="314"/>
      <c r="E20" s="314"/>
      <c r="F20" s="314">
        <f>SUM(D20:E20)</f>
        <v>0</v>
      </c>
      <c r="G20" s="843"/>
      <c r="H20" s="1100"/>
      <c r="I20" s="1100"/>
      <c r="J20" s="844"/>
    </row>
    <row r="21" spans="1:10" s="316" customFormat="1" ht="16.5" customHeight="1">
      <c r="A21" s="303" t="s">
        <v>48</v>
      </c>
      <c r="B21" s="317" t="s">
        <v>119</v>
      </c>
      <c r="C21" s="313" t="s">
        <v>120</v>
      </c>
      <c r="D21" s="314"/>
      <c r="E21" s="314"/>
      <c r="F21" s="314">
        <f>SUM(D21:E21)</f>
        <v>0</v>
      </c>
      <c r="G21" s="843"/>
      <c r="H21" s="1100"/>
      <c r="I21" s="1100"/>
      <c r="J21" s="844"/>
    </row>
    <row r="22" spans="1:10" s="315" customFormat="1" ht="16.5" customHeight="1">
      <c r="A22" s="303" t="s">
        <v>50</v>
      </c>
      <c r="B22" s="312" t="s">
        <v>122</v>
      </c>
      <c r="C22" s="313" t="s">
        <v>123</v>
      </c>
      <c r="D22" s="314"/>
      <c r="E22" s="314"/>
      <c r="F22" s="314">
        <f t="shared" ref="F22:F28" si="0">SUM(D22:E22)</f>
        <v>0</v>
      </c>
      <c r="G22" s="843"/>
      <c r="H22" s="1100"/>
      <c r="I22" s="1100"/>
      <c r="J22" s="844"/>
    </row>
    <row r="23" spans="1:10" s="315" customFormat="1" ht="16.5" customHeight="1">
      <c r="A23" s="303" t="s">
        <v>53</v>
      </c>
      <c r="B23" s="312" t="s">
        <v>471</v>
      </c>
      <c r="C23" s="313" t="s">
        <v>126</v>
      </c>
      <c r="D23" s="314"/>
      <c r="E23" s="314"/>
      <c r="F23" s="314">
        <f t="shared" si="0"/>
        <v>0</v>
      </c>
      <c r="G23" s="843"/>
      <c r="H23" s="1100"/>
      <c r="I23" s="1100"/>
      <c r="J23" s="844"/>
    </row>
    <row r="24" spans="1:10" s="316" customFormat="1" ht="16.5" customHeight="1">
      <c r="A24" s="303" t="s">
        <v>56</v>
      </c>
      <c r="B24" s="312" t="s">
        <v>472</v>
      </c>
      <c r="C24" s="313" t="s">
        <v>129</v>
      </c>
      <c r="D24" s="314"/>
      <c r="E24" s="314"/>
      <c r="F24" s="314">
        <f t="shared" si="0"/>
        <v>0</v>
      </c>
      <c r="G24" s="843"/>
      <c r="H24" s="1100"/>
      <c r="I24" s="1100"/>
      <c r="J24" s="844"/>
    </row>
    <row r="25" spans="1:10" s="316" customFormat="1" ht="16.5" customHeight="1">
      <c r="A25" s="303" t="s">
        <v>59</v>
      </c>
      <c r="B25" s="318" t="s">
        <v>131</v>
      </c>
      <c r="C25" s="313" t="s">
        <v>132</v>
      </c>
      <c r="D25" s="314"/>
      <c r="E25" s="314"/>
      <c r="F25" s="314">
        <f t="shared" si="0"/>
        <v>0</v>
      </c>
      <c r="G25" s="843"/>
      <c r="H25" s="1100"/>
      <c r="I25" s="1100"/>
      <c r="J25" s="844"/>
    </row>
    <row r="26" spans="1:10" s="316" customFormat="1" ht="16.5" customHeight="1">
      <c r="A26" s="303" t="s">
        <v>61</v>
      </c>
      <c r="B26" s="312" t="s">
        <v>473</v>
      </c>
      <c r="C26" s="313" t="s">
        <v>135</v>
      </c>
      <c r="D26" s="314"/>
      <c r="E26" s="314"/>
      <c r="F26" s="314">
        <f t="shared" si="0"/>
        <v>0</v>
      </c>
      <c r="G26" s="843"/>
      <c r="H26" s="1100"/>
      <c r="I26" s="1100"/>
      <c r="J26" s="844"/>
    </row>
    <row r="27" spans="1:10" s="316" customFormat="1" ht="16.5" customHeight="1">
      <c r="A27" s="303" t="s">
        <v>63</v>
      </c>
      <c r="B27" s="312" t="s">
        <v>474</v>
      </c>
      <c r="C27" s="313" t="s">
        <v>138</v>
      </c>
      <c r="D27" s="314"/>
      <c r="E27" s="314"/>
      <c r="F27" s="314">
        <f t="shared" si="0"/>
        <v>0</v>
      </c>
      <c r="G27" s="843"/>
      <c r="H27" s="1100"/>
      <c r="I27" s="1100"/>
      <c r="J27" s="844"/>
    </row>
    <row r="28" spans="1:10" s="316" customFormat="1" ht="16.5" customHeight="1">
      <c r="A28" s="303" t="s">
        <v>65</v>
      </c>
      <c r="B28" s="312" t="s">
        <v>140</v>
      </c>
      <c r="C28" s="313" t="s">
        <v>141</v>
      </c>
      <c r="D28" s="319"/>
      <c r="E28" s="319"/>
      <c r="F28" s="314">
        <f t="shared" si="0"/>
        <v>0</v>
      </c>
      <c r="G28" s="843">
        <v>5000</v>
      </c>
      <c r="H28" s="1100"/>
      <c r="I28" s="1100">
        <v>-952</v>
      </c>
      <c r="J28" s="844">
        <f>SUM(F28:I28)</f>
        <v>4048</v>
      </c>
    </row>
    <row r="29" spans="1:10" s="316" customFormat="1" ht="16.5" customHeight="1">
      <c r="A29" s="307" t="s">
        <v>67</v>
      </c>
      <c r="B29" s="320" t="s">
        <v>475</v>
      </c>
      <c r="C29" s="321" t="s">
        <v>144</v>
      </c>
      <c r="D29" s="322">
        <f>SUM(D16+D17+D18+D21+D22+D23+D24+D25+D26+D27+D28)</f>
        <v>0</v>
      </c>
      <c r="E29" s="322">
        <f>SUM(E16+E17+E18+E21+E22+E23+E24+E25+E26+E27+E28)</f>
        <v>0</v>
      </c>
      <c r="F29" s="322">
        <f>SUM(F16+F17+F18+F21+F22+F23+F24+F25+F26+F27+F28)</f>
        <v>0</v>
      </c>
      <c r="G29" s="843"/>
      <c r="H29" s="1100"/>
      <c r="I29" s="1100"/>
      <c r="J29" s="844"/>
    </row>
    <row r="30" spans="1:10" s="323" customFormat="1" ht="16.5" customHeight="1">
      <c r="A30" s="307" t="s">
        <v>69</v>
      </c>
      <c r="B30" s="320" t="s">
        <v>437</v>
      </c>
      <c r="C30" s="321" t="s">
        <v>162</v>
      </c>
      <c r="D30" s="322"/>
      <c r="E30" s="322"/>
      <c r="F30" s="322">
        <f>SUM(D30:E30)</f>
        <v>0</v>
      </c>
      <c r="G30" s="1110"/>
      <c r="H30" s="1127"/>
      <c r="I30" s="1127"/>
      <c r="J30" s="1111"/>
    </row>
    <row r="31" spans="1:10" s="316" customFormat="1" ht="16.5" customHeight="1">
      <c r="A31" s="307" t="s">
        <v>71</v>
      </c>
      <c r="B31" s="320" t="s">
        <v>405</v>
      </c>
      <c r="C31" s="321" t="s">
        <v>171</v>
      </c>
      <c r="D31" s="121"/>
      <c r="E31" s="121"/>
      <c r="F31" s="121">
        <f>SUM(D31:E31)</f>
        <v>0</v>
      </c>
      <c r="G31" s="843"/>
      <c r="H31" s="1100"/>
      <c r="I31" s="1100"/>
      <c r="J31" s="844"/>
    </row>
    <row r="32" spans="1:10" s="316" customFormat="1" ht="16.5" customHeight="1">
      <c r="A32" s="324" t="s">
        <v>74</v>
      </c>
      <c r="B32" s="325" t="s">
        <v>438</v>
      </c>
      <c r="C32" s="326" t="s">
        <v>180</v>
      </c>
      <c r="D32" s="327"/>
      <c r="E32" s="327"/>
      <c r="F32" s="327">
        <f>SUM(D32:E32)</f>
        <v>0</v>
      </c>
      <c r="G32" s="1112"/>
      <c r="H32" s="1104"/>
      <c r="I32" s="1104"/>
      <c r="J32" s="1113"/>
    </row>
    <row r="33" spans="1:10" s="316" customFormat="1" ht="16.5" customHeight="1">
      <c r="A33" s="328" t="s">
        <v>77</v>
      </c>
      <c r="B33" s="329" t="s">
        <v>476</v>
      </c>
      <c r="C33" s="330"/>
      <c r="D33" s="331">
        <f>D10+D15+D29+D30+D31+D32</f>
        <v>0</v>
      </c>
      <c r="E33" s="331">
        <f>E10+E15+E29+E30+E31+E32</f>
        <v>0</v>
      </c>
      <c r="F33" s="331">
        <f>F10+F15+F29+F30+F31+F32</f>
        <v>0</v>
      </c>
      <c r="G33" s="1114">
        <f>SUM(G28)</f>
        <v>5000</v>
      </c>
      <c r="H33" s="1114">
        <f t="shared" ref="H33:J33" si="1">SUM(H28)</f>
        <v>0</v>
      </c>
      <c r="I33" s="1114">
        <f t="shared" si="1"/>
        <v>-952</v>
      </c>
      <c r="J33" s="1114">
        <f t="shared" si="1"/>
        <v>4048</v>
      </c>
    </row>
    <row r="34" spans="1:10" s="315" customFormat="1" ht="16.5" customHeight="1">
      <c r="A34" s="303" t="s">
        <v>80</v>
      </c>
      <c r="B34" s="1115" t="s">
        <v>477</v>
      </c>
      <c r="C34" s="332" t="s">
        <v>189</v>
      </c>
      <c r="D34" s="333">
        <f>SUM(D35:D36)</f>
        <v>0</v>
      </c>
      <c r="E34" s="333">
        <f>SUM(E35:E36)</f>
        <v>0</v>
      </c>
      <c r="F34" s="333">
        <f>SUM(F35:F36)</f>
        <v>0</v>
      </c>
      <c r="G34" s="849"/>
      <c r="H34" s="1099"/>
      <c r="I34" s="1099"/>
      <c r="J34" s="850"/>
    </row>
    <row r="35" spans="1:10" s="315" customFormat="1" ht="16.5" customHeight="1">
      <c r="A35" s="303" t="s">
        <v>82</v>
      </c>
      <c r="B35" s="1116" t="s">
        <v>191</v>
      </c>
      <c r="C35" s="332" t="s">
        <v>192</v>
      </c>
      <c r="D35" s="333"/>
      <c r="E35" s="333"/>
      <c r="F35" s="333">
        <f>SUM(D35:E35)</f>
        <v>0</v>
      </c>
      <c r="G35" s="843">
        <v>158808</v>
      </c>
      <c r="H35" s="1100"/>
      <c r="I35" s="1100">
        <v>-28217</v>
      </c>
      <c r="J35" s="844">
        <f>SUM(G35:I35)</f>
        <v>130591</v>
      </c>
    </row>
    <row r="36" spans="1:10" s="315" customFormat="1" ht="16.5" customHeight="1">
      <c r="A36" s="303" t="s">
        <v>84</v>
      </c>
      <c r="B36" s="1116" t="s">
        <v>194</v>
      </c>
      <c r="C36" s="332" t="s">
        <v>195</v>
      </c>
      <c r="D36" s="333"/>
      <c r="E36" s="333"/>
      <c r="F36" s="333">
        <f>SUM(D36:E36)</f>
        <v>0</v>
      </c>
      <c r="G36" s="843"/>
      <c r="H36" s="1100"/>
      <c r="I36" s="1100"/>
      <c r="J36" s="844"/>
    </row>
    <row r="37" spans="1:10" s="315" customFormat="1" ht="16.5" customHeight="1">
      <c r="A37" s="303" t="s">
        <v>86</v>
      </c>
      <c r="B37" s="1115" t="s">
        <v>478</v>
      </c>
      <c r="C37" s="332" t="s">
        <v>479</v>
      </c>
      <c r="D37" s="333">
        <f>SUM(D38:D39)</f>
        <v>17992536</v>
      </c>
      <c r="E37" s="333">
        <f t="shared" ref="E37" si="2">SUM(E38:E39)</f>
        <v>0</v>
      </c>
      <c r="F37" s="333">
        <f>SUM(D37:E37)</f>
        <v>17992536</v>
      </c>
      <c r="G37" s="843"/>
      <c r="H37" s="1100"/>
      <c r="I37" s="1100">
        <v>-3981484</v>
      </c>
      <c r="J37" s="844">
        <f>SUM(F37:I37)</f>
        <v>14011052</v>
      </c>
    </row>
    <row r="38" spans="1:10" s="315" customFormat="1" ht="16.5" customHeight="1">
      <c r="A38" s="303"/>
      <c r="B38" s="1117" t="s">
        <v>555</v>
      </c>
      <c r="C38" s="332" t="s">
        <v>479</v>
      </c>
      <c r="D38" s="333">
        <v>10862500</v>
      </c>
      <c r="E38" s="333"/>
      <c r="F38" s="333">
        <f t="shared" ref="F38:F39" si="3">SUM(D38:E38)</f>
        <v>10862500</v>
      </c>
      <c r="G38" s="843"/>
      <c r="H38" s="1100"/>
      <c r="I38" s="1100"/>
      <c r="J38" s="844">
        <f>SUM(F38:I38)</f>
        <v>10862500</v>
      </c>
    </row>
    <row r="39" spans="1:10" s="315" customFormat="1" ht="16.5" customHeight="1">
      <c r="A39" s="303"/>
      <c r="B39" s="1118" t="s">
        <v>556</v>
      </c>
      <c r="C39" s="1119" t="s">
        <v>479</v>
      </c>
      <c r="D39" s="1120">
        <v>7130036</v>
      </c>
      <c r="E39" s="1120"/>
      <c r="F39" s="1120">
        <f t="shared" si="3"/>
        <v>7130036</v>
      </c>
      <c r="G39" s="845"/>
      <c r="H39" s="1104"/>
      <c r="I39" s="1104">
        <v>-3981484</v>
      </c>
      <c r="J39" s="846">
        <f>SUM(F39:I39)</f>
        <v>3148552</v>
      </c>
    </row>
    <row r="40" spans="1:10" s="315" customFormat="1" ht="16.5" customHeight="1">
      <c r="A40" s="303" t="s">
        <v>89</v>
      </c>
      <c r="B40" s="329" t="s">
        <v>480</v>
      </c>
      <c r="C40" s="334" t="s">
        <v>481</v>
      </c>
      <c r="D40" s="335">
        <f>SUM(D34+D37)</f>
        <v>17992536</v>
      </c>
      <c r="E40" s="335">
        <f>SUM(E34+E37)</f>
        <v>0</v>
      </c>
      <c r="F40" s="715">
        <f>SUM(F37)</f>
        <v>17992536</v>
      </c>
      <c r="G40" s="847">
        <f>SUM(G35+G37)</f>
        <v>158808</v>
      </c>
      <c r="H40" s="847">
        <f t="shared" ref="H40:J40" si="4">SUM(H35+H37)</f>
        <v>0</v>
      </c>
      <c r="I40" s="847">
        <f t="shared" si="4"/>
        <v>-4009701</v>
      </c>
      <c r="J40" s="847">
        <f t="shared" si="4"/>
        <v>14141643</v>
      </c>
    </row>
    <row r="41" spans="1:10" s="315" customFormat="1" ht="16.5" customHeight="1">
      <c r="A41" s="328" t="s">
        <v>93</v>
      </c>
      <c r="B41" s="329" t="s">
        <v>482</v>
      </c>
      <c r="C41" s="334" t="s">
        <v>198</v>
      </c>
      <c r="D41" s="335">
        <f>D40</f>
        <v>17992536</v>
      </c>
      <c r="E41" s="335">
        <f t="shared" ref="E41" si="5">E40</f>
        <v>0</v>
      </c>
      <c r="F41" s="715">
        <f>SUM(D41:E41)</f>
        <v>17992536</v>
      </c>
      <c r="G41" s="847">
        <f>SUM(G40)</f>
        <v>158808</v>
      </c>
      <c r="H41" s="847">
        <f t="shared" ref="H41:J41" si="6">SUM(H40)</f>
        <v>0</v>
      </c>
      <c r="I41" s="847">
        <f t="shared" si="6"/>
        <v>-4009701</v>
      </c>
      <c r="J41" s="847">
        <f t="shared" si="6"/>
        <v>14141643</v>
      </c>
    </row>
    <row r="42" spans="1:10" s="315" customFormat="1" ht="23.25" customHeight="1">
      <c r="A42" s="328" t="s">
        <v>96</v>
      </c>
      <c r="B42" s="329" t="s">
        <v>483</v>
      </c>
      <c r="C42" s="336"/>
      <c r="D42" s="335">
        <f>D33+D41</f>
        <v>17992536</v>
      </c>
      <c r="E42" s="335">
        <f>E33+E41</f>
        <v>0</v>
      </c>
      <c r="F42" s="715">
        <f>SUM(D42:E42)</f>
        <v>17992536</v>
      </c>
      <c r="G42" s="847">
        <f>SUM(G35,G28)</f>
        <v>163808</v>
      </c>
      <c r="H42" s="847">
        <v>0</v>
      </c>
      <c r="I42" s="847">
        <f>SUM(I41,I33)</f>
        <v>-4010653</v>
      </c>
      <c r="J42" s="847">
        <f>SUM(F42:I42)</f>
        <v>14145691</v>
      </c>
    </row>
    <row r="43" spans="1:10" s="315" customFormat="1" ht="15" customHeight="1">
      <c r="A43" s="1318" t="s">
        <v>484</v>
      </c>
      <c r="B43" s="1318"/>
      <c r="C43" s="1318"/>
      <c r="D43" s="1318"/>
      <c r="E43" s="1318"/>
      <c r="F43" s="1318"/>
      <c r="G43" s="1318"/>
      <c r="H43" s="1318"/>
      <c r="I43" s="1318"/>
      <c r="J43" s="1318"/>
    </row>
    <row r="44" spans="1:10" s="315" customFormat="1" ht="17.25" customHeight="1">
      <c r="A44" s="337" t="s">
        <v>9</v>
      </c>
      <c r="B44" s="338" t="s">
        <v>203</v>
      </c>
      <c r="C44" s="339" t="s">
        <v>204</v>
      </c>
      <c r="D44" s="340">
        <v>12127645</v>
      </c>
      <c r="E44" s="340">
        <v>0</v>
      </c>
      <c r="F44" s="340">
        <f>SUM(D44:E44)</f>
        <v>12127645</v>
      </c>
      <c r="G44" s="851">
        <v>0</v>
      </c>
      <c r="H44" s="1099"/>
      <c r="I44" s="1099">
        <v>-522473</v>
      </c>
      <c r="J44" s="852">
        <f>SUM(F44:I44)</f>
        <v>11605172</v>
      </c>
    </row>
    <row r="45" spans="1:10" s="315" customFormat="1" ht="17.25" customHeight="1">
      <c r="A45" s="341" t="s">
        <v>12</v>
      </c>
      <c r="B45" s="342" t="s">
        <v>205</v>
      </c>
      <c r="C45" s="343" t="s">
        <v>206</v>
      </c>
      <c r="D45" s="344">
        <v>2364891</v>
      </c>
      <c r="E45" s="344">
        <v>0</v>
      </c>
      <c r="F45" s="340">
        <f t="shared" ref="F45:F46" si="7">SUM(D45:E45)</f>
        <v>2364891</v>
      </c>
      <c r="G45" s="843">
        <v>0</v>
      </c>
      <c r="H45" s="1100"/>
      <c r="I45" s="1100">
        <v>-445371</v>
      </c>
      <c r="J45" s="844">
        <f>SUM(F45:I45)</f>
        <v>1919520</v>
      </c>
    </row>
    <row r="46" spans="1:10" s="315" customFormat="1" ht="17.25" customHeight="1">
      <c r="A46" s="341" t="s">
        <v>15</v>
      </c>
      <c r="B46" s="342" t="s">
        <v>207</v>
      </c>
      <c r="C46" s="343" t="s">
        <v>208</v>
      </c>
      <c r="D46" s="344">
        <v>3500000</v>
      </c>
      <c r="E46" s="344">
        <v>0</v>
      </c>
      <c r="F46" s="340">
        <f t="shared" si="7"/>
        <v>3500000</v>
      </c>
      <c r="G46" s="843">
        <v>163808</v>
      </c>
      <c r="H46" s="1100"/>
      <c r="I46" s="1100">
        <v>-3042809</v>
      </c>
      <c r="J46" s="844">
        <f>SUM(F46:I46)</f>
        <v>620999</v>
      </c>
    </row>
    <row r="47" spans="1:10" s="315" customFormat="1" ht="17.25" customHeight="1">
      <c r="A47" s="341" t="s">
        <v>18</v>
      </c>
      <c r="B47" s="342" t="s">
        <v>209</v>
      </c>
      <c r="C47" s="343" t="s">
        <v>210</v>
      </c>
      <c r="D47" s="344"/>
      <c r="E47" s="344"/>
      <c r="F47" s="340">
        <f>SUM(D47:E47)</f>
        <v>0</v>
      </c>
      <c r="G47" s="843"/>
      <c r="H47" s="1100"/>
      <c r="I47" s="1100">
        <v>0</v>
      </c>
      <c r="J47" s="844"/>
    </row>
    <row r="48" spans="1:10" s="315" customFormat="1" ht="17.25" customHeight="1">
      <c r="A48" s="341" t="s">
        <v>21</v>
      </c>
      <c r="B48" s="342" t="s">
        <v>211</v>
      </c>
      <c r="C48" s="343" t="s">
        <v>212</v>
      </c>
      <c r="D48" s="344"/>
      <c r="E48" s="344"/>
      <c r="F48" s="340">
        <f>SUM(D48:E48)</f>
        <v>0</v>
      </c>
      <c r="G48" s="843"/>
      <c r="H48" s="1100"/>
      <c r="I48" s="1100"/>
      <c r="J48" s="844"/>
    </row>
    <row r="49" spans="1:10" s="302" customFormat="1" ht="17.25" customHeight="1">
      <c r="A49" s="345" t="s">
        <v>24</v>
      </c>
      <c r="B49" s="346" t="s">
        <v>485</v>
      </c>
      <c r="C49" s="347" t="s">
        <v>229</v>
      </c>
      <c r="D49" s="348">
        <f>SUM(D44:D48)</f>
        <v>17992536</v>
      </c>
      <c r="E49" s="348">
        <f>SUM(E44:E48)</f>
        <v>0</v>
      </c>
      <c r="F49" s="348">
        <f>SUM(F44:F48)</f>
        <v>17992536</v>
      </c>
      <c r="G49" s="1101">
        <f t="shared" ref="G49:J49" si="8">SUM(G44:G48)</f>
        <v>163808</v>
      </c>
      <c r="H49" s="1102">
        <f t="shared" si="8"/>
        <v>0</v>
      </c>
      <c r="I49" s="1102">
        <f t="shared" si="8"/>
        <v>-4010653</v>
      </c>
      <c r="J49" s="1103">
        <f t="shared" si="8"/>
        <v>14145691</v>
      </c>
    </row>
    <row r="50" spans="1:10" s="349" customFormat="1" ht="17.25" customHeight="1">
      <c r="A50" s="341" t="s">
        <v>27</v>
      </c>
      <c r="B50" s="342" t="s">
        <v>486</v>
      </c>
      <c r="C50" s="343" t="s">
        <v>231</v>
      </c>
      <c r="D50" s="344"/>
      <c r="E50" s="344"/>
      <c r="F50" s="344">
        <f>SUM(D50:E50)</f>
        <v>0</v>
      </c>
      <c r="G50" s="843"/>
      <c r="H50" s="1100"/>
      <c r="I50" s="1100"/>
      <c r="J50" s="844"/>
    </row>
    <row r="51" spans="1:10" ht="17.25" customHeight="1">
      <c r="A51" s="341" t="s">
        <v>30</v>
      </c>
      <c r="B51" s="342" t="s">
        <v>232</v>
      </c>
      <c r="C51" s="343" t="s">
        <v>233</v>
      </c>
      <c r="D51" s="344"/>
      <c r="E51" s="344"/>
      <c r="F51" s="344">
        <f>SUM(D51:E51)</f>
        <v>0</v>
      </c>
      <c r="G51" s="843"/>
      <c r="H51" s="1100"/>
      <c r="I51" s="1100"/>
      <c r="J51" s="844"/>
    </row>
    <row r="52" spans="1:10" ht="17.25" customHeight="1">
      <c r="A52" s="341" t="s">
        <v>33</v>
      </c>
      <c r="B52" s="342" t="s">
        <v>487</v>
      </c>
      <c r="C52" s="343" t="s">
        <v>235</v>
      </c>
      <c r="D52" s="344"/>
      <c r="E52" s="344"/>
      <c r="F52" s="344">
        <f>SUM(D52:E52)</f>
        <v>0</v>
      </c>
      <c r="G52" s="843"/>
      <c r="H52" s="1100"/>
      <c r="I52" s="1100"/>
      <c r="J52" s="844"/>
    </row>
    <row r="53" spans="1:10" ht="17.25" customHeight="1">
      <c r="A53" s="351" t="s">
        <v>36</v>
      </c>
      <c r="B53" s="352" t="s">
        <v>488</v>
      </c>
      <c r="C53" s="353" t="s">
        <v>247</v>
      </c>
      <c r="D53" s="354">
        <f>SUM(D50:D52)</f>
        <v>0</v>
      </c>
      <c r="E53" s="354">
        <f>SUM(E50:E52)</f>
        <v>0</v>
      </c>
      <c r="F53" s="348">
        <f>SUM(D53:E53)</f>
        <v>0</v>
      </c>
      <c r="G53" s="845"/>
      <c r="H53" s="1104"/>
      <c r="I53" s="1104"/>
      <c r="J53" s="846"/>
    </row>
    <row r="54" spans="1:10" ht="17.25" customHeight="1">
      <c r="A54" s="355" t="s">
        <v>38</v>
      </c>
      <c r="B54" s="356" t="s">
        <v>489</v>
      </c>
      <c r="C54" s="336" t="s">
        <v>490</v>
      </c>
      <c r="D54" s="357">
        <f>D49+D53</f>
        <v>17992536</v>
      </c>
      <c r="E54" s="357">
        <f>E49+E53</f>
        <v>0</v>
      </c>
      <c r="F54" s="357">
        <f>F49+F53</f>
        <v>17992536</v>
      </c>
      <c r="G54" s="357">
        <f t="shared" ref="G54:J54" si="9">G49+G53</f>
        <v>163808</v>
      </c>
      <c r="H54" s="357">
        <f t="shared" si="9"/>
        <v>0</v>
      </c>
      <c r="I54" s="357">
        <f t="shared" si="9"/>
        <v>-4010653</v>
      </c>
      <c r="J54" s="357">
        <f t="shared" si="9"/>
        <v>14145691</v>
      </c>
    </row>
    <row r="55" spans="1:10" ht="17.25" customHeight="1">
      <c r="A55" s="358" t="s">
        <v>40</v>
      </c>
      <c r="B55" s="359" t="s">
        <v>491</v>
      </c>
      <c r="C55" s="360" t="s">
        <v>492</v>
      </c>
      <c r="D55" s="361"/>
      <c r="E55" s="361"/>
      <c r="F55" s="361">
        <f>SUM(D55:E55)</f>
        <v>0</v>
      </c>
      <c r="G55" s="848"/>
      <c r="H55" s="848"/>
      <c r="I55" s="848"/>
      <c r="J55" s="848"/>
    </row>
    <row r="56" spans="1:10" ht="27.75" customHeight="1">
      <c r="A56" s="336" t="s">
        <v>44</v>
      </c>
      <c r="B56" s="356" t="s">
        <v>557</v>
      </c>
      <c r="C56" s="336" t="s">
        <v>259</v>
      </c>
      <c r="D56" s="357">
        <f>SUM(D55:D55)</f>
        <v>0</v>
      </c>
      <c r="E56" s="357">
        <f>SUM(E55:E55)</f>
        <v>0</v>
      </c>
      <c r="F56" s="357">
        <f>SUM(F55:F55)</f>
        <v>0</v>
      </c>
      <c r="G56" s="848"/>
      <c r="H56" s="848"/>
      <c r="I56" s="848"/>
      <c r="J56" s="848"/>
    </row>
    <row r="57" spans="1:10" ht="17.25" customHeight="1">
      <c r="A57" s="362" t="s">
        <v>46</v>
      </c>
      <c r="B57" s="363" t="s">
        <v>493</v>
      </c>
      <c r="C57" s="336" t="s">
        <v>261</v>
      </c>
      <c r="D57" s="364">
        <f>SUM(D54+D56)</f>
        <v>17992536</v>
      </c>
      <c r="E57" s="364">
        <f>SUM(E54+E56)</f>
        <v>0</v>
      </c>
      <c r="F57" s="364">
        <f>SUM(F54+F56)</f>
        <v>17992536</v>
      </c>
      <c r="G57" s="364">
        <f t="shared" ref="G57:J57" si="10">SUM(G54+G56)</f>
        <v>163808</v>
      </c>
      <c r="H57" s="364">
        <f t="shared" si="10"/>
        <v>0</v>
      </c>
      <c r="I57" s="364">
        <f t="shared" si="10"/>
        <v>-4010653</v>
      </c>
      <c r="J57" s="364">
        <f t="shared" si="10"/>
        <v>14145691</v>
      </c>
    </row>
    <row r="58" spans="1:10" ht="12" customHeight="1">
      <c r="A58" s="365"/>
      <c r="B58" s="366"/>
      <c r="C58" s="367"/>
      <c r="D58" s="367"/>
      <c r="E58" s="367"/>
      <c r="F58" s="367"/>
      <c r="G58" s="350"/>
      <c r="H58" s="350"/>
      <c r="I58" s="350"/>
      <c r="J58" s="350"/>
    </row>
    <row r="59" spans="1:10" ht="12" customHeight="1">
      <c r="A59" s="365"/>
      <c r="B59" s="366"/>
      <c r="C59" s="367"/>
      <c r="D59" s="367"/>
      <c r="E59" s="367"/>
      <c r="F59" s="367"/>
      <c r="G59" s="350"/>
      <c r="H59" s="350"/>
      <c r="I59" s="350"/>
      <c r="J59" s="350"/>
    </row>
    <row r="60" spans="1:10">
      <c r="A60" s="368"/>
      <c r="B60" s="369"/>
      <c r="C60" s="369"/>
    </row>
    <row r="61" spans="1:10">
      <c r="A61" s="368"/>
      <c r="B61" s="369"/>
      <c r="C61" s="369"/>
    </row>
    <row r="62" spans="1:10">
      <c r="A62" s="368"/>
      <c r="B62" s="369"/>
      <c r="C62" s="369"/>
    </row>
  </sheetData>
  <sheetProtection formatCells="0"/>
  <mergeCells count="4">
    <mergeCell ref="A5:J5"/>
    <mergeCell ref="F2:J2"/>
    <mergeCell ref="A1:J1"/>
    <mergeCell ref="A43:J43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60" orientation="portrait" verticalDpi="300" r:id="rId1"/>
  <headerFooter alignWithMargins="0">
    <oddHeader>&amp;R&amp;"Times New Roman CE,Félkövér dőlt"&amp;11 10. melléklet az .../2020. (.)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J23"/>
  <sheetViews>
    <sheetView zoomScale="110" zoomScaleNormal="110" workbookViewId="0">
      <selection sqref="A1:I23"/>
    </sheetView>
  </sheetViews>
  <sheetFormatPr defaultRowHeight="12.75"/>
  <cols>
    <col min="1" max="1" width="6.6640625" style="292" customWidth="1"/>
    <col min="2" max="2" width="24.6640625" style="272" customWidth="1"/>
    <col min="3" max="3" width="13.83203125" style="272" customWidth="1"/>
    <col min="4" max="8" width="15.5" style="293" customWidth="1"/>
    <col min="9" max="9" width="14.83203125" style="272" customWidth="1"/>
    <col min="10" max="10" width="14.6640625" style="272" customWidth="1"/>
    <col min="11" max="255" width="9.33203125" style="272"/>
    <col min="256" max="256" width="6.6640625" style="272" customWidth="1"/>
    <col min="257" max="257" width="24.6640625" style="272" customWidth="1"/>
    <col min="258" max="258" width="13" style="272" customWidth="1"/>
    <col min="259" max="260" width="15.5" style="272" customWidth="1"/>
    <col min="261" max="261" width="11.5" style="272" customWidth="1"/>
    <col min="262" max="262" width="13" style="272" customWidth="1"/>
    <col min="263" max="264" width="14" style="272" customWidth="1"/>
    <col min="265" max="265" width="13.33203125" style="272" customWidth="1"/>
    <col min="266" max="266" width="14.6640625" style="272" customWidth="1"/>
    <col min="267" max="511" width="9.33203125" style="272"/>
    <col min="512" max="512" width="6.6640625" style="272" customWidth="1"/>
    <col min="513" max="513" width="24.6640625" style="272" customWidth="1"/>
    <col min="514" max="514" width="13" style="272" customWidth="1"/>
    <col min="515" max="516" width="15.5" style="272" customWidth="1"/>
    <col min="517" max="517" width="11.5" style="272" customWidth="1"/>
    <col min="518" max="518" width="13" style="272" customWidth="1"/>
    <col min="519" max="520" width="14" style="272" customWidth="1"/>
    <col min="521" max="521" width="13.33203125" style="272" customWidth="1"/>
    <col min="522" max="522" width="14.6640625" style="272" customWidth="1"/>
    <col min="523" max="767" width="9.33203125" style="272"/>
    <col min="768" max="768" width="6.6640625" style="272" customWidth="1"/>
    <col min="769" max="769" width="24.6640625" style="272" customWidth="1"/>
    <col min="770" max="770" width="13" style="272" customWidth="1"/>
    <col min="771" max="772" width="15.5" style="272" customWidth="1"/>
    <col min="773" max="773" width="11.5" style="272" customWidth="1"/>
    <col min="774" max="774" width="13" style="272" customWidth="1"/>
    <col min="775" max="776" width="14" style="272" customWidth="1"/>
    <col min="777" max="777" width="13.33203125" style="272" customWidth="1"/>
    <col min="778" max="778" width="14.6640625" style="272" customWidth="1"/>
    <col min="779" max="1023" width="9.33203125" style="272"/>
    <col min="1024" max="1024" width="6.6640625" style="272" customWidth="1"/>
    <col min="1025" max="1025" width="24.6640625" style="272" customWidth="1"/>
    <col min="1026" max="1026" width="13" style="272" customWidth="1"/>
    <col min="1027" max="1028" width="15.5" style="272" customWidth="1"/>
    <col min="1029" max="1029" width="11.5" style="272" customWidth="1"/>
    <col min="1030" max="1030" width="13" style="272" customWidth="1"/>
    <col min="1031" max="1032" width="14" style="272" customWidth="1"/>
    <col min="1033" max="1033" width="13.33203125" style="272" customWidth="1"/>
    <col min="1034" max="1034" width="14.6640625" style="272" customWidth="1"/>
    <col min="1035" max="1279" width="9.33203125" style="272"/>
    <col min="1280" max="1280" width="6.6640625" style="272" customWidth="1"/>
    <col min="1281" max="1281" width="24.6640625" style="272" customWidth="1"/>
    <col min="1282" max="1282" width="13" style="272" customWidth="1"/>
    <col min="1283" max="1284" width="15.5" style="272" customWidth="1"/>
    <col min="1285" max="1285" width="11.5" style="272" customWidth="1"/>
    <col min="1286" max="1286" width="13" style="272" customWidth="1"/>
    <col min="1287" max="1288" width="14" style="272" customWidth="1"/>
    <col min="1289" max="1289" width="13.33203125" style="272" customWidth="1"/>
    <col min="1290" max="1290" width="14.6640625" style="272" customWidth="1"/>
    <col min="1291" max="1535" width="9.33203125" style="272"/>
    <col min="1536" max="1536" width="6.6640625" style="272" customWidth="1"/>
    <col min="1537" max="1537" width="24.6640625" style="272" customWidth="1"/>
    <col min="1538" max="1538" width="13" style="272" customWidth="1"/>
    <col min="1539" max="1540" width="15.5" style="272" customWidth="1"/>
    <col min="1541" max="1541" width="11.5" style="272" customWidth="1"/>
    <col min="1542" max="1542" width="13" style="272" customWidth="1"/>
    <col min="1543" max="1544" width="14" style="272" customWidth="1"/>
    <col min="1545" max="1545" width="13.33203125" style="272" customWidth="1"/>
    <col min="1546" max="1546" width="14.6640625" style="272" customWidth="1"/>
    <col min="1547" max="1791" width="9.33203125" style="272"/>
    <col min="1792" max="1792" width="6.6640625" style="272" customWidth="1"/>
    <col min="1793" max="1793" width="24.6640625" style="272" customWidth="1"/>
    <col min="1794" max="1794" width="13" style="272" customWidth="1"/>
    <col min="1795" max="1796" width="15.5" style="272" customWidth="1"/>
    <col min="1797" max="1797" width="11.5" style="272" customWidth="1"/>
    <col min="1798" max="1798" width="13" style="272" customWidth="1"/>
    <col min="1799" max="1800" width="14" style="272" customWidth="1"/>
    <col min="1801" max="1801" width="13.33203125" style="272" customWidth="1"/>
    <col min="1802" max="1802" width="14.6640625" style="272" customWidth="1"/>
    <col min="1803" max="2047" width="9.33203125" style="272"/>
    <col min="2048" max="2048" width="6.6640625" style="272" customWidth="1"/>
    <col min="2049" max="2049" width="24.6640625" style="272" customWidth="1"/>
    <col min="2050" max="2050" width="13" style="272" customWidth="1"/>
    <col min="2051" max="2052" width="15.5" style="272" customWidth="1"/>
    <col min="2053" max="2053" width="11.5" style="272" customWidth="1"/>
    <col min="2054" max="2054" width="13" style="272" customWidth="1"/>
    <col min="2055" max="2056" width="14" style="272" customWidth="1"/>
    <col min="2057" max="2057" width="13.33203125" style="272" customWidth="1"/>
    <col min="2058" max="2058" width="14.6640625" style="272" customWidth="1"/>
    <col min="2059" max="2303" width="9.33203125" style="272"/>
    <col min="2304" max="2304" width="6.6640625" style="272" customWidth="1"/>
    <col min="2305" max="2305" width="24.6640625" style="272" customWidth="1"/>
    <col min="2306" max="2306" width="13" style="272" customWidth="1"/>
    <col min="2307" max="2308" width="15.5" style="272" customWidth="1"/>
    <col min="2309" max="2309" width="11.5" style="272" customWidth="1"/>
    <col min="2310" max="2310" width="13" style="272" customWidth="1"/>
    <col min="2311" max="2312" width="14" style="272" customWidth="1"/>
    <col min="2313" max="2313" width="13.33203125" style="272" customWidth="1"/>
    <col min="2314" max="2314" width="14.6640625" style="272" customWidth="1"/>
    <col min="2315" max="2559" width="9.33203125" style="272"/>
    <col min="2560" max="2560" width="6.6640625" style="272" customWidth="1"/>
    <col min="2561" max="2561" width="24.6640625" style="272" customWidth="1"/>
    <col min="2562" max="2562" width="13" style="272" customWidth="1"/>
    <col min="2563" max="2564" width="15.5" style="272" customWidth="1"/>
    <col min="2565" max="2565" width="11.5" style="272" customWidth="1"/>
    <col min="2566" max="2566" width="13" style="272" customWidth="1"/>
    <col min="2567" max="2568" width="14" style="272" customWidth="1"/>
    <col min="2569" max="2569" width="13.33203125" style="272" customWidth="1"/>
    <col min="2570" max="2570" width="14.6640625" style="272" customWidth="1"/>
    <col min="2571" max="2815" width="9.33203125" style="272"/>
    <col min="2816" max="2816" width="6.6640625" style="272" customWidth="1"/>
    <col min="2817" max="2817" width="24.6640625" style="272" customWidth="1"/>
    <col min="2818" max="2818" width="13" style="272" customWidth="1"/>
    <col min="2819" max="2820" width="15.5" style="272" customWidth="1"/>
    <col min="2821" max="2821" width="11.5" style="272" customWidth="1"/>
    <col min="2822" max="2822" width="13" style="272" customWidth="1"/>
    <col min="2823" max="2824" width="14" style="272" customWidth="1"/>
    <col min="2825" max="2825" width="13.33203125" style="272" customWidth="1"/>
    <col min="2826" max="2826" width="14.6640625" style="272" customWidth="1"/>
    <col min="2827" max="3071" width="9.33203125" style="272"/>
    <col min="3072" max="3072" width="6.6640625" style="272" customWidth="1"/>
    <col min="3073" max="3073" width="24.6640625" style="272" customWidth="1"/>
    <col min="3074" max="3074" width="13" style="272" customWidth="1"/>
    <col min="3075" max="3076" width="15.5" style="272" customWidth="1"/>
    <col min="3077" max="3077" width="11.5" style="272" customWidth="1"/>
    <col min="3078" max="3078" width="13" style="272" customWidth="1"/>
    <col min="3079" max="3080" width="14" style="272" customWidth="1"/>
    <col min="3081" max="3081" width="13.33203125" style="272" customWidth="1"/>
    <col min="3082" max="3082" width="14.6640625" style="272" customWidth="1"/>
    <col min="3083" max="3327" width="9.33203125" style="272"/>
    <col min="3328" max="3328" width="6.6640625" style="272" customWidth="1"/>
    <col min="3329" max="3329" width="24.6640625" style="272" customWidth="1"/>
    <col min="3330" max="3330" width="13" style="272" customWidth="1"/>
    <col min="3331" max="3332" width="15.5" style="272" customWidth="1"/>
    <col min="3333" max="3333" width="11.5" style="272" customWidth="1"/>
    <col min="3334" max="3334" width="13" style="272" customWidth="1"/>
    <col min="3335" max="3336" width="14" style="272" customWidth="1"/>
    <col min="3337" max="3337" width="13.33203125" style="272" customWidth="1"/>
    <col min="3338" max="3338" width="14.6640625" style="272" customWidth="1"/>
    <col min="3339" max="3583" width="9.33203125" style="272"/>
    <col min="3584" max="3584" width="6.6640625" style="272" customWidth="1"/>
    <col min="3585" max="3585" width="24.6640625" style="272" customWidth="1"/>
    <col min="3586" max="3586" width="13" style="272" customWidth="1"/>
    <col min="3587" max="3588" width="15.5" style="272" customWidth="1"/>
    <col min="3589" max="3589" width="11.5" style="272" customWidth="1"/>
    <col min="3590" max="3590" width="13" style="272" customWidth="1"/>
    <col min="3591" max="3592" width="14" style="272" customWidth="1"/>
    <col min="3593" max="3593" width="13.33203125" style="272" customWidth="1"/>
    <col min="3594" max="3594" width="14.6640625" style="272" customWidth="1"/>
    <col min="3595" max="3839" width="9.33203125" style="272"/>
    <col min="3840" max="3840" width="6.6640625" style="272" customWidth="1"/>
    <col min="3841" max="3841" width="24.6640625" style="272" customWidth="1"/>
    <col min="3842" max="3842" width="13" style="272" customWidth="1"/>
    <col min="3843" max="3844" width="15.5" style="272" customWidth="1"/>
    <col min="3845" max="3845" width="11.5" style="272" customWidth="1"/>
    <col min="3846" max="3846" width="13" style="272" customWidth="1"/>
    <col min="3847" max="3848" width="14" style="272" customWidth="1"/>
    <col min="3849" max="3849" width="13.33203125" style="272" customWidth="1"/>
    <col min="3850" max="3850" width="14.6640625" style="272" customWidth="1"/>
    <col min="3851" max="4095" width="9.33203125" style="272"/>
    <col min="4096" max="4096" width="6.6640625" style="272" customWidth="1"/>
    <col min="4097" max="4097" width="24.6640625" style="272" customWidth="1"/>
    <col min="4098" max="4098" width="13" style="272" customWidth="1"/>
    <col min="4099" max="4100" width="15.5" style="272" customWidth="1"/>
    <col min="4101" max="4101" width="11.5" style="272" customWidth="1"/>
    <col min="4102" max="4102" width="13" style="272" customWidth="1"/>
    <col min="4103" max="4104" width="14" style="272" customWidth="1"/>
    <col min="4105" max="4105" width="13.33203125" style="272" customWidth="1"/>
    <col min="4106" max="4106" width="14.6640625" style="272" customWidth="1"/>
    <col min="4107" max="4351" width="9.33203125" style="272"/>
    <col min="4352" max="4352" width="6.6640625" style="272" customWidth="1"/>
    <col min="4353" max="4353" width="24.6640625" style="272" customWidth="1"/>
    <col min="4354" max="4354" width="13" style="272" customWidth="1"/>
    <col min="4355" max="4356" width="15.5" style="272" customWidth="1"/>
    <col min="4357" max="4357" width="11.5" style="272" customWidth="1"/>
    <col min="4358" max="4358" width="13" style="272" customWidth="1"/>
    <col min="4359" max="4360" width="14" style="272" customWidth="1"/>
    <col min="4361" max="4361" width="13.33203125" style="272" customWidth="1"/>
    <col min="4362" max="4362" width="14.6640625" style="272" customWidth="1"/>
    <col min="4363" max="4607" width="9.33203125" style="272"/>
    <col min="4608" max="4608" width="6.6640625" style="272" customWidth="1"/>
    <col min="4609" max="4609" width="24.6640625" style="272" customWidth="1"/>
    <col min="4610" max="4610" width="13" style="272" customWidth="1"/>
    <col min="4611" max="4612" width="15.5" style="272" customWidth="1"/>
    <col min="4613" max="4613" width="11.5" style="272" customWidth="1"/>
    <col min="4614" max="4614" width="13" style="272" customWidth="1"/>
    <col min="4615" max="4616" width="14" style="272" customWidth="1"/>
    <col min="4617" max="4617" width="13.33203125" style="272" customWidth="1"/>
    <col min="4618" max="4618" width="14.6640625" style="272" customWidth="1"/>
    <col min="4619" max="4863" width="9.33203125" style="272"/>
    <col min="4864" max="4864" width="6.6640625" style="272" customWidth="1"/>
    <col min="4865" max="4865" width="24.6640625" style="272" customWidth="1"/>
    <col min="4866" max="4866" width="13" style="272" customWidth="1"/>
    <col min="4867" max="4868" width="15.5" style="272" customWidth="1"/>
    <col min="4869" max="4869" width="11.5" style="272" customWidth="1"/>
    <col min="4870" max="4870" width="13" style="272" customWidth="1"/>
    <col min="4871" max="4872" width="14" style="272" customWidth="1"/>
    <col min="4873" max="4873" width="13.33203125" style="272" customWidth="1"/>
    <col min="4874" max="4874" width="14.6640625" style="272" customWidth="1"/>
    <col min="4875" max="5119" width="9.33203125" style="272"/>
    <col min="5120" max="5120" width="6.6640625" style="272" customWidth="1"/>
    <col min="5121" max="5121" width="24.6640625" style="272" customWidth="1"/>
    <col min="5122" max="5122" width="13" style="272" customWidth="1"/>
    <col min="5123" max="5124" width="15.5" style="272" customWidth="1"/>
    <col min="5125" max="5125" width="11.5" style="272" customWidth="1"/>
    <col min="5126" max="5126" width="13" style="272" customWidth="1"/>
    <col min="5127" max="5128" width="14" style="272" customWidth="1"/>
    <col min="5129" max="5129" width="13.33203125" style="272" customWidth="1"/>
    <col min="5130" max="5130" width="14.6640625" style="272" customWidth="1"/>
    <col min="5131" max="5375" width="9.33203125" style="272"/>
    <col min="5376" max="5376" width="6.6640625" style="272" customWidth="1"/>
    <col min="5377" max="5377" width="24.6640625" style="272" customWidth="1"/>
    <col min="5378" max="5378" width="13" style="272" customWidth="1"/>
    <col min="5379" max="5380" width="15.5" style="272" customWidth="1"/>
    <col min="5381" max="5381" width="11.5" style="272" customWidth="1"/>
    <col min="5382" max="5382" width="13" style="272" customWidth="1"/>
    <col min="5383" max="5384" width="14" style="272" customWidth="1"/>
    <col min="5385" max="5385" width="13.33203125" style="272" customWidth="1"/>
    <col min="5386" max="5386" width="14.6640625" style="272" customWidth="1"/>
    <col min="5387" max="5631" width="9.33203125" style="272"/>
    <col min="5632" max="5632" width="6.6640625" style="272" customWidth="1"/>
    <col min="5633" max="5633" width="24.6640625" style="272" customWidth="1"/>
    <col min="5634" max="5634" width="13" style="272" customWidth="1"/>
    <col min="5635" max="5636" width="15.5" style="272" customWidth="1"/>
    <col min="5637" max="5637" width="11.5" style="272" customWidth="1"/>
    <col min="5638" max="5638" width="13" style="272" customWidth="1"/>
    <col min="5639" max="5640" width="14" style="272" customWidth="1"/>
    <col min="5641" max="5641" width="13.33203125" style="272" customWidth="1"/>
    <col min="5642" max="5642" width="14.6640625" style="272" customWidth="1"/>
    <col min="5643" max="5887" width="9.33203125" style="272"/>
    <col min="5888" max="5888" width="6.6640625" style="272" customWidth="1"/>
    <col min="5889" max="5889" width="24.6640625" style="272" customWidth="1"/>
    <col min="5890" max="5890" width="13" style="272" customWidth="1"/>
    <col min="5891" max="5892" width="15.5" style="272" customWidth="1"/>
    <col min="5893" max="5893" width="11.5" style="272" customWidth="1"/>
    <col min="5894" max="5894" width="13" style="272" customWidth="1"/>
    <col min="5895" max="5896" width="14" style="272" customWidth="1"/>
    <col min="5897" max="5897" width="13.33203125" style="272" customWidth="1"/>
    <col min="5898" max="5898" width="14.6640625" style="272" customWidth="1"/>
    <col min="5899" max="6143" width="9.33203125" style="272"/>
    <col min="6144" max="6144" width="6.6640625" style="272" customWidth="1"/>
    <col min="6145" max="6145" width="24.6640625" style="272" customWidth="1"/>
    <col min="6146" max="6146" width="13" style="272" customWidth="1"/>
    <col min="6147" max="6148" width="15.5" style="272" customWidth="1"/>
    <col min="6149" max="6149" width="11.5" style="272" customWidth="1"/>
    <col min="6150" max="6150" width="13" style="272" customWidth="1"/>
    <col min="6151" max="6152" width="14" style="272" customWidth="1"/>
    <col min="6153" max="6153" width="13.33203125" style="272" customWidth="1"/>
    <col min="6154" max="6154" width="14.6640625" style="272" customWidth="1"/>
    <col min="6155" max="6399" width="9.33203125" style="272"/>
    <col min="6400" max="6400" width="6.6640625" style="272" customWidth="1"/>
    <col min="6401" max="6401" width="24.6640625" style="272" customWidth="1"/>
    <col min="6402" max="6402" width="13" style="272" customWidth="1"/>
    <col min="6403" max="6404" width="15.5" style="272" customWidth="1"/>
    <col min="6405" max="6405" width="11.5" style="272" customWidth="1"/>
    <col min="6406" max="6406" width="13" style="272" customWidth="1"/>
    <col min="6407" max="6408" width="14" style="272" customWidth="1"/>
    <col min="6409" max="6409" width="13.33203125" style="272" customWidth="1"/>
    <col min="6410" max="6410" width="14.6640625" style="272" customWidth="1"/>
    <col min="6411" max="6655" width="9.33203125" style="272"/>
    <col min="6656" max="6656" width="6.6640625" style="272" customWidth="1"/>
    <col min="6657" max="6657" width="24.6640625" style="272" customWidth="1"/>
    <col min="6658" max="6658" width="13" style="272" customWidth="1"/>
    <col min="6659" max="6660" width="15.5" style="272" customWidth="1"/>
    <col min="6661" max="6661" width="11.5" style="272" customWidth="1"/>
    <col min="6662" max="6662" width="13" style="272" customWidth="1"/>
    <col min="6663" max="6664" width="14" style="272" customWidth="1"/>
    <col min="6665" max="6665" width="13.33203125" style="272" customWidth="1"/>
    <col min="6666" max="6666" width="14.6640625" style="272" customWidth="1"/>
    <col min="6667" max="6911" width="9.33203125" style="272"/>
    <col min="6912" max="6912" width="6.6640625" style="272" customWidth="1"/>
    <col min="6913" max="6913" width="24.6640625" style="272" customWidth="1"/>
    <col min="6914" max="6914" width="13" style="272" customWidth="1"/>
    <col min="6915" max="6916" width="15.5" style="272" customWidth="1"/>
    <col min="6917" max="6917" width="11.5" style="272" customWidth="1"/>
    <col min="6918" max="6918" width="13" style="272" customWidth="1"/>
    <col min="6919" max="6920" width="14" style="272" customWidth="1"/>
    <col min="6921" max="6921" width="13.33203125" style="272" customWidth="1"/>
    <col min="6922" max="6922" width="14.6640625" style="272" customWidth="1"/>
    <col min="6923" max="7167" width="9.33203125" style="272"/>
    <col min="7168" max="7168" width="6.6640625" style="272" customWidth="1"/>
    <col min="7169" max="7169" width="24.6640625" style="272" customWidth="1"/>
    <col min="7170" max="7170" width="13" style="272" customWidth="1"/>
    <col min="7171" max="7172" width="15.5" style="272" customWidth="1"/>
    <col min="7173" max="7173" width="11.5" style="272" customWidth="1"/>
    <col min="7174" max="7174" width="13" style="272" customWidth="1"/>
    <col min="7175" max="7176" width="14" style="272" customWidth="1"/>
    <col min="7177" max="7177" width="13.33203125" style="272" customWidth="1"/>
    <col min="7178" max="7178" width="14.6640625" style="272" customWidth="1"/>
    <col min="7179" max="7423" width="9.33203125" style="272"/>
    <col min="7424" max="7424" width="6.6640625" style="272" customWidth="1"/>
    <col min="7425" max="7425" width="24.6640625" style="272" customWidth="1"/>
    <col min="7426" max="7426" width="13" style="272" customWidth="1"/>
    <col min="7427" max="7428" width="15.5" style="272" customWidth="1"/>
    <col min="7429" max="7429" width="11.5" style="272" customWidth="1"/>
    <col min="7430" max="7430" width="13" style="272" customWidth="1"/>
    <col min="7431" max="7432" width="14" style="272" customWidth="1"/>
    <col min="7433" max="7433" width="13.33203125" style="272" customWidth="1"/>
    <col min="7434" max="7434" width="14.6640625" style="272" customWidth="1"/>
    <col min="7435" max="7679" width="9.33203125" style="272"/>
    <col min="7680" max="7680" width="6.6640625" style="272" customWidth="1"/>
    <col min="7681" max="7681" width="24.6640625" style="272" customWidth="1"/>
    <col min="7682" max="7682" width="13" style="272" customWidth="1"/>
    <col min="7683" max="7684" width="15.5" style="272" customWidth="1"/>
    <col min="7685" max="7685" width="11.5" style="272" customWidth="1"/>
    <col min="7686" max="7686" width="13" style="272" customWidth="1"/>
    <col min="7687" max="7688" width="14" style="272" customWidth="1"/>
    <col min="7689" max="7689" width="13.33203125" style="272" customWidth="1"/>
    <col min="7690" max="7690" width="14.6640625" style="272" customWidth="1"/>
    <col min="7691" max="7935" width="9.33203125" style="272"/>
    <col min="7936" max="7936" width="6.6640625" style="272" customWidth="1"/>
    <col min="7937" max="7937" width="24.6640625" style="272" customWidth="1"/>
    <col min="7938" max="7938" width="13" style="272" customWidth="1"/>
    <col min="7939" max="7940" width="15.5" style="272" customWidth="1"/>
    <col min="7941" max="7941" width="11.5" style="272" customWidth="1"/>
    <col min="7942" max="7942" width="13" style="272" customWidth="1"/>
    <col min="7943" max="7944" width="14" style="272" customWidth="1"/>
    <col min="7945" max="7945" width="13.33203125" style="272" customWidth="1"/>
    <col min="7946" max="7946" width="14.6640625" style="272" customWidth="1"/>
    <col min="7947" max="8191" width="9.33203125" style="272"/>
    <col min="8192" max="8192" width="6.6640625" style="272" customWidth="1"/>
    <col min="8193" max="8193" width="24.6640625" style="272" customWidth="1"/>
    <col min="8194" max="8194" width="13" style="272" customWidth="1"/>
    <col min="8195" max="8196" width="15.5" style="272" customWidth="1"/>
    <col min="8197" max="8197" width="11.5" style="272" customWidth="1"/>
    <col min="8198" max="8198" width="13" style="272" customWidth="1"/>
    <col min="8199" max="8200" width="14" style="272" customWidth="1"/>
    <col min="8201" max="8201" width="13.33203125" style="272" customWidth="1"/>
    <col min="8202" max="8202" width="14.6640625" style="272" customWidth="1"/>
    <col min="8203" max="8447" width="9.33203125" style="272"/>
    <col min="8448" max="8448" width="6.6640625" style="272" customWidth="1"/>
    <col min="8449" max="8449" width="24.6640625" style="272" customWidth="1"/>
    <col min="8450" max="8450" width="13" style="272" customWidth="1"/>
    <col min="8451" max="8452" width="15.5" style="272" customWidth="1"/>
    <col min="8453" max="8453" width="11.5" style="272" customWidth="1"/>
    <col min="8454" max="8454" width="13" style="272" customWidth="1"/>
    <col min="8455" max="8456" width="14" style="272" customWidth="1"/>
    <col min="8457" max="8457" width="13.33203125" style="272" customWidth="1"/>
    <col min="8458" max="8458" width="14.6640625" style="272" customWidth="1"/>
    <col min="8459" max="8703" width="9.33203125" style="272"/>
    <col min="8704" max="8704" width="6.6640625" style="272" customWidth="1"/>
    <col min="8705" max="8705" width="24.6640625" style="272" customWidth="1"/>
    <col min="8706" max="8706" width="13" style="272" customWidth="1"/>
    <col min="8707" max="8708" width="15.5" style="272" customWidth="1"/>
    <col min="8709" max="8709" width="11.5" style="272" customWidth="1"/>
    <col min="8710" max="8710" width="13" style="272" customWidth="1"/>
    <col min="8711" max="8712" width="14" style="272" customWidth="1"/>
    <col min="8713" max="8713" width="13.33203125" style="272" customWidth="1"/>
    <col min="8714" max="8714" width="14.6640625" style="272" customWidth="1"/>
    <col min="8715" max="8959" width="9.33203125" style="272"/>
    <col min="8960" max="8960" width="6.6640625" style="272" customWidth="1"/>
    <col min="8961" max="8961" width="24.6640625" style="272" customWidth="1"/>
    <col min="8962" max="8962" width="13" style="272" customWidth="1"/>
    <col min="8963" max="8964" width="15.5" style="272" customWidth="1"/>
    <col min="8965" max="8965" width="11.5" style="272" customWidth="1"/>
    <col min="8966" max="8966" width="13" style="272" customWidth="1"/>
    <col min="8967" max="8968" width="14" style="272" customWidth="1"/>
    <col min="8969" max="8969" width="13.33203125" style="272" customWidth="1"/>
    <col min="8970" max="8970" width="14.6640625" style="272" customWidth="1"/>
    <col min="8971" max="9215" width="9.33203125" style="272"/>
    <col min="9216" max="9216" width="6.6640625" style="272" customWidth="1"/>
    <col min="9217" max="9217" width="24.6640625" style="272" customWidth="1"/>
    <col min="9218" max="9218" width="13" style="272" customWidth="1"/>
    <col min="9219" max="9220" width="15.5" style="272" customWidth="1"/>
    <col min="9221" max="9221" width="11.5" style="272" customWidth="1"/>
    <col min="9222" max="9222" width="13" style="272" customWidth="1"/>
    <col min="9223" max="9224" width="14" style="272" customWidth="1"/>
    <col min="9225" max="9225" width="13.33203125" style="272" customWidth="1"/>
    <col min="9226" max="9226" width="14.6640625" style="272" customWidth="1"/>
    <col min="9227" max="9471" width="9.33203125" style="272"/>
    <col min="9472" max="9472" width="6.6640625" style="272" customWidth="1"/>
    <col min="9473" max="9473" width="24.6640625" style="272" customWidth="1"/>
    <col min="9474" max="9474" width="13" style="272" customWidth="1"/>
    <col min="9475" max="9476" width="15.5" style="272" customWidth="1"/>
    <col min="9477" max="9477" width="11.5" style="272" customWidth="1"/>
    <col min="9478" max="9478" width="13" style="272" customWidth="1"/>
    <col min="9479" max="9480" width="14" style="272" customWidth="1"/>
    <col min="9481" max="9481" width="13.33203125" style="272" customWidth="1"/>
    <col min="9482" max="9482" width="14.6640625" style="272" customWidth="1"/>
    <col min="9483" max="9727" width="9.33203125" style="272"/>
    <col min="9728" max="9728" width="6.6640625" style="272" customWidth="1"/>
    <col min="9729" max="9729" width="24.6640625" style="272" customWidth="1"/>
    <col min="9730" max="9730" width="13" style="272" customWidth="1"/>
    <col min="9731" max="9732" width="15.5" style="272" customWidth="1"/>
    <col min="9733" max="9733" width="11.5" style="272" customWidth="1"/>
    <col min="9734" max="9734" width="13" style="272" customWidth="1"/>
    <col min="9735" max="9736" width="14" style="272" customWidth="1"/>
    <col min="9737" max="9737" width="13.33203125" style="272" customWidth="1"/>
    <col min="9738" max="9738" width="14.6640625" style="272" customWidth="1"/>
    <col min="9739" max="9983" width="9.33203125" style="272"/>
    <col min="9984" max="9984" width="6.6640625" style="272" customWidth="1"/>
    <col min="9985" max="9985" width="24.6640625" style="272" customWidth="1"/>
    <col min="9986" max="9986" width="13" style="272" customWidth="1"/>
    <col min="9987" max="9988" width="15.5" style="272" customWidth="1"/>
    <col min="9989" max="9989" width="11.5" style="272" customWidth="1"/>
    <col min="9990" max="9990" width="13" style="272" customWidth="1"/>
    <col min="9991" max="9992" width="14" style="272" customWidth="1"/>
    <col min="9993" max="9993" width="13.33203125" style="272" customWidth="1"/>
    <col min="9994" max="9994" width="14.6640625" style="272" customWidth="1"/>
    <col min="9995" max="10239" width="9.33203125" style="272"/>
    <col min="10240" max="10240" width="6.6640625" style="272" customWidth="1"/>
    <col min="10241" max="10241" width="24.6640625" style="272" customWidth="1"/>
    <col min="10242" max="10242" width="13" style="272" customWidth="1"/>
    <col min="10243" max="10244" width="15.5" style="272" customWidth="1"/>
    <col min="10245" max="10245" width="11.5" style="272" customWidth="1"/>
    <col min="10246" max="10246" width="13" style="272" customWidth="1"/>
    <col min="10247" max="10248" width="14" style="272" customWidth="1"/>
    <col min="10249" max="10249" width="13.33203125" style="272" customWidth="1"/>
    <col min="10250" max="10250" width="14.6640625" style="272" customWidth="1"/>
    <col min="10251" max="10495" width="9.33203125" style="272"/>
    <col min="10496" max="10496" width="6.6640625" style="272" customWidth="1"/>
    <col min="10497" max="10497" width="24.6640625" style="272" customWidth="1"/>
    <col min="10498" max="10498" width="13" style="272" customWidth="1"/>
    <col min="10499" max="10500" width="15.5" style="272" customWidth="1"/>
    <col min="10501" max="10501" width="11.5" style="272" customWidth="1"/>
    <col min="10502" max="10502" width="13" style="272" customWidth="1"/>
    <col min="10503" max="10504" width="14" style="272" customWidth="1"/>
    <col min="10505" max="10505" width="13.33203125" style="272" customWidth="1"/>
    <col min="10506" max="10506" width="14.6640625" style="272" customWidth="1"/>
    <col min="10507" max="10751" width="9.33203125" style="272"/>
    <col min="10752" max="10752" width="6.6640625" style="272" customWidth="1"/>
    <col min="10753" max="10753" width="24.6640625" style="272" customWidth="1"/>
    <col min="10754" max="10754" width="13" style="272" customWidth="1"/>
    <col min="10755" max="10756" width="15.5" style="272" customWidth="1"/>
    <col min="10757" max="10757" width="11.5" style="272" customWidth="1"/>
    <col min="10758" max="10758" width="13" style="272" customWidth="1"/>
    <col min="10759" max="10760" width="14" style="272" customWidth="1"/>
    <col min="10761" max="10761" width="13.33203125" style="272" customWidth="1"/>
    <col min="10762" max="10762" width="14.6640625" style="272" customWidth="1"/>
    <col min="10763" max="11007" width="9.33203125" style="272"/>
    <col min="11008" max="11008" width="6.6640625" style="272" customWidth="1"/>
    <col min="11009" max="11009" width="24.6640625" style="272" customWidth="1"/>
    <col min="11010" max="11010" width="13" style="272" customWidth="1"/>
    <col min="11011" max="11012" width="15.5" style="272" customWidth="1"/>
    <col min="11013" max="11013" width="11.5" style="272" customWidth="1"/>
    <col min="11014" max="11014" width="13" style="272" customWidth="1"/>
    <col min="11015" max="11016" width="14" style="272" customWidth="1"/>
    <col min="11017" max="11017" width="13.33203125" style="272" customWidth="1"/>
    <col min="11018" max="11018" width="14.6640625" style="272" customWidth="1"/>
    <col min="11019" max="11263" width="9.33203125" style="272"/>
    <col min="11264" max="11264" width="6.6640625" style="272" customWidth="1"/>
    <col min="11265" max="11265" width="24.6640625" style="272" customWidth="1"/>
    <col min="11266" max="11266" width="13" style="272" customWidth="1"/>
    <col min="11267" max="11268" width="15.5" style="272" customWidth="1"/>
    <col min="11269" max="11269" width="11.5" style="272" customWidth="1"/>
    <col min="11270" max="11270" width="13" style="272" customWidth="1"/>
    <col min="11271" max="11272" width="14" style="272" customWidth="1"/>
    <col min="11273" max="11273" width="13.33203125" style="272" customWidth="1"/>
    <col min="11274" max="11274" width="14.6640625" style="272" customWidth="1"/>
    <col min="11275" max="11519" width="9.33203125" style="272"/>
    <col min="11520" max="11520" width="6.6640625" style="272" customWidth="1"/>
    <col min="11521" max="11521" width="24.6640625" style="272" customWidth="1"/>
    <col min="11522" max="11522" width="13" style="272" customWidth="1"/>
    <col min="11523" max="11524" width="15.5" style="272" customWidth="1"/>
    <col min="11525" max="11525" width="11.5" style="272" customWidth="1"/>
    <col min="11526" max="11526" width="13" style="272" customWidth="1"/>
    <col min="11527" max="11528" width="14" style="272" customWidth="1"/>
    <col min="11529" max="11529" width="13.33203125" style="272" customWidth="1"/>
    <col min="11530" max="11530" width="14.6640625" style="272" customWidth="1"/>
    <col min="11531" max="11775" width="9.33203125" style="272"/>
    <col min="11776" max="11776" width="6.6640625" style="272" customWidth="1"/>
    <col min="11777" max="11777" width="24.6640625" style="272" customWidth="1"/>
    <col min="11778" max="11778" width="13" style="272" customWidth="1"/>
    <col min="11779" max="11780" width="15.5" style="272" customWidth="1"/>
    <col min="11781" max="11781" width="11.5" style="272" customWidth="1"/>
    <col min="11782" max="11782" width="13" style="272" customWidth="1"/>
    <col min="11783" max="11784" width="14" style="272" customWidth="1"/>
    <col min="11785" max="11785" width="13.33203125" style="272" customWidth="1"/>
    <col min="11786" max="11786" width="14.6640625" style="272" customWidth="1"/>
    <col min="11787" max="12031" width="9.33203125" style="272"/>
    <col min="12032" max="12032" width="6.6640625" style="272" customWidth="1"/>
    <col min="12033" max="12033" width="24.6640625" style="272" customWidth="1"/>
    <col min="12034" max="12034" width="13" style="272" customWidth="1"/>
    <col min="12035" max="12036" width="15.5" style="272" customWidth="1"/>
    <col min="12037" max="12037" width="11.5" style="272" customWidth="1"/>
    <col min="12038" max="12038" width="13" style="272" customWidth="1"/>
    <col min="12039" max="12040" width="14" style="272" customWidth="1"/>
    <col min="12041" max="12041" width="13.33203125" style="272" customWidth="1"/>
    <col min="12042" max="12042" width="14.6640625" style="272" customWidth="1"/>
    <col min="12043" max="12287" width="9.33203125" style="272"/>
    <col min="12288" max="12288" width="6.6640625" style="272" customWidth="1"/>
    <col min="12289" max="12289" width="24.6640625" style="272" customWidth="1"/>
    <col min="12290" max="12290" width="13" style="272" customWidth="1"/>
    <col min="12291" max="12292" width="15.5" style="272" customWidth="1"/>
    <col min="12293" max="12293" width="11.5" style="272" customWidth="1"/>
    <col min="12294" max="12294" width="13" style="272" customWidth="1"/>
    <col min="12295" max="12296" width="14" style="272" customWidth="1"/>
    <col min="12297" max="12297" width="13.33203125" style="272" customWidth="1"/>
    <col min="12298" max="12298" width="14.6640625" style="272" customWidth="1"/>
    <col min="12299" max="12543" width="9.33203125" style="272"/>
    <col min="12544" max="12544" width="6.6640625" style="272" customWidth="1"/>
    <col min="12545" max="12545" width="24.6640625" style="272" customWidth="1"/>
    <col min="12546" max="12546" width="13" style="272" customWidth="1"/>
    <col min="12547" max="12548" width="15.5" style="272" customWidth="1"/>
    <col min="12549" max="12549" width="11.5" style="272" customWidth="1"/>
    <col min="12550" max="12550" width="13" style="272" customWidth="1"/>
    <col min="12551" max="12552" width="14" style="272" customWidth="1"/>
    <col min="12553" max="12553" width="13.33203125" style="272" customWidth="1"/>
    <col min="12554" max="12554" width="14.6640625" style="272" customWidth="1"/>
    <col min="12555" max="12799" width="9.33203125" style="272"/>
    <col min="12800" max="12800" width="6.6640625" style="272" customWidth="1"/>
    <col min="12801" max="12801" width="24.6640625" style="272" customWidth="1"/>
    <col min="12802" max="12802" width="13" style="272" customWidth="1"/>
    <col min="12803" max="12804" width="15.5" style="272" customWidth="1"/>
    <col min="12805" max="12805" width="11.5" style="272" customWidth="1"/>
    <col min="12806" max="12806" width="13" style="272" customWidth="1"/>
    <col min="12807" max="12808" width="14" style="272" customWidth="1"/>
    <col min="12809" max="12809" width="13.33203125" style="272" customWidth="1"/>
    <col min="12810" max="12810" width="14.6640625" style="272" customWidth="1"/>
    <col min="12811" max="13055" width="9.33203125" style="272"/>
    <col min="13056" max="13056" width="6.6640625" style="272" customWidth="1"/>
    <col min="13057" max="13057" width="24.6640625" style="272" customWidth="1"/>
    <col min="13058" max="13058" width="13" style="272" customWidth="1"/>
    <col min="13059" max="13060" width="15.5" style="272" customWidth="1"/>
    <col min="13061" max="13061" width="11.5" style="272" customWidth="1"/>
    <col min="13062" max="13062" width="13" style="272" customWidth="1"/>
    <col min="13063" max="13064" width="14" style="272" customWidth="1"/>
    <col min="13065" max="13065" width="13.33203125" style="272" customWidth="1"/>
    <col min="13066" max="13066" width="14.6640625" style="272" customWidth="1"/>
    <col min="13067" max="13311" width="9.33203125" style="272"/>
    <col min="13312" max="13312" width="6.6640625" style="272" customWidth="1"/>
    <col min="13313" max="13313" width="24.6640625" style="272" customWidth="1"/>
    <col min="13314" max="13314" width="13" style="272" customWidth="1"/>
    <col min="13315" max="13316" width="15.5" style="272" customWidth="1"/>
    <col min="13317" max="13317" width="11.5" style="272" customWidth="1"/>
    <col min="13318" max="13318" width="13" style="272" customWidth="1"/>
    <col min="13319" max="13320" width="14" style="272" customWidth="1"/>
    <col min="13321" max="13321" width="13.33203125" style="272" customWidth="1"/>
    <col min="13322" max="13322" width="14.6640625" style="272" customWidth="1"/>
    <col min="13323" max="13567" width="9.33203125" style="272"/>
    <col min="13568" max="13568" width="6.6640625" style="272" customWidth="1"/>
    <col min="13569" max="13569" width="24.6640625" style="272" customWidth="1"/>
    <col min="13570" max="13570" width="13" style="272" customWidth="1"/>
    <col min="13571" max="13572" width="15.5" style="272" customWidth="1"/>
    <col min="13573" max="13573" width="11.5" style="272" customWidth="1"/>
    <col min="13574" max="13574" width="13" style="272" customWidth="1"/>
    <col min="13575" max="13576" width="14" style="272" customWidth="1"/>
    <col min="13577" max="13577" width="13.33203125" style="272" customWidth="1"/>
    <col min="13578" max="13578" width="14.6640625" style="272" customWidth="1"/>
    <col min="13579" max="13823" width="9.33203125" style="272"/>
    <col min="13824" max="13824" width="6.6640625" style="272" customWidth="1"/>
    <col min="13825" max="13825" width="24.6640625" style="272" customWidth="1"/>
    <col min="13826" max="13826" width="13" style="272" customWidth="1"/>
    <col min="13827" max="13828" width="15.5" style="272" customWidth="1"/>
    <col min="13829" max="13829" width="11.5" style="272" customWidth="1"/>
    <col min="13830" max="13830" width="13" style="272" customWidth="1"/>
    <col min="13831" max="13832" width="14" style="272" customWidth="1"/>
    <col min="13833" max="13833" width="13.33203125" style="272" customWidth="1"/>
    <col min="13834" max="13834" width="14.6640625" style="272" customWidth="1"/>
    <col min="13835" max="14079" width="9.33203125" style="272"/>
    <col min="14080" max="14080" width="6.6640625" style="272" customWidth="1"/>
    <col min="14081" max="14081" width="24.6640625" style="272" customWidth="1"/>
    <col min="14082" max="14082" width="13" style="272" customWidth="1"/>
    <col min="14083" max="14084" width="15.5" style="272" customWidth="1"/>
    <col min="14085" max="14085" width="11.5" style="272" customWidth="1"/>
    <col min="14086" max="14086" width="13" style="272" customWidth="1"/>
    <col min="14087" max="14088" width="14" style="272" customWidth="1"/>
    <col min="14089" max="14089" width="13.33203125" style="272" customWidth="1"/>
    <col min="14090" max="14090" width="14.6640625" style="272" customWidth="1"/>
    <col min="14091" max="14335" width="9.33203125" style="272"/>
    <col min="14336" max="14336" width="6.6640625" style="272" customWidth="1"/>
    <col min="14337" max="14337" width="24.6640625" style="272" customWidth="1"/>
    <col min="14338" max="14338" width="13" style="272" customWidth="1"/>
    <col min="14339" max="14340" width="15.5" style="272" customWidth="1"/>
    <col min="14341" max="14341" width="11.5" style="272" customWidth="1"/>
    <col min="14342" max="14342" width="13" style="272" customWidth="1"/>
    <col min="14343" max="14344" width="14" style="272" customWidth="1"/>
    <col min="14345" max="14345" width="13.33203125" style="272" customWidth="1"/>
    <col min="14346" max="14346" width="14.6640625" style="272" customWidth="1"/>
    <col min="14347" max="14591" width="9.33203125" style="272"/>
    <col min="14592" max="14592" width="6.6640625" style="272" customWidth="1"/>
    <col min="14593" max="14593" width="24.6640625" style="272" customWidth="1"/>
    <col min="14594" max="14594" width="13" style="272" customWidth="1"/>
    <col min="14595" max="14596" width="15.5" style="272" customWidth="1"/>
    <col min="14597" max="14597" width="11.5" style="272" customWidth="1"/>
    <col min="14598" max="14598" width="13" style="272" customWidth="1"/>
    <col min="14599" max="14600" width="14" style="272" customWidth="1"/>
    <col min="14601" max="14601" width="13.33203125" style="272" customWidth="1"/>
    <col min="14602" max="14602" width="14.6640625" style="272" customWidth="1"/>
    <col min="14603" max="14847" width="9.33203125" style="272"/>
    <col min="14848" max="14848" width="6.6640625" style="272" customWidth="1"/>
    <col min="14849" max="14849" width="24.6640625" style="272" customWidth="1"/>
    <col min="14850" max="14850" width="13" style="272" customWidth="1"/>
    <col min="14851" max="14852" width="15.5" style="272" customWidth="1"/>
    <col min="14853" max="14853" width="11.5" style="272" customWidth="1"/>
    <col min="14854" max="14854" width="13" style="272" customWidth="1"/>
    <col min="14855" max="14856" width="14" style="272" customWidth="1"/>
    <col min="14857" max="14857" width="13.33203125" style="272" customWidth="1"/>
    <col min="14858" max="14858" width="14.6640625" style="272" customWidth="1"/>
    <col min="14859" max="15103" width="9.33203125" style="272"/>
    <col min="15104" max="15104" width="6.6640625" style="272" customWidth="1"/>
    <col min="15105" max="15105" width="24.6640625" style="272" customWidth="1"/>
    <col min="15106" max="15106" width="13" style="272" customWidth="1"/>
    <col min="15107" max="15108" width="15.5" style="272" customWidth="1"/>
    <col min="15109" max="15109" width="11.5" style="272" customWidth="1"/>
    <col min="15110" max="15110" width="13" style="272" customWidth="1"/>
    <col min="15111" max="15112" width="14" style="272" customWidth="1"/>
    <col min="15113" max="15113" width="13.33203125" style="272" customWidth="1"/>
    <col min="15114" max="15114" width="14.6640625" style="272" customWidth="1"/>
    <col min="15115" max="15359" width="9.33203125" style="272"/>
    <col min="15360" max="15360" width="6.6640625" style="272" customWidth="1"/>
    <col min="15361" max="15361" width="24.6640625" style="272" customWidth="1"/>
    <col min="15362" max="15362" width="13" style="272" customWidth="1"/>
    <col min="15363" max="15364" width="15.5" style="272" customWidth="1"/>
    <col min="15365" max="15365" width="11.5" style="272" customWidth="1"/>
    <col min="15366" max="15366" width="13" style="272" customWidth="1"/>
    <col min="15367" max="15368" width="14" style="272" customWidth="1"/>
    <col min="15369" max="15369" width="13.33203125" style="272" customWidth="1"/>
    <col min="15370" max="15370" width="14.6640625" style="272" customWidth="1"/>
    <col min="15371" max="15615" width="9.33203125" style="272"/>
    <col min="15616" max="15616" width="6.6640625" style="272" customWidth="1"/>
    <col min="15617" max="15617" width="24.6640625" style="272" customWidth="1"/>
    <col min="15618" max="15618" width="13" style="272" customWidth="1"/>
    <col min="15619" max="15620" width="15.5" style="272" customWidth="1"/>
    <col min="15621" max="15621" width="11.5" style="272" customWidth="1"/>
    <col min="15622" max="15622" width="13" style="272" customWidth="1"/>
    <col min="15623" max="15624" width="14" style="272" customWidth="1"/>
    <col min="15625" max="15625" width="13.33203125" style="272" customWidth="1"/>
    <col min="15626" max="15626" width="14.6640625" style="272" customWidth="1"/>
    <col min="15627" max="15871" width="9.33203125" style="272"/>
    <col min="15872" max="15872" width="6.6640625" style="272" customWidth="1"/>
    <col min="15873" max="15873" width="24.6640625" style="272" customWidth="1"/>
    <col min="15874" max="15874" width="13" style="272" customWidth="1"/>
    <col min="15875" max="15876" width="15.5" style="272" customWidth="1"/>
    <col min="15877" max="15877" width="11.5" style="272" customWidth="1"/>
    <col min="15878" max="15878" width="13" style="272" customWidth="1"/>
    <col min="15879" max="15880" width="14" style="272" customWidth="1"/>
    <col min="15881" max="15881" width="13.33203125" style="272" customWidth="1"/>
    <col min="15882" max="15882" width="14.6640625" style="272" customWidth="1"/>
    <col min="15883" max="16127" width="9.33203125" style="272"/>
    <col min="16128" max="16128" width="6.6640625" style="272" customWidth="1"/>
    <col min="16129" max="16129" width="24.6640625" style="272" customWidth="1"/>
    <col min="16130" max="16130" width="13" style="272" customWidth="1"/>
    <col min="16131" max="16132" width="15.5" style="272" customWidth="1"/>
    <col min="16133" max="16133" width="11.5" style="272" customWidth="1"/>
    <col min="16134" max="16134" width="13" style="272" customWidth="1"/>
    <col min="16135" max="16136" width="14" style="272" customWidth="1"/>
    <col min="16137" max="16137" width="13.33203125" style="272" customWidth="1"/>
    <col min="16138" max="16138" width="14.6640625" style="272" customWidth="1"/>
    <col min="16139" max="16384" width="9.33203125" style="272"/>
  </cols>
  <sheetData>
    <row r="1" spans="1:10" ht="44.25" customHeight="1">
      <c r="A1" s="1308" t="s">
        <v>726</v>
      </c>
      <c r="B1" s="1308"/>
      <c r="C1" s="1308"/>
      <c r="D1" s="1308"/>
      <c r="E1" s="1308"/>
      <c r="F1" s="1308"/>
      <c r="G1" s="1308"/>
      <c r="H1" s="1308"/>
      <c r="I1" s="1308"/>
      <c r="J1" s="754"/>
    </row>
    <row r="2" spans="1:10" ht="15">
      <c r="A2" s="273"/>
      <c r="B2" s="274"/>
      <c r="C2" s="274"/>
      <c r="D2" s="275"/>
      <c r="E2" s="276"/>
      <c r="F2" s="276"/>
      <c r="G2" s="276"/>
      <c r="H2" s="276"/>
    </row>
    <row r="3" spans="1:10" ht="21" customHeight="1">
      <c r="A3" s="280"/>
      <c r="B3" s="281"/>
      <c r="C3" s="281"/>
      <c r="D3" s="282"/>
      <c r="E3" s="1326" t="s">
        <v>1</v>
      </c>
      <c r="F3" s="1326"/>
      <c r="G3" s="1326"/>
      <c r="H3" s="1326"/>
      <c r="I3" s="1326"/>
    </row>
    <row r="4" spans="1:10" ht="42" customHeight="1">
      <c r="A4" s="1313" t="s">
        <v>433</v>
      </c>
      <c r="B4" s="1313"/>
      <c r="C4" s="1322" t="s">
        <v>434</v>
      </c>
      <c r="D4" s="1328"/>
      <c r="E4" s="1311" t="s">
        <v>529</v>
      </c>
      <c r="F4" s="1323" t="s">
        <v>728</v>
      </c>
      <c r="G4" s="1323" t="s">
        <v>736</v>
      </c>
      <c r="H4" s="1324" t="s">
        <v>745</v>
      </c>
      <c r="I4" s="1307" t="s">
        <v>727</v>
      </c>
    </row>
    <row r="5" spans="1:10" ht="42" customHeight="1">
      <c r="A5" s="1313"/>
      <c r="B5" s="1313"/>
      <c r="C5" s="1322"/>
      <c r="D5" s="1328"/>
      <c r="E5" s="1312"/>
      <c r="F5" s="1323"/>
      <c r="G5" s="1323"/>
      <c r="H5" s="1325"/>
      <c r="I5" s="1307"/>
    </row>
    <row r="6" spans="1:10" ht="15">
      <c r="A6" s="1310" t="s">
        <v>671</v>
      </c>
      <c r="B6" s="1310"/>
      <c r="C6" s="1329" t="s">
        <v>642</v>
      </c>
      <c r="D6" s="746" t="s">
        <v>676</v>
      </c>
      <c r="E6" s="858">
        <v>17992536</v>
      </c>
      <c r="F6" s="859">
        <v>158808</v>
      </c>
      <c r="G6" s="1130">
        <v>0</v>
      </c>
      <c r="H6" s="1130"/>
      <c r="I6" s="853">
        <f t="shared" ref="I6:I12" si="0">SUM(E6:F6)</f>
        <v>18151344</v>
      </c>
    </row>
    <row r="7" spans="1:10" s="291" customFormat="1" ht="15">
      <c r="A7" s="1310"/>
      <c r="B7" s="1310"/>
      <c r="C7" s="1330"/>
      <c r="D7" s="747" t="s">
        <v>677</v>
      </c>
      <c r="E7" s="860">
        <v>17992536</v>
      </c>
      <c r="F7" s="861">
        <v>158808</v>
      </c>
      <c r="G7" s="1131">
        <v>0</v>
      </c>
      <c r="H7" s="1131">
        <v>-4009701</v>
      </c>
      <c r="I7" s="854">
        <f>SUM(E7:H7)</f>
        <v>14141643</v>
      </c>
    </row>
    <row r="8" spans="1:10">
      <c r="A8" s="1310"/>
      <c r="B8" s="1310"/>
      <c r="C8" s="1331"/>
      <c r="D8" s="748" t="s">
        <v>678</v>
      </c>
      <c r="E8" s="862">
        <v>0</v>
      </c>
      <c r="F8" s="863">
        <v>0</v>
      </c>
      <c r="G8" s="1129">
        <v>0</v>
      </c>
      <c r="H8" s="1129"/>
      <c r="I8" s="855">
        <f t="shared" si="0"/>
        <v>0</v>
      </c>
    </row>
    <row r="9" spans="1:10" ht="15">
      <c r="A9" s="1310" t="s">
        <v>679</v>
      </c>
      <c r="B9" s="1310"/>
      <c r="C9" s="1319" t="s">
        <v>659</v>
      </c>
      <c r="D9" s="746" t="s">
        <v>676</v>
      </c>
      <c r="E9" s="858">
        <f>E10-E11</f>
        <v>-14492536</v>
      </c>
      <c r="F9" s="864">
        <v>-163808</v>
      </c>
      <c r="G9" s="1132">
        <v>0</v>
      </c>
      <c r="H9" s="1132"/>
      <c r="I9" s="856">
        <f t="shared" si="0"/>
        <v>-14656344</v>
      </c>
    </row>
    <row r="10" spans="1:10" ht="15">
      <c r="A10" s="1310"/>
      <c r="B10" s="1310"/>
      <c r="C10" s="1320"/>
      <c r="D10" s="747" t="s">
        <v>677</v>
      </c>
      <c r="E10" s="860">
        <v>0</v>
      </c>
      <c r="F10" s="865">
        <v>5000</v>
      </c>
      <c r="G10" s="1128"/>
      <c r="H10" s="1128">
        <v>-952</v>
      </c>
      <c r="I10" s="857">
        <f>SUM(F10:H10)</f>
        <v>4048</v>
      </c>
    </row>
    <row r="11" spans="1:10">
      <c r="A11" s="1310"/>
      <c r="B11" s="1310"/>
      <c r="C11" s="1321"/>
      <c r="D11" s="748" t="s">
        <v>678</v>
      </c>
      <c r="E11" s="862">
        <v>14492536</v>
      </c>
      <c r="F11" s="863">
        <v>163808</v>
      </c>
      <c r="G11" s="1129">
        <v>0</v>
      </c>
      <c r="H11" s="1129">
        <v>-4010653</v>
      </c>
      <c r="I11" s="855">
        <f>SUM(E11:H11)</f>
        <v>10645691</v>
      </c>
    </row>
    <row r="12" spans="1:10" ht="15">
      <c r="A12" s="1310" t="s">
        <v>680</v>
      </c>
      <c r="B12" s="1310"/>
      <c r="C12" s="1319" t="s">
        <v>660</v>
      </c>
      <c r="D12" s="746" t="s">
        <v>676</v>
      </c>
      <c r="E12" s="858">
        <v>0</v>
      </c>
      <c r="F12" s="864">
        <v>0</v>
      </c>
      <c r="G12" s="1132">
        <v>0</v>
      </c>
      <c r="H12" s="1132"/>
      <c r="I12" s="856">
        <f t="shared" si="0"/>
        <v>0</v>
      </c>
    </row>
    <row r="13" spans="1:10" ht="15">
      <c r="A13" s="1310"/>
      <c r="B13" s="1310"/>
      <c r="C13" s="1320"/>
      <c r="D13" s="747" t="s">
        <v>677</v>
      </c>
      <c r="E13" s="860">
        <v>0</v>
      </c>
      <c r="F13" s="865">
        <v>0</v>
      </c>
      <c r="G13" s="1128">
        <v>0</v>
      </c>
      <c r="H13" s="1128"/>
      <c r="I13" s="857">
        <v>0</v>
      </c>
    </row>
    <row r="14" spans="1:10">
      <c r="A14" s="1310"/>
      <c r="B14" s="1310"/>
      <c r="C14" s="1321"/>
      <c r="D14" s="748" t="s">
        <v>678</v>
      </c>
      <c r="E14" s="862">
        <v>0</v>
      </c>
      <c r="F14" s="863">
        <v>0</v>
      </c>
      <c r="G14" s="1129">
        <v>0</v>
      </c>
      <c r="H14" s="1129"/>
      <c r="I14" s="855">
        <v>0</v>
      </c>
    </row>
    <row r="15" spans="1:10" ht="15">
      <c r="A15" s="1310" t="s">
        <v>681</v>
      </c>
      <c r="B15" s="1310"/>
      <c r="C15" s="1319" t="s">
        <v>661</v>
      </c>
      <c r="D15" s="746" t="s">
        <v>676</v>
      </c>
      <c r="E15" s="858">
        <f>E16-E17</f>
        <v>-3500000</v>
      </c>
      <c r="F15" s="864">
        <v>0</v>
      </c>
      <c r="G15" s="1132">
        <v>0</v>
      </c>
      <c r="H15" s="1132"/>
      <c r="I15" s="856">
        <v>-3500000</v>
      </c>
    </row>
    <row r="16" spans="1:10" ht="15">
      <c r="A16" s="1310"/>
      <c r="B16" s="1310"/>
      <c r="C16" s="1320"/>
      <c r="D16" s="747" t="s">
        <v>677</v>
      </c>
      <c r="E16" s="860">
        <v>0</v>
      </c>
      <c r="F16" s="865">
        <v>0</v>
      </c>
      <c r="G16" s="1128">
        <v>0</v>
      </c>
      <c r="H16" s="1128"/>
      <c r="I16" s="857">
        <v>0</v>
      </c>
    </row>
    <row r="17" spans="1:9">
      <c r="A17" s="1310"/>
      <c r="B17" s="1310"/>
      <c r="C17" s="1321"/>
      <c r="D17" s="748" t="s">
        <v>678</v>
      </c>
      <c r="E17" s="862">
        <v>3500000</v>
      </c>
      <c r="F17" s="863">
        <v>0</v>
      </c>
      <c r="G17" s="1129">
        <v>0</v>
      </c>
      <c r="H17" s="1129"/>
      <c r="I17" s="855">
        <v>3500000</v>
      </c>
    </row>
    <row r="18" spans="1:9" ht="15">
      <c r="A18" s="1310" t="s">
        <v>682</v>
      </c>
      <c r="B18" s="1310"/>
      <c r="C18" s="1319" t="s">
        <v>662</v>
      </c>
      <c r="D18" s="746" t="s">
        <v>676</v>
      </c>
      <c r="E18" s="858">
        <f>E19-E20</f>
        <v>0</v>
      </c>
      <c r="F18" s="864">
        <v>0</v>
      </c>
      <c r="G18" s="1132">
        <v>0</v>
      </c>
      <c r="H18" s="1132"/>
      <c r="I18" s="856">
        <v>0</v>
      </c>
    </row>
    <row r="19" spans="1:9" ht="15">
      <c r="A19" s="1310"/>
      <c r="B19" s="1310"/>
      <c r="C19" s="1320"/>
      <c r="D19" s="747" t="s">
        <v>677</v>
      </c>
      <c r="E19" s="860">
        <v>0</v>
      </c>
      <c r="F19" s="865">
        <v>0</v>
      </c>
      <c r="G19" s="1128">
        <v>0</v>
      </c>
      <c r="H19" s="1128"/>
      <c r="I19" s="857">
        <v>0</v>
      </c>
    </row>
    <row r="20" spans="1:9">
      <c r="A20" s="1310"/>
      <c r="B20" s="1310"/>
      <c r="C20" s="1321"/>
      <c r="D20" s="748" t="s">
        <v>678</v>
      </c>
      <c r="E20" s="862">
        <v>0</v>
      </c>
      <c r="F20" s="863">
        <v>0</v>
      </c>
      <c r="G20" s="1129">
        <v>0</v>
      </c>
      <c r="H20" s="1129"/>
      <c r="I20" s="855">
        <v>0</v>
      </c>
    </row>
    <row r="21" spans="1:9" ht="15">
      <c r="A21" s="1327" t="s">
        <v>397</v>
      </c>
      <c r="B21" s="1327"/>
      <c r="C21" s="1320"/>
      <c r="D21" s="749" t="s">
        <v>676</v>
      </c>
      <c r="E21" s="866">
        <f>E22-E23</f>
        <v>0</v>
      </c>
      <c r="F21" s="864">
        <v>0</v>
      </c>
      <c r="G21" s="1132">
        <v>0</v>
      </c>
      <c r="H21" s="1132"/>
      <c r="I21" s="856">
        <v>0</v>
      </c>
    </row>
    <row r="22" spans="1:9" ht="15">
      <c r="A22" s="1327"/>
      <c r="B22" s="1327"/>
      <c r="C22" s="1320"/>
      <c r="D22" s="747" t="s">
        <v>677</v>
      </c>
      <c r="E22" s="860">
        <f>E7+E10+E13+E16+E19</f>
        <v>17992536</v>
      </c>
      <c r="F22" s="865">
        <f>SUM(F7,F10)</f>
        <v>163808</v>
      </c>
      <c r="G22" s="1128">
        <v>0</v>
      </c>
      <c r="H22" s="1128">
        <f>SUM(H7,H10,H13,H16,H19)</f>
        <v>-4010653</v>
      </c>
      <c r="I22" s="857">
        <f>SUM(E22:H22)</f>
        <v>14145691</v>
      </c>
    </row>
    <row r="23" spans="1:9">
      <c r="A23" s="1327"/>
      <c r="B23" s="1327"/>
      <c r="C23" s="1321"/>
      <c r="D23" s="748" t="s">
        <v>678</v>
      </c>
      <c r="E23" s="862">
        <f>E8+E11+E14+E17+E20</f>
        <v>17992536</v>
      </c>
      <c r="F23" s="863">
        <f>SUM(F22)</f>
        <v>163808</v>
      </c>
      <c r="G23" s="1129">
        <v>0</v>
      </c>
      <c r="H23" s="1129">
        <f>SUM(H11)</f>
        <v>-4010653</v>
      </c>
      <c r="I23" s="855">
        <f>SUM(E23:H23)</f>
        <v>14145691</v>
      </c>
    </row>
  </sheetData>
  <mergeCells count="22">
    <mergeCell ref="E3:I3"/>
    <mergeCell ref="A1:I1"/>
    <mergeCell ref="A21:B23"/>
    <mergeCell ref="C21:C23"/>
    <mergeCell ref="A15:B17"/>
    <mergeCell ref="C15:C17"/>
    <mergeCell ref="A18:B20"/>
    <mergeCell ref="C18:C20"/>
    <mergeCell ref="D4:D5"/>
    <mergeCell ref="E4:E5"/>
    <mergeCell ref="A12:B14"/>
    <mergeCell ref="C12:C14"/>
    <mergeCell ref="A6:B8"/>
    <mergeCell ref="C6:C8"/>
    <mergeCell ref="A9:B11"/>
    <mergeCell ref="G4:G5"/>
    <mergeCell ref="C9:C11"/>
    <mergeCell ref="A4:B5"/>
    <mergeCell ref="C4:C5"/>
    <mergeCell ref="F4:F5"/>
    <mergeCell ref="I4:I5"/>
    <mergeCell ref="H4:H5"/>
  </mergeCells>
  <printOptions horizontalCentered="1"/>
  <pageMargins left="0.39370078740157483" right="0.70866141732283472" top="0.98425196850393704" bottom="0.74803149606299213" header="0.70866141732283472" footer="0.31496062992125984"/>
  <pageSetup paperSize="9" orientation="landscape" r:id="rId1"/>
  <headerFooter>
    <oddHeader>&amp;R&amp;"Times New Roman CE,Félkövér dőlt"&amp;11 10.1. melléklet az /2020. (.)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O26"/>
  <sheetViews>
    <sheetView topLeftCell="B1" workbookViewId="0">
      <selection activeCell="M18" sqref="M18"/>
    </sheetView>
  </sheetViews>
  <sheetFormatPr defaultRowHeight="15.75"/>
  <cols>
    <col min="1" max="1" width="5.5" style="374" customWidth="1"/>
    <col min="2" max="2" width="28.83203125" style="373" customWidth="1"/>
    <col min="3" max="14" width="11.33203125" style="373" customWidth="1"/>
    <col min="15" max="15" width="11.33203125" style="374" customWidth="1"/>
    <col min="16" max="256" width="9.33203125" style="373"/>
    <col min="257" max="257" width="5.5" style="373" customWidth="1"/>
    <col min="258" max="258" width="28.83203125" style="373" customWidth="1"/>
    <col min="259" max="271" width="11.33203125" style="373" customWidth="1"/>
    <col min="272" max="512" width="9.33203125" style="373"/>
    <col min="513" max="513" width="5.5" style="373" customWidth="1"/>
    <col min="514" max="514" width="28.83203125" style="373" customWidth="1"/>
    <col min="515" max="527" width="11.33203125" style="373" customWidth="1"/>
    <col min="528" max="768" width="9.33203125" style="373"/>
    <col min="769" max="769" width="5.5" style="373" customWidth="1"/>
    <col min="770" max="770" width="28.83203125" style="373" customWidth="1"/>
    <col min="771" max="783" width="11.33203125" style="373" customWidth="1"/>
    <col min="784" max="1024" width="9.33203125" style="373"/>
    <col min="1025" max="1025" width="5.5" style="373" customWidth="1"/>
    <col min="1026" max="1026" width="28.83203125" style="373" customWidth="1"/>
    <col min="1027" max="1039" width="11.33203125" style="373" customWidth="1"/>
    <col min="1040" max="1280" width="9.33203125" style="373"/>
    <col min="1281" max="1281" width="5.5" style="373" customWidth="1"/>
    <col min="1282" max="1282" width="28.83203125" style="373" customWidth="1"/>
    <col min="1283" max="1295" width="11.33203125" style="373" customWidth="1"/>
    <col min="1296" max="1536" width="9.33203125" style="373"/>
    <col min="1537" max="1537" width="5.5" style="373" customWidth="1"/>
    <col min="1538" max="1538" width="28.83203125" style="373" customWidth="1"/>
    <col min="1539" max="1551" width="11.33203125" style="373" customWidth="1"/>
    <col min="1552" max="1792" width="9.33203125" style="373"/>
    <col min="1793" max="1793" width="5.5" style="373" customWidth="1"/>
    <col min="1794" max="1794" width="28.83203125" style="373" customWidth="1"/>
    <col min="1795" max="1807" width="11.33203125" style="373" customWidth="1"/>
    <col min="1808" max="2048" width="9.33203125" style="373"/>
    <col min="2049" max="2049" width="5.5" style="373" customWidth="1"/>
    <col min="2050" max="2050" width="28.83203125" style="373" customWidth="1"/>
    <col min="2051" max="2063" width="11.33203125" style="373" customWidth="1"/>
    <col min="2064" max="2304" width="9.33203125" style="373"/>
    <col min="2305" max="2305" width="5.5" style="373" customWidth="1"/>
    <col min="2306" max="2306" width="28.83203125" style="373" customWidth="1"/>
    <col min="2307" max="2319" width="11.33203125" style="373" customWidth="1"/>
    <col min="2320" max="2560" width="9.33203125" style="373"/>
    <col min="2561" max="2561" width="5.5" style="373" customWidth="1"/>
    <col min="2562" max="2562" width="28.83203125" style="373" customWidth="1"/>
    <col min="2563" max="2575" width="11.33203125" style="373" customWidth="1"/>
    <col min="2576" max="2816" width="9.33203125" style="373"/>
    <col min="2817" max="2817" width="5.5" style="373" customWidth="1"/>
    <col min="2818" max="2818" width="28.83203125" style="373" customWidth="1"/>
    <col min="2819" max="2831" width="11.33203125" style="373" customWidth="1"/>
    <col min="2832" max="3072" width="9.33203125" style="373"/>
    <col min="3073" max="3073" width="5.5" style="373" customWidth="1"/>
    <col min="3074" max="3074" width="28.83203125" style="373" customWidth="1"/>
    <col min="3075" max="3087" width="11.33203125" style="373" customWidth="1"/>
    <col min="3088" max="3328" width="9.33203125" style="373"/>
    <col min="3329" max="3329" width="5.5" style="373" customWidth="1"/>
    <col min="3330" max="3330" width="28.83203125" style="373" customWidth="1"/>
    <col min="3331" max="3343" width="11.33203125" style="373" customWidth="1"/>
    <col min="3344" max="3584" width="9.33203125" style="373"/>
    <col min="3585" max="3585" width="5.5" style="373" customWidth="1"/>
    <col min="3586" max="3586" width="28.83203125" style="373" customWidth="1"/>
    <col min="3587" max="3599" width="11.33203125" style="373" customWidth="1"/>
    <col min="3600" max="3840" width="9.33203125" style="373"/>
    <col min="3841" max="3841" width="5.5" style="373" customWidth="1"/>
    <col min="3842" max="3842" width="28.83203125" style="373" customWidth="1"/>
    <col min="3843" max="3855" width="11.33203125" style="373" customWidth="1"/>
    <col min="3856" max="4096" width="9.33203125" style="373"/>
    <col min="4097" max="4097" width="5.5" style="373" customWidth="1"/>
    <col min="4098" max="4098" width="28.83203125" style="373" customWidth="1"/>
    <col min="4099" max="4111" width="11.33203125" style="373" customWidth="1"/>
    <col min="4112" max="4352" width="9.33203125" style="373"/>
    <col min="4353" max="4353" width="5.5" style="373" customWidth="1"/>
    <col min="4354" max="4354" width="28.83203125" style="373" customWidth="1"/>
    <col min="4355" max="4367" width="11.33203125" style="373" customWidth="1"/>
    <col min="4368" max="4608" width="9.33203125" style="373"/>
    <col min="4609" max="4609" width="5.5" style="373" customWidth="1"/>
    <col min="4610" max="4610" width="28.83203125" style="373" customWidth="1"/>
    <col min="4611" max="4623" width="11.33203125" style="373" customWidth="1"/>
    <col min="4624" max="4864" width="9.33203125" style="373"/>
    <col min="4865" max="4865" width="5.5" style="373" customWidth="1"/>
    <col min="4866" max="4866" width="28.83203125" style="373" customWidth="1"/>
    <col min="4867" max="4879" width="11.33203125" style="373" customWidth="1"/>
    <col min="4880" max="5120" width="9.33203125" style="373"/>
    <col min="5121" max="5121" width="5.5" style="373" customWidth="1"/>
    <col min="5122" max="5122" width="28.83203125" style="373" customWidth="1"/>
    <col min="5123" max="5135" width="11.33203125" style="373" customWidth="1"/>
    <col min="5136" max="5376" width="9.33203125" style="373"/>
    <col min="5377" max="5377" width="5.5" style="373" customWidth="1"/>
    <col min="5378" max="5378" width="28.83203125" style="373" customWidth="1"/>
    <col min="5379" max="5391" width="11.33203125" style="373" customWidth="1"/>
    <col min="5392" max="5632" width="9.33203125" style="373"/>
    <col min="5633" max="5633" width="5.5" style="373" customWidth="1"/>
    <col min="5634" max="5634" width="28.83203125" style="373" customWidth="1"/>
    <col min="5635" max="5647" width="11.33203125" style="373" customWidth="1"/>
    <col min="5648" max="5888" width="9.33203125" style="373"/>
    <col min="5889" max="5889" width="5.5" style="373" customWidth="1"/>
    <col min="5890" max="5890" width="28.83203125" style="373" customWidth="1"/>
    <col min="5891" max="5903" width="11.33203125" style="373" customWidth="1"/>
    <col min="5904" max="6144" width="9.33203125" style="373"/>
    <col min="6145" max="6145" width="5.5" style="373" customWidth="1"/>
    <col min="6146" max="6146" width="28.83203125" style="373" customWidth="1"/>
    <col min="6147" max="6159" width="11.33203125" style="373" customWidth="1"/>
    <col min="6160" max="6400" width="9.33203125" style="373"/>
    <col min="6401" max="6401" width="5.5" style="373" customWidth="1"/>
    <col min="6402" max="6402" width="28.83203125" style="373" customWidth="1"/>
    <col min="6403" max="6415" width="11.33203125" style="373" customWidth="1"/>
    <col min="6416" max="6656" width="9.33203125" style="373"/>
    <col min="6657" max="6657" width="5.5" style="373" customWidth="1"/>
    <col min="6658" max="6658" width="28.83203125" style="373" customWidth="1"/>
    <col min="6659" max="6671" width="11.33203125" style="373" customWidth="1"/>
    <col min="6672" max="6912" width="9.33203125" style="373"/>
    <col min="6913" max="6913" width="5.5" style="373" customWidth="1"/>
    <col min="6914" max="6914" width="28.83203125" style="373" customWidth="1"/>
    <col min="6915" max="6927" width="11.33203125" style="373" customWidth="1"/>
    <col min="6928" max="7168" width="9.33203125" style="373"/>
    <col min="7169" max="7169" width="5.5" style="373" customWidth="1"/>
    <col min="7170" max="7170" width="28.83203125" style="373" customWidth="1"/>
    <col min="7171" max="7183" width="11.33203125" style="373" customWidth="1"/>
    <col min="7184" max="7424" width="9.33203125" style="373"/>
    <col min="7425" max="7425" width="5.5" style="373" customWidth="1"/>
    <col min="7426" max="7426" width="28.83203125" style="373" customWidth="1"/>
    <col min="7427" max="7439" width="11.33203125" style="373" customWidth="1"/>
    <col min="7440" max="7680" width="9.33203125" style="373"/>
    <col min="7681" max="7681" width="5.5" style="373" customWidth="1"/>
    <col min="7682" max="7682" width="28.83203125" style="373" customWidth="1"/>
    <col min="7683" max="7695" width="11.33203125" style="373" customWidth="1"/>
    <col min="7696" max="7936" width="9.33203125" style="373"/>
    <col min="7937" max="7937" width="5.5" style="373" customWidth="1"/>
    <col min="7938" max="7938" width="28.83203125" style="373" customWidth="1"/>
    <col min="7939" max="7951" width="11.33203125" style="373" customWidth="1"/>
    <col min="7952" max="8192" width="9.33203125" style="373"/>
    <col min="8193" max="8193" width="5.5" style="373" customWidth="1"/>
    <col min="8194" max="8194" width="28.83203125" style="373" customWidth="1"/>
    <col min="8195" max="8207" width="11.33203125" style="373" customWidth="1"/>
    <col min="8208" max="8448" width="9.33203125" style="373"/>
    <col min="8449" max="8449" width="5.5" style="373" customWidth="1"/>
    <col min="8450" max="8450" width="28.83203125" style="373" customWidth="1"/>
    <col min="8451" max="8463" width="11.33203125" style="373" customWidth="1"/>
    <col min="8464" max="8704" width="9.33203125" style="373"/>
    <col min="8705" max="8705" width="5.5" style="373" customWidth="1"/>
    <col min="8706" max="8706" width="28.83203125" style="373" customWidth="1"/>
    <col min="8707" max="8719" width="11.33203125" style="373" customWidth="1"/>
    <col min="8720" max="8960" width="9.33203125" style="373"/>
    <col min="8961" max="8961" width="5.5" style="373" customWidth="1"/>
    <col min="8962" max="8962" width="28.83203125" style="373" customWidth="1"/>
    <col min="8963" max="8975" width="11.33203125" style="373" customWidth="1"/>
    <col min="8976" max="9216" width="9.33203125" style="373"/>
    <col min="9217" max="9217" width="5.5" style="373" customWidth="1"/>
    <col min="9218" max="9218" width="28.83203125" style="373" customWidth="1"/>
    <col min="9219" max="9231" width="11.33203125" style="373" customWidth="1"/>
    <col min="9232" max="9472" width="9.33203125" style="373"/>
    <col min="9473" max="9473" width="5.5" style="373" customWidth="1"/>
    <col min="9474" max="9474" width="28.83203125" style="373" customWidth="1"/>
    <col min="9475" max="9487" width="11.33203125" style="373" customWidth="1"/>
    <col min="9488" max="9728" width="9.33203125" style="373"/>
    <col min="9729" max="9729" width="5.5" style="373" customWidth="1"/>
    <col min="9730" max="9730" width="28.83203125" style="373" customWidth="1"/>
    <col min="9731" max="9743" width="11.33203125" style="373" customWidth="1"/>
    <col min="9744" max="9984" width="9.33203125" style="373"/>
    <col min="9985" max="9985" width="5.5" style="373" customWidth="1"/>
    <col min="9986" max="9986" width="28.83203125" style="373" customWidth="1"/>
    <col min="9987" max="9999" width="11.33203125" style="373" customWidth="1"/>
    <col min="10000" max="10240" width="9.33203125" style="373"/>
    <col min="10241" max="10241" width="5.5" style="373" customWidth="1"/>
    <col min="10242" max="10242" width="28.83203125" style="373" customWidth="1"/>
    <col min="10243" max="10255" width="11.33203125" style="373" customWidth="1"/>
    <col min="10256" max="10496" width="9.33203125" style="373"/>
    <col min="10497" max="10497" width="5.5" style="373" customWidth="1"/>
    <col min="10498" max="10498" width="28.83203125" style="373" customWidth="1"/>
    <col min="10499" max="10511" width="11.33203125" style="373" customWidth="1"/>
    <col min="10512" max="10752" width="9.33203125" style="373"/>
    <col min="10753" max="10753" width="5.5" style="373" customWidth="1"/>
    <col min="10754" max="10754" width="28.83203125" style="373" customWidth="1"/>
    <col min="10755" max="10767" width="11.33203125" style="373" customWidth="1"/>
    <col min="10768" max="11008" width="9.33203125" style="373"/>
    <col min="11009" max="11009" width="5.5" style="373" customWidth="1"/>
    <col min="11010" max="11010" width="28.83203125" style="373" customWidth="1"/>
    <col min="11011" max="11023" width="11.33203125" style="373" customWidth="1"/>
    <col min="11024" max="11264" width="9.33203125" style="373"/>
    <col min="11265" max="11265" width="5.5" style="373" customWidth="1"/>
    <col min="11266" max="11266" width="28.83203125" style="373" customWidth="1"/>
    <col min="11267" max="11279" width="11.33203125" style="373" customWidth="1"/>
    <col min="11280" max="11520" width="9.33203125" style="373"/>
    <col min="11521" max="11521" width="5.5" style="373" customWidth="1"/>
    <col min="11522" max="11522" width="28.83203125" style="373" customWidth="1"/>
    <col min="11523" max="11535" width="11.33203125" style="373" customWidth="1"/>
    <col min="11536" max="11776" width="9.33203125" style="373"/>
    <col min="11777" max="11777" width="5.5" style="373" customWidth="1"/>
    <col min="11778" max="11778" width="28.83203125" style="373" customWidth="1"/>
    <col min="11779" max="11791" width="11.33203125" style="373" customWidth="1"/>
    <col min="11792" max="12032" width="9.33203125" style="373"/>
    <col min="12033" max="12033" width="5.5" style="373" customWidth="1"/>
    <col min="12034" max="12034" width="28.83203125" style="373" customWidth="1"/>
    <col min="12035" max="12047" width="11.33203125" style="373" customWidth="1"/>
    <col min="12048" max="12288" width="9.33203125" style="373"/>
    <col min="12289" max="12289" width="5.5" style="373" customWidth="1"/>
    <col min="12290" max="12290" width="28.83203125" style="373" customWidth="1"/>
    <col min="12291" max="12303" width="11.33203125" style="373" customWidth="1"/>
    <col min="12304" max="12544" width="9.33203125" style="373"/>
    <col min="12545" max="12545" width="5.5" style="373" customWidth="1"/>
    <col min="12546" max="12546" width="28.83203125" style="373" customWidth="1"/>
    <col min="12547" max="12559" width="11.33203125" style="373" customWidth="1"/>
    <col min="12560" max="12800" width="9.33203125" style="373"/>
    <col min="12801" max="12801" width="5.5" style="373" customWidth="1"/>
    <col min="12802" max="12802" width="28.83203125" style="373" customWidth="1"/>
    <col min="12803" max="12815" width="11.33203125" style="373" customWidth="1"/>
    <col min="12816" max="13056" width="9.33203125" style="373"/>
    <col min="13057" max="13057" width="5.5" style="373" customWidth="1"/>
    <col min="13058" max="13058" width="28.83203125" style="373" customWidth="1"/>
    <col min="13059" max="13071" width="11.33203125" style="373" customWidth="1"/>
    <col min="13072" max="13312" width="9.33203125" style="373"/>
    <col min="13313" max="13313" width="5.5" style="373" customWidth="1"/>
    <col min="13314" max="13314" width="28.83203125" style="373" customWidth="1"/>
    <col min="13315" max="13327" width="11.33203125" style="373" customWidth="1"/>
    <col min="13328" max="13568" width="9.33203125" style="373"/>
    <col min="13569" max="13569" width="5.5" style="373" customWidth="1"/>
    <col min="13570" max="13570" width="28.83203125" style="373" customWidth="1"/>
    <col min="13571" max="13583" width="11.33203125" style="373" customWidth="1"/>
    <col min="13584" max="13824" width="9.33203125" style="373"/>
    <col min="13825" max="13825" width="5.5" style="373" customWidth="1"/>
    <col min="13826" max="13826" width="28.83203125" style="373" customWidth="1"/>
    <col min="13827" max="13839" width="11.33203125" style="373" customWidth="1"/>
    <col min="13840" max="14080" width="9.33203125" style="373"/>
    <col min="14081" max="14081" width="5.5" style="373" customWidth="1"/>
    <col min="14082" max="14082" width="28.83203125" style="373" customWidth="1"/>
    <col min="14083" max="14095" width="11.33203125" style="373" customWidth="1"/>
    <col min="14096" max="14336" width="9.33203125" style="373"/>
    <col min="14337" max="14337" width="5.5" style="373" customWidth="1"/>
    <col min="14338" max="14338" width="28.83203125" style="373" customWidth="1"/>
    <col min="14339" max="14351" width="11.33203125" style="373" customWidth="1"/>
    <col min="14352" max="14592" width="9.33203125" style="373"/>
    <col min="14593" max="14593" width="5.5" style="373" customWidth="1"/>
    <col min="14594" max="14594" width="28.83203125" style="373" customWidth="1"/>
    <col min="14595" max="14607" width="11.33203125" style="373" customWidth="1"/>
    <col min="14608" max="14848" width="9.33203125" style="373"/>
    <col min="14849" max="14849" width="5.5" style="373" customWidth="1"/>
    <col min="14850" max="14850" width="28.83203125" style="373" customWidth="1"/>
    <col min="14851" max="14863" width="11.33203125" style="373" customWidth="1"/>
    <col min="14864" max="15104" width="9.33203125" style="373"/>
    <col min="15105" max="15105" width="5.5" style="373" customWidth="1"/>
    <col min="15106" max="15106" width="28.83203125" style="373" customWidth="1"/>
    <col min="15107" max="15119" width="11.33203125" style="373" customWidth="1"/>
    <col min="15120" max="15360" width="9.33203125" style="373"/>
    <col min="15361" max="15361" width="5.5" style="373" customWidth="1"/>
    <col min="15362" max="15362" width="28.83203125" style="373" customWidth="1"/>
    <col min="15363" max="15375" width="11.33203125" style="373" customWidth="1"/>
    <col min="15376" max="15616" width="9.33203125" style="373"/>
    <col min="15617" max="15617" width="5.5" style="373" customWidth="1"/>
    <col min="15618" max="15618" width="28.83203125" style="373" customWidth="1"/>
    <col min="15619" max="15631" width="11.33203125" style="373" customWidth="1"/>
    <col min="15632" max="15872" width="9.33203125" style="373"/>
    <col min="15873" max="15873" width="5.5" style="373" customWidth="1"/>
    <col min="15874" max="15874" width="28.83203125" style="373" customWidth="1"/>
    <col min="15875" max="15887" width="11.33203125" style="373" customWidth="1"/>
    <col min="15888" max="16128" width="9.33203125" style="373"/>
    <col min="16129" max="16129" width="5.5" style="373" customWidth="1"/>
    <col min="16130" max="16130" width="28.83203125" style="373" customWidth="1"/>
    <col min="16131" max="16143" width="11.33203125" style="373" customWidth="1"/>
    <col min="16144" max="16384" width="9.33203125" style="373"/>
  </cols>
  <sheetData>
    <row r="1" spans="1:15" ht="45.75" customHeight="1">
      <c r="A1" s="1332" t="s">
        <v>709</v>
      </c>
      <c r="B1" s="1333"/>
      <c r="C1" s="1333"/>
      <c r="D1" s="1333"/>
      <c r="E1" s="1333"/>
      <c r="F1" s="1333"/>
      <c r="G1" s="1333"/>
      <c r="H1" s="1333"/>
      <c r="I1" s="1333"/>
      <c r="J1" s="1333"/>
      <c r="K1" s="1333"/>
      <c r="L1" s="1333"/>
      <c r="M1" s="1333"/>
      <c r="N1" s="1333"/>
      <c r="O1" s="1333"/>
    </row>
    <row r="2" spans="1:15" ht="12" customHeight="1">
      <c r="N2" s="375"/>
      <c r="O2" s="376" t="s">
        <v>658</v>
      </c>
    </row>
    <row r="3" spans="1:15" s="374" customFormat="1" ht="31.5" customHeight="1">
      <c r="A3" s="377" t="s">
        <v>396</v>
      </c>
      <c r="B3" s="378" t="s">
        <v>267</v>
      </c>
      <c r="C3" s="378" t="s">
        <v>494</v>
      </c>
      <c r="D3" s="378" t="s">
        <v>495</v>
      </c>
      <c r="E3" s="378" t="s">
        <v>496</v>
      </c>
      <c r="F3" s="378" t="s">
        <v>497</v>
      </c>
      <c r="G3" s="378" t="s">
        <v>498</v>
      </c>
      <c r="H3" s="378" t="s">
        <v>499</v>
      </c>
      <c r="I3" s="378" t="s">
        <v>500</v>
      </c>
      <c r="J3" s="378" t="s">
        <v>501</v>
      </c>
      <c r="K3" s="378" t="s">
        <v>502</v>
      </c>
      <c r="L3" s="378" t="s">
        <v>503</v>
      </c>
      <c r="M3" s="378" t="s">
        <v>504</v>
      </c>
      <c r="N3" s="378" t="s">
        <v>505</v>
      </c>
      <c r="O3" s="379" t="s">
        <v>506</v>
      </c>
    </row>
    <row r="4" spans="1:15" s="381" customFormat="1" ht="21" customHeight="1">
      <c r="A4" s="380" t="s">
        <v>9</v>
      </c>
      <c r="B4" s="1334" t="s">
        <v>265</v>
      </c>
      <c r="C4" s="1334"/>
      <c r="D4" s="1334"/>
      <c r="E4" s="1334"/>
      <c r="F4" s="1334"/>
      <c r="G4" s="1334"/>
      <c r="H4" s="1334"/>
      <c r="I4" s="1334"/>
      <c r="J4" s="1334"/>
      <c r="K4" s="1334"/>
      <c r="L4" s="1334"/>
      <c r="M4" s="1334"/>
      <c r="N4" s="1334"/>
      <c r="O4" s="1335"/>
    </row>
    <row r="5" spans="1:15" s="386" customFormat="1" ht="21" customHeight="1">
      <c r="A5" s="382" t="s">
        <v>12</v>
      </c>
      <c r="B5" s="383" t="s">
        <v>507</v>
      </c>
      <c r="C5" s="384">
        <v>3095842</v>
      </c>
      <c r="D5" s="384">
        <v>3095842</v>
      </c>
      <c r="E5" s="384">
        <v>3095842</v>
      </c>
      <c r="F5" s="384">
        <v>3095842</v>
      </c>
      <c r="G5" s="384">
        <v>3095842</v>
      </c>
      <c r="H5" s="384">
        <v>3095842</v>
      </c>
      <c r="I5" s="384">
        <v>3095842</v>
      </c>
      <c r="J5" s="384">
        <v>3095842</v>
      </c>
      <c r="K5" s="384">
        <v>3095841</v>
      </c>
      <c r="L5" s="384">
        <v>3095838</v>
      </c>
      <c r="M5" s="384">
        <v>3095842</v>
      </c>
      <c r="N5" s="384">
        <v>3095842</v>
      </c>
      <c r="O5" s="385">
        <f>SUM(C5:N5)</f>
        <v>37150099</v>
      </c>
    </row>
    <row r="6" spans="1:15" s="386" customFormat="1" ht="21" customHeight="1">
      <c r="A6" s="387" t="s">
        <v>15</v>
      </c>
      <c r="B6" s="388" t="s">
        <v>508</v>
      </c>
      <c r="C6" s="389">
        <v>3028250</v>
      </c>
      <c r="D6" s="389">
        <v>3028250</v>
      </c>
      <c r="E6" s="389">
        <v>3028250</v>
      </c>
      <c r="F6" s="389">
        <v>3028250</v>
      </c>
      <c r="G6" s="389">
        <v>3028250</v>
      </c>
      <c r="H6" s="389">
        <v>3028250</v>
      </c>
      <c r="I6" s="389">
        <v>3028250</v>
      </c>
      <c r="J6" s="389">
        <v>3028250</v>
      </c>
      <c r="K6" s="389">
        <v>3028250</v>
      </c>
      <c r="L6" s="389">
        <v>3028250</v>
      </c>
      <c r="M6" s="389">
        <v>3028250</v>
      </c>
      <c r="N6" s="389">
        <v>3028249</v>
      </c>
      <c r="O6" s="390">
        <f t="shared" ref="O6:O11" si="0">SUM(C6:N6)</f>
        <v>36338999</v>
      </c>
    </row>
    <row r="7" spans="1:15" s="386" customFormat="1" ht="21" customHeight="1">
      <c r="A7" s="387" t="s">
        <v>18</v>
      </c>
      <c r="B7" s="391" t="s">
        <v>436</v>
      </c>
      <c r="C7" s="389">
        <v>4253490</v>
      </c>
      <c r="D7" s="389">
        <v>4253490</v>
      </c>
      <c r="E7" s="389">
        <v>4253490</v>
      </c>
      <c r="F7" s="389">
        <v>4253490</v>
      </c>
      <c r="G7" s="389">
        <v>4253490</v>
      </c>
      <c r="H7" s="389">
        <v>4253490</v>
      </c>
      <c r="I7" s="389">
        <v>4253590</v>
      </c>
      <c r="J7" s="389">
        <v>4253450</v>
      </c>
      <c r="K7" s="389">
        <v>4252480</v>
      </c>
      <c r="L7" s="389">
        <v>4253488</v>
      </c>
      <c r="M7" s="389">
        <v>4258487</v>
      </c>
      <c r="N7" s="389">
        <v>4253490</v>
      </c>
      <c r="O7" s="390">
        <f t="shared" si="0"/>
        <v>51045925</v>
      </c>
    </row>
    <row r="8" spans="1:15" s="386" customFormat="1" ht="21" customHeight="1">
      <c r="A8" s="387" t="s">
        <v>21</v>
      </c>
      <c r="B8" s="391" t="s">
        <v>437</v>
      </c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90">
        <f t="shared" si="0"/>
        <v>0</v>
      </c>
    </row>
    <row r="9" spans="1:15" s="386" customFormat="1" ht="21" customHeight="1">
      <c r="A9" s="387" t="s">
        <v>24</v>
      </c>
      <c r="B9" s="391" t="s">
        <v>509</v>
      </c>
      <c r="C9" s="389">
        <v>89708</v>
      </c>
      <c r="D9" s="389">
        <v>89708</v>
      </c>
      <c r="E9" s="389">
        <v>89708</v>
      </c>
      <c r="F9" s="389">
        <v>89708</v>
      </c>
      <c r="G9" s="389">
        <v>89708</v>
      </c>
      <c r="H9" s="389">
        <v>89708</v>
      </c>
      <c r="I9" s="389">
        <v>89708</v>
      </c>
      <c r="J9" s="389">
        <v>89708</v>
      </c>
      <c r="K9" s="389">
        <v>89712</v>
      </c>
      <c r="L9" s="389">
        <v>89708</v>
      </c>
      <c r="M9" s="389">
        <v>89708</v>
      </c>
      <c r="N9" s="389">
        <v>89708</v>
      </c>
      <c r="O9" s="390">
        <f t="shared" si="0"/>
        <v>1076500</v>
      </c>
    </row>
    <row r="10" spans="1:15" s="386" customFormat="1" ht="21" customHeight="1">
      <c r="A10" s="387" t="s">
        <v>27</v>
      </c>
      <c r="B10" s="391" t="s">
        <v>510</v>
      </c>
      <c r="C10" s="389"/>
      <c r="D10" s="389"/>
      <c r="E10" s="389"/>
      <c r="F10" s="389"/>
      <c r="G10" s="389"/>
      <c r="H10" s="389"/>
      <c r="I10" s="389"/>
      <c r="J10" s="389"/>
      <c r="K10" s="389"/>
      <c r="L10" s="389"/>
      <c r="M10" s="389"/>
      <c r="N10" s="389"/>
      <c r="O10" s="390">
        <f t="shared" si="0"/>
        <v>0</v>
      </c>
    </row>
    <row r="11" spans="1:15" s="386" customFormat="1" ht="21" customHeight="1">
      <c r="A11" s="392" t="s">
        <v>30</v>
      </c>
      <c r="B11" s="393" t="s">
        <v>511</v>
      </c>
      <c r="C11" s="394">
        <v>121379928</v>
      </c>
      <c r="D11" s="394">
        <v>770114</v>
      </c>
      <c r="E11" s="394"/>
      <c r="F11" s="394"/>
      <c r="G11" s="394"/>
      <c r="H11" s="394"/>
      <c r="I11" s="394"/>
      <c r="J11" s="394"/>
      <c r="K11" s="394"/>
      <c r="L11" s="394"/>
      <c r="M11" s="394"/>
      <c r="N11" s="394">
        <v>309310</v>
      </c>
      <c r="O11" s="395">
        <f t="shared" si="0"/>
        <v>122459352</v>
      </c>
    </row>
    <row r="12" spans="1:15" s="381" customFormat="1" ht="21" customHeight="1">
      <c r="A12" s="396" t="s">
        <v>33</v>
      </c>
      <c r="B12" s="397" t="s">
        <v>512</v>
      </c>
      <c r="C12" s="398">
        <f t="shared" ref="C12:N12" si="1">SUM(C5:C11)</f>
        <v>131847218</v>
      </c>
      <c r="D12" s="398">
        <f t="shared" si="1"/>
        <v>11237404</v>
      </c>
      <c r="E12" s="398">
        <f t="shared" si="1"/>
        <v>10467290</v>
      </c>
      <c r="F12" s="398">
        <f t="shared" si="1"/>
        <v>10467290</v>
      </c>
      <c r="G12" s="398">
        <f t="shared" si="1"/>
        <v>10467290</v>
      </c>
      <c r="H12" s="398">
        <f t="shared" si="1"/>
        <v>10467290</v>
      </c>
      <c r="I12" s="398">
        <f t="shared" si="1"/>
        <v>10467390</v>
      </c>
      <c r="J12" s="398">
        <f t="shared" si="1"/>
        <v>10467250</v>
      </c>
      <c r="K12" s="398">
        <f t="shared" si="1"/>
        <v>10466283</v>
      </c>
      <c r="L12" s="398">
        <f t="shared" si="1"/>
        <v>10467284</v>
      </c>
      <c r="M12" s="398">
        <f t="shared" si="1"/>
        <v>10472287</v>
      </c>
      <c r="N12" s="398">
        <f t="shared" si="1"/>
        <v>10776599</v>
      </c>
      <c r="O12" s="399">
        <f>SUM(O5:O11)</f>
        <v>248070875</v>
      </c>
    </row>
    <row r="13" spans="1:15" s="381" customFormat="1" ht="21" customHeight="1">
      <c r="A13" s="380" t="s">
        <v>36</v>
      </c>
      <c r="B13" s="1334" t="s">
        <v>266</v>
      </c>
      <c r="C13" s="1334"/>
      <c r="D13" s="1334"/>
      <c r="E13" s="1334"/>
      <c r="F13" s="1334"/>
      <c r="G13" s="1334"/>
      <c r="H13" s="1334"/>
      <c r="I13" s="1334"/>
      <c r="J13" s="1334"/>
      <c r="K13" s="1334"/>
      <c r="L13" s="1334"/>
      <c r="M13" s="1334"/>
      <c r="N13" s="1334"/>
      <c r="O13" s="1335"/>
    </row>
    <row r="14" spans="1:15" s="386" customFormat="1" ht="21" customHeight="1">
      <c r="A14" s="382" t="s">
        <v>38</v>
      </c>
      <c r="B14" s="383" t="s">
        <v>439</v>
      </c>
      <c r="C14" s="384">
        <v>2808311</v>
      </c>
      <c r="D14" s="384">
        <v>2808311</v>
      </c>
      <c r="E14" s="384">
        <v>2808311</v>
      </c>
      <c r="F14" s="384">
        <v>2808311</v>
      </c>
      <c r="G14" s="384">
        <v>2808311</v>
      </c>
      <c r="H14" s="384">
        <v>2808311</v>
      </c>
      <c r="I14" s="384">
        <v>2808311</v>
      </c>
      <c r="J14" s="384">
        <v>2808311</v>
      </c>
      <c r="K14" s="384">
        <v>2808311</v>
      </c>
      <c r="L14" s="384">
        <v>2808311</v>
      </c>
      <c r="M14" s="384">
        <v>2808311</v>
      </c>
      <c r="N14" s="384">
        <v>2808308</v>
      </c>
      <c r="O14" s="385">
        <f t="shared" ref="O14:O22" si="2">SUM(C14:N14)</f>
        <v>33699729</v>
      </c>
    </row>
    <row r="15" spans="1:15" s="386" customFormat="1" ht="22.5">
      <c r="A15" s="387" t="s">
        <v>40</v>
      </c>
      <c r="B15" s="388" t="s">
        <v>205</v>
      </c>
      <c r="C15" s="389">
        <v>437148</v>
      </c>
      <c r="D15" s="389">
        <v>437148</v>
      </c>
      <c r="E15" s="389">
        <v>437148</v>
      </c>
      <c r="F15" s="389">
        <v>437148</v>
      </c>
      <c r="G15" s="389">
        <v>437148</v>
      </c>
      <c r="H15" s="389">
        <v>437148</v>
      </c>
      <c r="I15" s="389">
        <v>437148</v>
      </c>
      <c r="J15" s="389">
        <v>437148</v>
      </c>
      <c r="K15" s="389">
        <v>437148</v>
      </c>
      <c r="L15" s="389">
        <v>437148</v>
      </c>
      <c r="M15" s="389">
        <v>437148</v>
      </c>
      <c r="N15" s="389">
        <v>437142</v>
      </c>
      <c r="O15" s="390">
        <f t="shared" si="2"/>
        <v>5245770</v>
      </c>
    </row>
    <row r="16" spans="1:15" s="386" customFormat="1" ht="21" customHeight="1">
      <c r="A16" s="387" t="s">
        <v>42</v>
      </c>
      <c r="B16" s="391" t="s">
        <v>207</v>
      </c>
      <c r="C16" s="389">
        <v>3912169</v>
      </c>
      <c r="D16" s="389">
        <v>3912169</v>
      </c>
      <c r="E16" s="389">
        <v>3912169</v>
      </c>
      <c r="F16" s="389">
        <v>3912169</v>
      </c>
      <c r="G16" s="389">
        <v>3912169</v>
      </c>
      <c r="H16" s="389">
        <v>3912169</v>
      </c>
      <c r="I16" s="389">
        <v>3912169</v>
      </c>
      <c r="J16" s="389">
        <v>3912169</v>
      </c>
      <c r="K16" s="389">
        <v>3912169</v>
      </c>
      <c r="L16" s="389">
        <v>3912169</v>
      </c>
      <c r="M16" s="389">
        <v>3912169</v>
      </c>
      <c r="N16" s="389">
        <v>3912167</v>
      </c>
      <c r="O16" s="390">
        <f t="shared" si="2"/>
        <v>46946026</v>
      </c>
    </row>
    <row r="17" spans="1:15" s="386" customFormat="1" ht="21" customHeight="1">
      <c r="A17" s="387" t="s">
        <v>44</v>
      </c>
      <c r="B17" s="391" t="s">
        <v>209</v>
      </c>
      <c r="C17" s="389">
        <v>84838</v>
      </c>
      <c r="D17" s="389">
        <v>84838</v>
      </c>
      <c r="E17" s="389">
        <v>84838</v>
      </c>
      <c r="F17" s="389">
        <v>84838</v>
      </c>
      <c r="G17" s="389">
        <v>84838</v>
      </c>
      <c r="H17" s="389">
        <v>84838</v>
      </c>
      <c r="I17" s="389">
        <v>84838</v>
      </c>
      <c r="J17" s="389">
        <v>84838</v>
      </c>
      <c r="K17" s="389">
        <v>84838</v>
      </c>
      <c r="L17" s="389">
        <v>84838</v>
      </c>
      <c r="M17" s="389">
        <v>84835</v>
      </c>
      <c r="N17" s="389">
        <v>84836</v>
      </c>
      <c r="O17" s="390">
        <f t="shared" si="2"/>
        <v>1018051</v>
      </c>
    </row>
    <row r="18" spans="1:15" s="386" customFormat="1" ht="21" customHeight="1">
      <c r="A18" s="387" t="s">
        <v>46</v>
      </c>
      <c r="B18" s="391" t="s">
        <v>211</v>
      </c>
      <c r="C18" s="389">
        <v>11608838</v>
      </c>
      <c r="D18" s="389">
        <v>11608838</v>
      </c>
      <c r="E18" s="389">
        <v>11608838</v>
      </c>
      <c r="F18" s="389">
        <v>11608838</v>
      </c>
      <c r="G18" s="389">
        <v>11608838</v>
      </c>
      <c r="H18" s="389">
        <v>11608838</v>
      </c>
      <c r="I18" s="389">
        <v>11608838</v>
      </c>
      <c r="J18" s="389">
        <v>11608838</v>
      </c>
      <c r="K18" s="389">
        <v>11608838</v>
      </c>
      <c r="L18" s="389">
        <v>11608838</v>
      </c>
      <c r="M18" s="389">
        <v>11608836</v>
      </c>
      <c r="N18" s="389">
        <v>11608838</v>
      </c>
      <c r="O18" s="390">
        <f t="shared" si="2"/>
        <v>139306054</v>
      </c>
    </row>
    <row r="19" spans="1:15" s="386" customFormat="1" ht="21" customHeight="1">
      <c r="A19" s="387" t="s">
        <v>48</v>
      </c>
      <c r="B19" s="391" t="s">
        <v>230</v>
      </c>
      <c r="C19" s="389">
        <v>1625889</v>
      </c>
      <c r="D19" s="389">
        <v>1625889</v>
      </c>
      <c r="E19" s="389">
        <v>1625889</v>
      </c>
      <c r="F19" s="389">
        <v>1625889</v>
      </c>
      <c r="G19" s="389">
        <v>1625889</v>
      </c>
      <c r="H19" s="389">
        <v>1625889</v>
      </c>
      <c r="I19" s="389">
        <v>1625889</v>
      </c>
      <c r="J19" s="389">
        <v>1625889</v>
      </c>
      <c r="K19" s="389">
        <v>1625889</v>
      </c>
      <c r="L19" s="389">
        <v>1625889</v>
      </c>
      <c r="M19" s="389">
        <v>1625889</v>
      </c>
      <c r="N19" s="389">
        <v>1625890</v>
      </c>
      <c r="O19" s="390">
        <f t="shared" si="2"/>
        <v>19510669</v>
      </c>
    </row>
    <row r="20" spans="1:15" s="386" customFormat="1" ht="21" customHeight="1">
      <c r="A20" s="387" t="s">
        <v>50</v>
      </c>
      <c r="B20" s="388" t="s">
        <v>232</v>
      </c>
      <c r="C20" s="389">
        <v>151932</v>
      </c>
      <c r="D20" s="389">
        <v>151932</v>
      </c>
      <c r="E20" s="389">
        <v>151932</v>
      </c>
      <c r="F20" s="389">
        <v>151932</v>
      </c>
      <c r="G20" s="389">
        <v>151932</v>
      </c>
      <c r="H20" s="389">
        <v>151932</v>
      </c>
      <c r="I20" s="389">
        <v>151932</v>
      </c>
      <c r="J20" s="389">
        <v>151932</v>
      </c>
      <c r="K20" s="389">
        <v>151932</v>
      </c>
      <c r="L20" s="389">
        <v>151932</v>
      </c>
      <c r="M20" s="389">
        <v>151927</v>
      </c>
      <c r="N20" s="389">
        <v>151932</v>
      </c>
      <c r="O20" s="390">
        <f t="shared" si="2"/>
        <v>1823179</v>
      </c>
    </row>
    <row r="21" spans="1:15" s="386" customFormat="1" ht="21" customHeight="1">
      <c r="A21" s="387" t="s">
        <v>53</v>
      </c>
      <c r="B21" s="391" t="s">
        <v>234</v>
      </c>
      <c r="C21" s="389"/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90">
        <f t="shared" si="2"/>
        <v>0</v>
      </c>
    </row>
    <row r="22" spans="1:15" s="386" customFormat="1" ht="21" customHeight="1">
      <c r="A22" s="400" t="s">
        <v>63</v>
      </c>
      <c r="B22" s="401" t="s">
        <v>440</v>
      </c>
      <c r="C22" s="402">
        <v>521397</v>
      </c>
      <c r="D22" s="402"/>
      <c r="E22" s="402"/>
      <c r="F22" s="402"/>
      <c r="G22" s="402"/>
      <c r="H22" s="402"/>
      <c r="I22" s="402"/>
      <c r="J22" s="402"/>
      <c r="K22" s="402"/>
      <c r="L22" s="402"/>
      <c r="M22" s="402"/>
      <c r="N22" s="402"/>
      <c r="O22" s="403">
        <f t="shared" si="2"/>
        <v>521397</v>
      </c>
    </row>
    <row r="23" spans="1:15" s="381" customFormat="1" ht="21" customHeight="1">
      <c r="A23" s="404" t="s">
        <v>65</v>
      </c>
      <c r="B23" s="397" t="s">
        <v>424</v>
      </c>
      <c r="C23" s="398">
        <f t="shared" ref="C23:N23" si="3">SUM(C14:C22)</f>
        <v>21150522</v>
      </c>
      <c r="D23" s="398">
        <f t="shared" si="3"/>
        <v>20629125</v>
      </c>
      <c r="E23" s="398">
        <f t="shared" si="3"/>
        <v>20629125</v>
      </c>
      <c r="F23" s="398">
        <f t="shared" si="3"/>
        <v>20629125</v>
      </c>
      <c r="G23" s="398">
        <f t="shared" si="3"/>
        <v>20629125</v>
      </c>
      <c r="H23" s="398">
        <f t="shared" si="3"/>
        <v>20629125</v>
      </c>
      <c r="I23" s="398">
        <f t="shared" si="3"/>
        <v>20629125</v>
      </c>
      <c r="J23" s="398">
        <f t="shared" si="3"/>
        <v>20629125</v>
      </c>
      <c r="K23" s="398">
        <f t="shared" si="3"/>
        <v>20629125</v>
      </c>
      <c r="L23" s="398">
        <f t="shared" si="3"/>
        <v>20629125</v>
      </c>
      <c r="M23" s="398">
        <f t="shared" si="3"/>
        <v>20629115</v>
      </c>
      <c r="N23" s="398">
        <f t="shared" si="3"/>
        <v>20629113</v>
      </c>
      <c r="O23" s="399">
        <f>SUM(O14:O22)</f>
        <v>248070875</v>
      </c>
    </row>
    <row r="24" spans="1:15" ht="21" customHeight="1">
      <c r="A24" s="405" t="s">
        <v>67</v>
      </c>
      <c r="B24" s="406" t="s">
        <v>513</v>
      </c>
      <c r="C24" s="407">
        <f t="shared" ref="C24:O24" si="4">C12-C23</f>
        <v>110696696</v>
      </c>
      <c r="D24" s="407">
        <f t="shared" si="4"/>
        <v>-9391721</v>
      </c>
      <c r="E24" s="407">
        <f t="shared" si="4"/>
        <v>-10161835</v>
      </c>
      <c r="F24" s="407">
        <f t="shared" si="4"/>
        <v>-10161835</v>
      </c>
      <c r="G24" s="407">
        <f t="shared" si="4"/>
        <v>-10161835</v>
      </c>
      <c r="H24" s="407">
        <f t="shared" si="4"/>
        <v>-10161835</v>
      </c>
      <c r="I24" s="407">
        <f t="shared" si="4"/>
        <v>-10161735</v>
      </c>
      <c r="J24" s="407">
        <f t="shared" si="4"/>
        <v>-10161875</v>
      </c>
      <c r="K24" s="407">
        <f t="shared" si="4"/>
        <v>-10162842</v>
      </c>
      <c r="L24" s="407">
        <f t="shared" si="4"/>
        <v>-10161841</v>
      </c>
      <c r="M24" s="407">
        <f t="shared" si="4"/>
        <v>-10156828</v>
      </c>
      <c r="N24" s="407">
        <f t="shared" si="4"/>
        <v>-9852514</v>
      </c>
      <c r="O24" s="408">
        <f t="shared" si="4"/>
        <v>0</v>
      </c>
    </row>
    <row r="25" spans="1:15">
      <c r="A25" s="409"/>
    </row>
    <row r="26" spans="1:15">
      <c r="B26" s="410"/>
      <c r="C26" s="411"/>
      <c r="D26" s="411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az /2020. (.)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K18"/>
  <sheetViews>
    <sheetView zoomScale="80" zoomScaleNormal="80" zoomScalePageLayoutView="80" workbookViewId="0">
      <selection activeCell="K17" sqref="K17"/>
    </sheetView>
  </sheetViews>
  <sheetFormatPr defaultRowHeight="12.75"/>
  <cols>
    <col min="1" max="1" width="5.83203125" style="487" customWidth="1"/>
    <col min="2" max="2" width="54.83203125" style="300" customWidth="1"/>
    <col min="3" max="7" width="17.6640625" style="300" customWidth="1"/>
    <col min="8" max="10" width="18.33203125" style="300" customWidth="1"/>
    <col min="11" max="11" width="20.6640625" style="300" customWidth="1"/>
    <col min="12" max="261" width="9.33203125" style="300"/>
    <col min="262" max="262" width="5.83203125" style="300" customWidth="1"/>
    <col min="263" max="263" width="54.83203125" style="300" customWidth="1"/>
    <col min="264" max="265" width="17.6640625" style="300" customWidth="1"/>
    <col min="266" max="517" width="9.33203125" style="300"/>
    <col min="518" max="518" width="5.83203125" style="300" customWidth="1"/>
    <col min="519" max="519" width="54.83203125" style="300" customWidth="1"/>
    <col min="520" max="521" width="17.6640625" style="300" customWidth="1"/>
    <col min="522" max="773" width="9.33203125" style="300"/>
    <col min="774" max="774" width="5.83203125" style="300" customWidth="1"/>
    <col min="775" max="775" width="54.83203125" style="300" customWidth="1"/>
    <col min="776" max="777" width="17.6640625" style="300" customWidth="1"/>
    <col min="778" max="1029" width="9.33203125" style="300"/>
    <col min="1030" max="1030" width="5.83203125" style="300" customWidth="1"/>
    <col min="1031" max="1031" width="54.83203125" style="300" customWidth="1"/>
    <col min="1032" max="1033" width="17.6640625" style="300" customWidth="1"/>
    <col min="1034" max="1285" width="9.33203125" style="300"/>
    <col min="1286" max="1286" width="5.83203125" style="300" customWidth="1"/>
    <col min="1287" max="1287" width="54.83203125" style="300" customWidth="1"/>
    <col min="1288" max="1289" width="17.6640625" style="300" customWidth="1"/>
    <col min="1290" max="1541" width="9.33203125" style="300"/>
    <col min="1542" max="1542" width="5.83203125" style="300" customWidth="1"/>
    <col min="1543" max="1543" width="54.83203125" style="300" customWidth="1"/>
    <col min="1544" max="1545" width="17.6640625" style="300" customWidth="1"/>
    <col min="1546" max="1797" width="9.33203125" style="300"/>
    <col min="1798" max="1798" width="5.83203125" style="300" customWidth="1"/>
    <col min="1799" max="1799" width="54.83203125" style="300" customWidth="1"/>
    <col min="1800" max="1801" width="17.6640625" style="300" customWidth="1"/>
    <col min="1802" max="2053" width="9.33203125" style="300"/>
    <col min="2054" max="2054" width="5.83203125" style="300" customWidth="1"/>
    <col min="2055" max="2055" width="54.83203125" style="300" customWidth="1"/>
    <col min="2056" max="2057" width="17.6640625" style="300" customWidth="1"/>
    <col min="2058" max="2309" width="9.33203125" style="300"/>
    <col min="2310" max="2310" width="5.83203125" style="300" customWidth="1"/>
    <col min="2311" max="2311" width="54.83203125" style="300" customWidth="1"/>
    <col min="2312" max="2313" width="17.6640625" style="300" customWidth="1"/>
    <col min="2314" max="2565" width="9.33203125" style="300"/>
    <col min="2566" max="2566" width="5.83203125" style="300" customWidth="1"/>
    <col min="2567" max="2567" width="54.83203125" style="300" customWidth="1"/>
    <col min="2568" max="2569" width="17.6640625" style="300" customWidth="1"/>
    <col min="2570" max="2821" width="9.33203125" style="300"/>
    <col min="2822" max="2822" width="5.83203125" style="300" customWidth="1"/>
    <col min="2823" max="2823" width="54.83203125" style="300" customWidth="1"/>
    <col min="2824" max="2825" width="17.6640625" style="300" customWidth="1"/>
    <col min="2826" max="3077" width="9.33203125" style="300"/>
    <col min="3078" max="3078" width="5.83203125" style="300" customWidth="1"/>
    <col min="3079" max="3079" width="54.83203125" style="300" customWidth="1"/>
    <col min="3080" max="3081" width="17.6640625" style="300" customWidth="1"/>
    <col min="3082" max="3333" width="9.33203125" style="300"/>
    <col min="3334" max="3334" width="5.83203125" style="300" customWidth="1"/>
    <col min="3335" max="3335" width="54.83203125" style="300" customWidth="1"/>
    <col min="3336" max="3337" width="17.6640625" style="300" customWidth="1"/>
    <col min="3338" max="3589" width="9.33203125" style="300"/>
    <col min="3590" max="3590" width="5.83203125" style="300" customWidth="1"/>
    <col min="3591" max="3591" width="54.83203125" style="300" customWidth="1"/>
    <col min="3592" max="3593" width="17.6640625" style="300" customWidth="1"/>
    <col min="3594" max="3845" width="9.33203125" style="300"/>
    <col min="3846" max="3846" width="5.83203125" style="300" customWidth="1"/>
    <col min="3847" max="3847" width="54.83203125" style="300" customWidth="1"/>
    <col min="3848" max="3849" width="17.6640625" style="300" customWidth="1"/>
    <col min="3850" max="4101" width="9.33203125" style="300"/>
    <col min="4102" max="4102" width="5.83203125" style="300" customWidth="1"/>
    <col min="4103" max="4103" width="54.83203125" style="300" customWidth="1"/>
    <col min="4104" max="4105" width="17.6640625" style="300" customWidth="1"/>
    <col min="4106" max="4357" width="9.33203125" style="300"/>
    <col min="4358" max="4358" width="5.83203125" style="300" customWidth="1"/>
    <col min="4359" max="4359" width="54.83203125" style="300" customWidth="1"/>
    <col min="4360" max="4361" width="17.6640625" style="300" customWidth="1"/>
    <col min="4362" max="4613" width="9.33203125" style="300"/>
    <col min="4614" max="4614" width="5.83203125" style="300" customWidth="1"/>
    <col min="4615" max="4615" width="54.83203125" style="300" customWidth="1"/>
    <col min="4616" max="4617" width="17.6640625" style="300" customWidth="1"/>
    <col min="4618" max="4869" width="9.33203125" style="300"/>
    <col min="4870" max="4870" width="5.83203125" style="300" customWidth="1"/>
    <col min="4871" max="4871" width="54.83203125" style="300" customWidth="1"/>
    <col min="4872" max="4873" width="17.6640625" style="300" customWidth="1"/>
    <col min="4874" max="5125" width="9.33203125" style="300"/>
    <col min="5126" max="5126" width="5.83203125" style="300" customWidth="1"/>
    <col min="5127" max="5127" width="54.83203125" style="300" customWidth="1"/>
    <col min="5128" max="5129" width="17.6640625" style="300" customWidth="1"/>
    <col min="5130" max="5381" width="9.33203125" style="300"/>
    <col min="5382" max="5382" width="5.83203125" style="300" customWidth="1"/>
    <col min="5383" max="5383" width="54.83203125" style="300" customWidth="1"/>
    <col min="5384" max="5385" width="17.6640625" style="300" customWidth="1"/>
    <col min="5386" max="5637" width="9.33203125" style="300"/>
    <col min="5638" max="5638" width="5.83203125" style="300" customWidth="1"/>
    <col min="5639" max="5639" width="54.83203125" style="300" customWidth="1"/>
    <col min="5640" max="5641" width="17.6640625" style="300" customWidth="1"/>
    <col min="5642" max="5893" width="9.33203125" style="300"/>
    <col min="5894" max="5894" width="5.83203125" style="300" customWidth="1"/>
    <col min="5895" max="5895" width="54.83203125" style="300" customWidth="1"/>
    <col min="5896" max="5897" width="17.6640625" style="300" customWidth="1"/>
    <col min="5898" max="6149" width="9.33203125" style="300"/>
    <col min="6150" max="6150" width="5.83203125" style="300" customWidth="1"/>
    <col min="6151" max="6151" width="54.83203125" style="300" customWidth="1"/>
    <col min="6152" max="6153" width="17.6640625" style="300" customWidth="1"/>
    <col min="6154" max="6405" width="9.33203125" style="300"/>
    <col min="6406" max="6406" width="5.83203125" style="300" customWidth="1"/>
    <col min="6407" max="6407" width="54.83203125" style="300" customWidth="1"/>
    <col min="6408" max="6409" width="17.6640625" style="300" customWidth="1"/>
    <col min="6410" max="6661" width="9.33203125" style="300"/>
    <col min="6662" max="6662" width="5.83203125" style="300" customWidth="1"/>
    <col min="6663" max="6663" width="54.83203125" style="300" customWidth="1"/>
    <col min="6664" max="6665" width="17.6640625" style="300" customWidth="1"/>
    <col min="6666" max="6917" width="9.33203125" style="300"/>
    <col min="6918" max="6918" width="5.83203125" style="300" customWidth="1"/>
    <col min="6919" max="6919" width="54.83203125" style="300" customWidth="1"/>
    <col min="6920" max="6921" width="17.6640625" style="300" customWidth="1"/>
    <col min="6922" max="7173" width="9.33203125" style="300"/>
    <col min="7174" max="7174" width="5.83203125" style="300" customWidth="1"/>
    <col min="7175" max="7175" width="54.83203125" style="300" customWidth="1"/>
    <col min="7176" max="7177" width="17.6640625" style="300" customWidth="1"/>
    <col min="7178" max="7429" width="9.33203125" style="300"/>
    <col min="7430" max="7430" width="5.83203125" style="300" customWidth="1"/>
    <col min="7431" max="7431" width="54.83203125" style="300" customWidth="1"/>
    <col min="7432" max="7433" width="17.6640625" style="300" customWidth="1"/>
    <col min="7434" max="7685" width="9.33203125" style="300"/>
    <col min="7686" max="7686" width="5.83203125" style="300" customWidth="1"/>
    <col min="7687" max="7687" width="54.83203125" style="300" customWidth="1"/>
    <col min="7688" max="7689" width="17.6640625" style="300" customWidth="1"/>
    <col min="7690" max="7941" width="9.33203125" style="300"/>
    <col min="7942" max="7942" width="5.83203125" style="300" customWidth="1"/>
    <col min="7943" max="7943" width="54.83203125" style="300" customWidth="1"/>
    <col min="7944" max="7945" width="17.6640625" style="300" customWidth="1"/>
    <col min="7946" max="8197" width="9.33203125" style="300"/>
    <col min="8198" max="8198" width="5.83203125" style="300" customWidth="1"/>
    <col min="8199" max="8199" width="54.83203125" style="300" customWidth="1"/>
    <col min="8200" max="8201" width="17.6640625" style="300" customWidth="1"/>
    <col min="8202" max="8453" width="9.33203125" style="300"/>
    <col min="8454" max="8454" width="5.83203125" style="300" customWidth="1"/>
    <col min="8455" max="8455" width="54.83203125" style="300" customWidth="1"/>
    <col min="8456" max="8457" width="17.6640625" style="300" customWidth="1"/>
    <col min="8458" max="8709" width="9.33203125" style="300"/>
    <col min="8710" max="8710" width="5.83203125" style="300" customWidth="1"/>
    <col min="8711" max="8711" width="54.83203125" style="300" customWidth="1"/>
    <col min="8712" max="8713" width="17.6640625" style="300" customWidth="1"/>
    <col min="8714" max="8965" width="9.33203125" style="300"/>
    <col min="8966" max="8966" width="5.83203125" style="300" customWidth="1"/>
    <col min="8967" max="8967" width="54.83203125" style="300" customWidth="1"/>
    <col min="8968" max="8969" width="17.6640625" style="300" customWidth="1"/>
    <col min="8970" max="9221" width="9.33203125" style="300"/>
    <col min="9222" max="9222" width="5.83203125" style="300" customWidth="1"/>
    <col min="9223" max="9223" width="54.83203125" style="300" customWidth="1"/>
    <col min="9224" max="9225" width="17.6640625" style="300" customWidth="1"/>
    <col min="9226" max="9477" width="9.33203125" style="300"/>
    <col min="9478" max="9478" width="5.83203125" style="300" customWidth="1"/>
    <col min="9479" max="9479" width="54.83203125" style="300" customWidth="1"/>
    <col min="9480" max="9481" width="17.6640625" style="300" customWidth="1"/>
    <col min="9482" max="9733" width="9.33203125" style="300"/>
    <col min="9734" max="9734" width="5.83203125" style="300" customWidth="1"/>
    <col min="9735" max="9735" width="54.83203125" style="300" customWidth="1"/>
    <col min="9736" max="9737" width="17.6640625" style="300" customWidth="1"/>
    <col min="9738" max="9989" width="9.33203125" style="300"/>
    <col min="9990" max="9990" width="5.83203125" style="300" customWidth="1"/>
    <col min="9991" max="9991" width="54.83203125" style="300" customWidth="1"/>
    <col min="9992" max="9993" width="17.6640625" style="300" customWidth="1"/>
    <col min="9994" max="10245" width="9.33203125" style="300"/>
    <col min="10246" max="10246" width="5.83203125" style="300" customWidth="1"/>
    <col min="10247" max="10247" width="54.83203125" style="300" customWidth="1"/>
    <col min="10248" max="10249" width="17.6640625" style="300" customWidth="1"/>
    <col min="10250" max="10501" width="9.33203125" style="300"/>
    <col min="10502" max="10502" width="5.83203125" style="300" customWidth="1"/>
    <col min="10503" max="10503" width="54.83203125" style="300" customWidth="1"/>
    <col min="10504" max="10505" width="17.6640625" style="300" customWidth="1"/>
    <col min="10506" max="10757" width="9.33203125" style="300"/>
    <col min="10758" max="10758" width="5.83203125" style="300" customWidth="1"/>
    <col min="10759" max="10759" width="54.83203125" style="300" customWidth="1"/>
    <col min="10760" max="10761" width="17.6640625" style="300" customWidth="1"/>
    <col min="10762" max="11013" width="9.33203125" style="300"/>
    <col min="11014" max="11014" width="5.83203125" style="300" customWidth="1"/>
    <col min="11015" max="11015" width="54.83203125" style="300" customWidth="1"/>
    <col min="11016" max="11017" width="17.6640625" style="300" customWidth="1"/>
    <col min="11018" max="11269" width="9.33203125" style="300"/>
    <col min="11270" max="11270" width="5.83203125" style="300" customWidth="1"/>
    <col min="11271" max="11271" width="54.83203125" style="300" customWidth="1"/>
    <col min="11272" max="11273" width="17.6640625" style="300" customWidth="1"/>
    <col min="11274" max="11525" width="9.33203125" style="300"/>
    <col min="11526" max="11526" width="5.83203125" style="300" customWidth="1"/>
    <col min="11527" max="11527" width="54.83203125" style="300" customWidth="1"/>
    <col min="11528" max="11529" width="17.6640625" style="300" customWidth="1"/>
    <col min="11530" max="11781" width="9.33203125" style="300"/>
    <col min="11782" max="11782" width="5.83203125" style="300" customWidth="1"/>
    <col min="11783" max="11783" width="54.83203125" style="300" customWidth="1"/>
    <col min="11784" max="11785" width="17.6640625" style="300" customWidth="1"/>
    <col min="11786" max="12037" width="9.33203125" style="300"/>
    <col min="12038" max="12038" width="5.83203125" style="300" customWidth="1"/>
    <col min="12039" max="12039" width="54.83203125" style="300" customWidth="1"/>
    <col min="12040" max="12041" width="17.6640625" style="300" customWidth="1"/>
    <col min="12042" max="12293" width="9.33203125" style="300"/>
    <col min="12294" max="12294" width="5.83203125" style="300" customWidth="1"/>
    <col min="12295" max="12295" width="54.83203125" style="300" customWidth="1"/>
    <col min="12296" max="12297" width="17.6640625" style="300" customWidth="1"/>
    <col min="12298" max="12549" width="9.33203125" style="300"/>
    <col min="12550" max="12550" width="5.83203125" style="300" customWidth="1"/>
    <col min="12551" max="12551" width="54.83203125" style="300" customWidth="1"/>
    <col min="12552" max="12553" width="17.6640625" style="300" customWidth="1"/>
    <col min="12554" max="12805" width="9.33203125" style="300"/>
    <col min="12806" max="12806" width="5.83203125" style="300" customWidth="1"/>
    <col min="12807" max="12807" width="54.83203125" style="300" customWidth="1"/>
    <col min="12808" max="12809" width="17.6640625" style="300" customWidth="1"/>
    <col min="12810" max="13061" width="9.33203125" style="300"/>
    <col min="13062" max="13062" width="5.83203125" style="300" customWidth="1"/>
    <col min="13063" max="13063" width="54.83203125" style="300" customWidth="1"/>
    <col min="13064" max="13065" width="17.6640625" style="300" customWidth="1"/>
    <col min="13066" max="13317" width="9.33203125" style="300"/>
    <col min="13318" max="13318" width="5.83203125" style="300" customWidth="1"/>
    <col min="13319" max="13319" width="54.83203125" style="300" customWidth="1"/>
    <col min="13320" max="13321" width="17.6640625" style="300" customWidth="1"/>
    <col min="13322" max="13573" width="9.33203125" style="300"/>
    <col min="13574" max="13574" width="5.83203125" style="300" customWidth="1"/>
    <col min="13575" max="13575" width="54.83203125" style="300" customWidth="1"/>
    <col min="13576" max="13577" width="17.6640625" style="300" customWidth="1"/>
    <col min="13578" max="13829" width="9.33203125" style="300"/>
    <col min="13830" max="13830" width="5.83203125" style="300" customWidth="1"/>
    <col min="13831" max="13831" width="54.83203125" style="300" customWidth="1"/>
    <col min="13832" max="13833" width="17.6640625" style="300" customWidth="1"/>
    <col min="13834" max="14085" width="9.33203125" style="300"/>
    <col min="14086" max="14086" width="5.83203125" style="300" customWidth="1"/>
    <col min="14087" max="14087" width="54.83203125" style="300" customWidth="1"/>
    <col min="14088" max="14089" width="17.6640625" style="300" customWidth="1"/>
    <col min="14090" max="14341" width="9.33203125" style="300"/>
    <col min="14342" max="14342" width="5.83203125" style="300" customWidth="1"/>
    <col min="14343" max="14343" width="54.83203125" style="300" customWidth="1"/>
    <col min="14344" max="14345" width="17.6640625" style="300" customWidth="1"/>
    <col min="14346" max="14597" width="9.33203125" style="300"/>
    <col min="14598" max="14598" width="5.83203125" style="300" customWidth="1"/>
    <col min="14599" max="14599" width="54.83203125" style="300" customWidth="1"/>
    <col min="14600" max="14601" width="17.6640625" style="300" customWidth="1"/>
    <col min="14602" max="14853" width="9.33203125" style="300"/>
    <col min="14854" max="14854" width="5.83203125" style="300" customWidth="1"/>
    <col min="14855" max="14855" width="54.83203125" style="300" customWidth="1"/>
    <col min="14856" max="14857" width="17.6640625" style="300" customWidth="1"/>
    <col min="14858" max="15109" width="9.33203125" style="300"/>
    <col min="15110" max="15110" width="5.83203125" style="300" customWidth="1"/>
    <col min="15111" max="15111" width="54.83203125" style="300" customWidth="1"/>
    <col min="15112" max="15113" width="17.6640625" style="300" customWidth="1"/>
    <col min="15114" max="15365" width="9.33203125" style="300"/>
    <col min="15366" max="15366" width="5.83203125" style="300" customWidth="1"/>
    <col min="15367" max="15367" width="54.83203125" style="300" customWidth="1"/>
    <col min="15368" max="15369" width="17.6640625" style="300" customWidth="1"/>
    <col min="15370" max="15621" width="9.33203125" style="300"/>
    <col min="15622" max="15622" width="5.83203125" style="300" customWidth="1"/>
    <col min="15623" max="15623" width="54.83203125" style="300" customWidth="1"/>
    <col min="15624" max="15625" width="17.6640625" style="300" customWidth="1"/>
    <col min="15626" max="15877" width="9.33203125" style="300"/>
    <col min="15878" max="15878" width="5.83203125" style="300" customWidth="1"/>
    <col min="15879" max="15879" width="54.83203125" style="300" customWidth="1"/>
    <col min="15880" max="15881" width="17.6640625" style="300" customWidth="1"/>
    <col min="15882" max="16133" width="9.33203125" style="300"/>
    <col min="16134" max="16134" width="5.83203125" style="300" customWidth="1"/>
    <col min="16135" max="16135" width="54.83203125" style="300" customWidth="1"/>
    <col min="16136" max="16137" width="17.6640625" style="300" customWidth="1"/>
    <col min="16138" max="16384" width="9.33203125" style="300"/>
  </cols>
  <sheetData>
    <row r="1" spans="1:11" ht="44.25" customHeight="1">
      <c r="A1" s="1339" t="s">
        <v>710</v>
      </c>
      <c r="B1" s="1339"/>
      <c r="C1" s="1339"/>
      <c r="D1" s="1339"/>
      <c r="E1" s="1339"/>
      <c r="F1" s="1339"/>
      <c r="G1" s="1339"/>
      <c r="H1" s="1339"/>
      <c r="I1" s="1339"/>
      <c r="J1" s="1339"/>
      <c r="K1" s="1339"/>
    </row>
    <row r="2" spans="1:11" ht="20.25" customHeight="1">
      <c r="A2" s="1336"/>
      <c r="B2" s="1336"/>
      <c r="C2" s="1336"/>
      <c r="D2" s="1336"/>
      <c r="E2" s="1336"/>
      <c r="F2" s="1336"/>
      <c r="G2" s="1336"/>
    </row>
    <row r="3" spans="1:11" ht="20.25" customHeight="1">
      <c r="A3" s="1336"/>
      <c r="B3" s="1336"/>
      <c r="C3" s="1336"/>
      <c r="D3" s="1336"/>
      <c r="E3" s="1336"/>
      <c r="F3" s="1336"/>
      <c r="G3" s="1336"/>
    </row>
    <row r="4" spans="1:11" s="472" customFormat="1" ht="15.75" thickBot="1">
      <c r="A4" s="471"/>
      <c r="G4" s="1338" t="s">
        <v>658</v>
      </c>
      <c r="H4" s="1338"/>
      <c r="I4" s="1338"/>
      <c r="J4" s="1338"/>
      <c r="K4" s="1338"/>
    </row>
    <row r="5" spans="1:11" s="475" customFormat="1" ht="48" customHeight="1" thickBot="1">
      <c r="A5" s="473" t="s">
        <v>396</v>
      </c>
      <c r="B5" s="474" t="s">
        <v>3</v>
      </c>
      <c r="C5" s="474" t="s">
        <v>527</v>
      </c>
      <c r="D5" s="798" t="s">
        <v>728</v>
      </c>
      <c r="E5" s="798" t="s">
        <v>736</v>
      </c>
      <c r="F5" s="798" t="s">
        <v>727</v>
      </c>
      <c r="G5" s="798" t="s">
        <v>528</v>
      </c>
      <c r="H5" s="867" t="s">
        <v>728</v>
      </c>
      <c r="I5" s="867" t="s">
        <v>736</v>
      </c>
      <c r="J5" s="867" t="s">
        <v>745</v>
      </c>
      <c r="K5" s="867" t="s">
        <v>731</v>
      </c>
    </row>
    <row r="6" spans="1:11" s="475" customFormat="1" ht="14.1" customHeight="1" thickBot="1">
      <c r="A6" s="473">
        <v>1</v>
      </c>
      <c r="B6" s="474">
        <v>2</v>
      </c>
      <c r="C6" s="474">
        <v>3</v>
      </c>
      <c r="D6" s="798">
        <v>4</v>
      </c>
      <c r="E6" s="798">
        <v>5</v>
      </c>
      <c r="F6" s="798">
        <v>6</v>
      </c>
      <c r="G6" s="798">
        <v>7</v>
      </c>
      <c r="H6" s="867">
        <v>8</v>
      </c>
      <c r="I6" s="867">
        <v>9</v>
      </c>
      <c r="J6" s="867">
        <v>10</v>
      </c>
      <c r="K6" s="867">
        <v>11</v>
      </c>
    </row>
    <row r="7" spans="1:11" ht="18" customHeight="1">
      <c r="A7" s="476" t="s">
        <v>9</v>
      </c>
      <c r="B7" s="1022" t="s">
        <v>85</v>
      </c>
      <c r="C7" s="477">
        <v>800000</v>
      </c>
      <c r="D7" s="1023"/>
      <c r="E7" s="1023"/>
      <c r="F7" s="1024">
        <v>800000</v>
      </c>
      <c r="G7" s="799">
        <v>312500</v>
      </c>
      <c r="H7" s="1025"/>
      <c r="I7" s="1025"/>
      <c r="J7" s="1025"/>
      <c r="K7" s="870">
        <v>312500</v>
      </c>
    </row>
    <row r="8" spans="1:11" ht="18" customHeight="1">
      <c r="A8" s="478" t="s">
        <v>12</v>
      </c>
      <c r="B8" s="479" t="s">
        <v>686</v>
      </c>
      <c r="C8" s="480">
        <v>900000</v>
      </c>
      <c r="D8" s="482">
        <v>-900000</v>
      </c>
      <c r="E8" s="482"/>
      <c r="F8" s="868">
        <v>0</v>
      </c>
      <c r="G8" s="800">
        <v>277759</v>
      </c>
      <c r="H8" s="1026">
        <v>-277759</v>
      </c>
      <c r="I8" s="1026"/>
      <c r="J8" s="1026"/>
      <c r="K8" s="871">
        <v>0</v>
      </c>
    </row>
    <row r="9" spans="1:11" ht="18" customHeight="1">
      <c r="A9" s="478" t="s">
        <v>15</v>
      </c>
      <c r="B9" s="479"/>
      <c r="C9" s="480"/>
      <c r="D9" s="482"/>
      <c r="E9" s="482"/>
      <c r="F9" s="868"/>
      <c r="G9" s="800"/>
      <c r="H9" s="1026"/>
      <c r="I9" s="1026"/>
      <c r="J9" s="1026"/>
      <c r="K9" s="871"/>
    </row>
    <row r="10" spans="1:11" ht="18" customHeight="1">
      <c r="A10" s="478" t="s">
        <v>18</v>
      </c>
      <c r="B10" s="479"/>
      <c r="C10" s="480"/>
      <c r="D10" s="482"/>
      <c r="E10" s="482"/>
      <c r="F10" s="868"/>
      <c r="G10" s="800"/>
      <c r="H10" s="1026"/>
      <c r="I10" s="1026"/>
      <c r="J10" s="1026"/>
      <c r="K10" s="871"/>
    </row>
    <row r="11" spans="1:11" ht="18" customHeight="1">
      <c r="A11" s="478" t="s">
        <v>21</v>
      </c>
      <c r="B11" s="479"/>
      <c r="C11" s="480"/>
      <c r="D11" s="482"/>
      <c r="E11" s="482"/>
      <c r="F11" s="868"/>
      <c r="G11" s="800"/>
      <c r="H11" s="1026"/>
      <c r="I11" s="1026"/>
      <c r="J11" s="1026"/>
      <c r="K11" s="871"/>
    </row>
    <row r="12" spans="1:11" ht="18" customHeight="1">
      <c r="A12" s="478" t="s">
        <v>24</v>
      </c>
      <c r="B12" s="479"/>
      <c r="C12" s="480"/>
      <c r="D12" s="482"/>
      <c r="E12" s="482"/>
      <c r="F12" s="868"/>
      <c r="G12" s="800"/>
      <c r="H12" s="1026"/>
      <c r="I12" s="1026"/>
      <c r="J12" s="1026"/>
      <c r="K12" s="871"/>
    </row>
    <row r="13" spans="1:11" ht="18" customHeight="1">
      <c r="A13" s="481" t="s">
        <v>27</v>
      </c>
      <c r="B13" s="479"/>
      <c r="C13" s="482"/>
      <c r="D13" s="800"/>
      <c r="E13" s="800"/>
      <c r="F13" s="869"/>
      <c r="G13" s="800"/>
      <c r="H13" s="1026"/>
      <c r="I13" s="1026"/>
      <c r="J13" s="1026"/>
      <c r="K13" s="871"/>
    </row>
    <row r="14" spans="1:11" ht="18" customHeight="1">
      <c r="A14" s="481" t="s">
        <v>30</v>
      </c>
      <c r="B14" s="479"/>
      <c r="C14" s="482"/>
      <c r="D14" s="800"/>
      <c r="E14" s="800"/>
      <c r="F14" s="869"/>
      <c r="G14" s="800"/>
      <c r="H14" s="1026"/>
      <c r="I14" s="1026"/>
      <c r="J14" s="1026"/>
      <c r="K14" s="871"/>
    </row>
    <row r="15" spans="1:11" ht="18" customHeight="1">
      <c r="A15" s="481" t="s">
        <v>33</v>
      </c>
      <c r="B15" s="479"/>
      <c r="C15" s="482"/>
      <c r="D15" s="800"/>
      <c r="E15" s="800"/>
      <c r="F15" s="869"/>
      <c r="G15" s="800"/>
      <c r="H15" s="1026"/>
      <c r="I15" s="1026"/>
      <c r="J15" s="1026"/>
      <c r="K15" s="871"/>
    </row>
    <row r="16" spans="1:11" ht="18" customHeight="1">
      <c r="A16" s="481" t="s">
        <v>36</v>
      </c>
      <c r="B16" s="479"/>
      <c r="C16" s="482"/>
      <c r="D16" s="800"/>
      <c r="E16" s="800"/>
      <c r="F16" s="869"/>
      <c r="G16" s="800"/>
      <c r="H16" s="1026"/>
      <c r="I16" s="1026"/>
      <c r="J16" s="1026"/>
      <c r="K16" s="871"/>
    </row>
    <row r="17" spans="1:11" ht="18" customHeight="1" thickBot="1">
      <c r="A17" s="483" t="s">
        <v>38</v>
      </c>
      <c r="B17" s="484" t="s">
        <v>506</v>
      </c>
      <c r="C17" s="485">
        <f>SUM(C7:C16)</f>
        <v>1700000</v>
      </c>
      <c r="D17" s="485">
        <f>SUM(D7:D16)</f>
        <v>-900000</v>
      </c>
      <c r="E17" s="485">
        <f>SUM(E7:E16)</f>
        <v>0</v>
      </c>
      <c r="F17" s="485">
        <f>SUM(F7:F16)</f>
        <v>800000</v>
      </c>
      <c r="G17" s="801">
        <f>SUM(G7:G16)</f>
        <v>590259</v>
      </c>
      <c r="H17" s="801">
        <f t="shared" ref="H17:K17" si="0">SUM(H7:H16)</f>
        <v>-277759</v>
      </c>
      <c r="I17" s="801">
        <f t="shared" si="0"/>
        <v>0</v>
      </c>
      <c r="J17" s="801">
        <f t="shared" si="0"/>
        <v>0</v>
      </c>
      <c r="K17" s="1205">
        <f t="shared" si="0"/>
        <v>312500</v>
      </c>
    </row>
    <row r="18" spans="1:11" ht="25.5" customHeight="1">
      <c r="A18" s="486"/>
      <c r="B18" s="1337"/>
      <c r="C18" s="1337"/>
      <c r="D18" s="1337"/>
      <c r="E18" s="1337"/>
      <c r="F18" s="1337"/>
      <c r="G18" s="1337"/>
    </row>
  </sheetData>
  <mergeCells count="5">
    <mergeCell ref="A2:G2"/>
    <mergeCell ref="B18:G18"/>
    <mergeCell ref="A3:G3"/>
    <mergeCell ref="G4:K4"/>
    <mergeCell ref="A1:K1"/>
  </mergeCells>
  <printOptions horizontalCentered="1"/>
  <pageMargins left="0.78740157480314965" right="0.78740157480314965" top="1.1023622047244095" bottom="0.98425196850393704" header="0.78740157480314965" footer="0.78740157480314965"/>
  <pageSetup paperSize="9" scale="40" orientation="portrait" horizontalDpi="300" verticalDpi="300" r:id="rId1"/>
  <headerFooter alignWithMargins="0">
    <oddHeader>&amp;R&amp;"Times New Roman CE,Félkövér dőlt"&amp;11 12. melléklet az /2020. (.)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J9" sqref="J9"/>
    </sheetView>
  </sheetViews>
  <sheetFormatPr defaultRowHeight="12.75"/>
  <cols>
    <col min="1" max="1" width="6.1640625" customWidth="1"/>
    <col min="2" max="2" width="21.6640625" customWidth="1"/>
    <col min="3" max="10" width="16.33203125" customWidth="1"/>
  </cols>
  <sheetData>
    <row r="1" spans="1:10" ht="41.25" customHeight="1">
      <c r="A1" s="1340" t="s">
        <v>711</v>
      </c>
      <c r="B1" s="1341"/>
      <c r="C1" s="1341"/>
      <c r="D1" s="1341"/>
      <c r="E1" s="1341"/>
      <c r="F1" s="1341"/>
      <c r="G1" s="1341"/>
      <c r="H1" s="1341"/>
      <c r="I1" s="1341"/>
      <c r="J1" s="1341"/>
    </row>
    <row r="2" spans="1:10" ht="12.75" customHeight="1">
      <c r="A2" s="527"/>
      <c r="B2" s="528"/>
      <c r="C2" s="528"/>
      <c r="D2" s="528"/>
      <c r="E2" s="528"/>
      <c r="F2" s="528"/>
      <c r="G2" s="528"/>
      <c r="H2" s="528"/>
      <c r="I2" s="528"/>
      <c r="J2" s="529" t="s">
        <v>548</v>
      </c>
    </row>
    <row r="3" spans="1:10" ht="38.25">
      <c r="A3" s="530" t="s">
        <v>396</v>
      </c>
      <c r="B3" s="531" t="s">
        <v>549</v>
      </c>
      <c r="C3" s="531" t="s">
        <v>553</v>
      </c>
      <c r="D3" s="531" t="s">
        <v>550</v>
      </c>
      <c r="E3" s="531" t="s">
        <v>551</v>
      </c>
      <c r="F3" s="531" t="s">
        <v>552</v>
      </c>
      <c r="G3" s="531" t="s">
        <v>735</v>
      </c>
      <c r="H3" s="531" t="s">
        <v>734</v>
      </c>
      <c r="I3" s="531" t="s">
        <v>554</v>
      </c>
      <c r="J3" s="532" t="s">
        <v>397</v>
      </c>
    </row>
    <row r="4" spans="1:10" ht="48" customHeight="1">
      <c r="A4" s="750" t="s">
        <v>9</v>
      </c>
      <c r="B4" s="751" t="s">
        <v>667</v>
      </c>
      <c r="C4" s="887"/>
      <c r="D4" s="887">
        <v>3</v>
      </c>
      <c r="E4" s="887"/>
      <c r="F4" s="887">
        <v>1</v>
      </c>
      <c r="G4" s="887"/>
      <c r="H4" s="887"/>
      <c r="I4" s="887"/>
      <c r="J4" s="887">
        <f t="shared" ref="J4:J10" si="0">SUM(C4:I4)</f>
        <v>4</v>
      </c>
    </row>
    <row r="5" spans="1:10" ht="33" customHeight="1">
      <c r="A5" s="750" t="s">
        <v>12</v>
      </c>
      <c r="B5" s="751" t="s">
        <v>623</v>
      </c>
      <c r="C5" s="887"/>
      <c r="D5" s="887">
        <v>2</v>
      </c>
      <c r="E5" s="887"/>
      <c r="F5" s="887"/>
      <c r="G5" s="887">
        <v>5</v>
      </c>
      <c r="H5" s="887"/>
      <c r="I5" s="887"/>
      <c r="J5" s="887">
        <f t="shared" si="0"/>
        <v>7</v>
      </c>
    </row>
    <row r="6" spans="1:10" ht="33" customHeight="1">
      <c r="A6" s="750" t="s">
        <v>15</v>
      </c>
      <c r="B6" s="751" t="s">
        <v>728</v>
      </c>
      <c r="C6" s="887"/>
      <c r="D6" s="887"/>
      <c r="E6" s="887"/>
      <c r="F6" s="887"/>
      <c r="G6" s="887"/>
      <c r="H6" s="887">
        <v>1</v>
      </c>
      <c r="I6" s="887">
        <v>2</v>
      </c>
      <c r="J6" s="887">
        <f t="shared" si="0"/>
        <v>3</v>
      </c>
    </row>
    <row r="7" spans="1:10" ht="33" customHeight="1">
      <c r="A7" s="750" t="s">
        <v>18</v>
      </c>
      <c r="B7" s="751" t="s">
        <v>736</v>
      </c>
      <c r="C7" s="887"/>
      <c r="D7" s="887"/>
      <c r="E7" s="887"/>
      <c r="F7" s="887"/>
      <c r="G7" s="887"/>
      <c r="H7" s="887"/>
      <c r="I7" s="887"/>
      <c r="J7" s="887">
        <f t="shared" si="0"/>
        <v>0</v>
      </c>
    </row>
    <row r="8" spans="1:10" ht="33" customHeight="1">
      <c r="A8" s="750" t="s">
        <v>21</v>
      </c>
      <c r="B8" s="751" t="s">
        <v>745</v>
      </c>
      <c r="C8" s="887"/>
      <c r="D8" s="887"/>
      <c r="E8" s="887"/>
      <c r="F8" s="887"/>
      <c r="G8" s="887"/>
      <c r="H8" s="887"/>
      <c r="I8" s="887"/>
      <c r="J8" s="887">
        <v>0</v>
      </c>
    </row>
    <row r="9" spans="1:10" ht="33" customHeight="1">
      <c r="A9" s="750" t="s">
        <v>24</v>
      </c>
      <c r="B9" s="751" t="s">
        <v>727</v>
      </c>
      <c r="C9" s="887"/>
      <c r="D9" s="887"/>
      <c r="E9" s="887"/>
      <c r="F9" s="887"/>
      <c r="G9" s="887"/>
      <c r="H9" s="887">
        <v>1</v>
      </c>
      <c r="I9" s="887">
        <v>2</v>
      </c>
      <c r="J9" s="887">
        <f t="shared" si="0"/>
        <v>3</v>
      </c>
    </row>
    <row r="10" spans="1:10" ht="35.25" customHeight="1">
      <c r="A10" s="752"/>
      <c r="B10" s="753" t="s">
        <v>397</v>
      </c>
      <c r="C10" s="886">
        <f>C4+C5</f>
        <v>0</v>
      </c>
      <c r="D10" s="886">
        <f t="shared" ref="D10:F10" si="1">D4+D5</f>
        <v>5</v>
      </c>
      <c r="E10" s="886">
        <f t="shared" si="1"/>
        <v>0</v>
      </c>
      <c r="F10" s="886">
        <f t="shared" si="1"/>
        <v>1</v>
      </c>
      <c r="G10" s="886">
        <v>5</v>
      </c>
      <c r="H10" s="886">
        <v>1</v>
      </c>
      <c r="I10" s="886">
        <v>2</v>
      </c>
      <c r="J10" s="886">
        <f t="shared" si="0"/>
        <v>14</v>
      </c>
    </row>
  </sheetData>
  <mergeCells count="1">
    <mergeCell ref="A1:J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65" orientation="portrait" r:id="rId1"/>
  <headerFooter>
    <oddHeader>&amp;R&amp;"Times New Roman CE,Félkövér dőlt"&amp;11 13. melléklet az /2020. (.)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G19"/>
  <sheetViews>
    <sheetView topLeftCell="A4" workbookViewId="0">
      <selection sqref="A1:G18"/>
    </sheetView>
  </sheetViews>
  <sheetFormatPr defaultColWidth="9.33203125" defaultRowHeight="15"/>
  <cols>
    <col min="1" max="1" width="11.5" style="435" customWidth="1"/>
    <col min="2" max="2" width="59.5" style="434" customWidth="1"/>
    <col min="3" max="3" width="23.6640625" style="470" customWidth="1"/>
    <col min="4" max="6" width="17.83203125" style="434" customWidth="1"/>
    <col min="7" max="8" width="19" style="434" customWidth="1"/>
    <col min="9" max="16384" width="9.33203125" style="434"/>
  </cols>
  <sheetData>
    <row r="1" spans="1:7" ht="42" customHeight="1">
      <c r="A1" s="1344" t="s">
        <v>712</v>
      </c>
      <c r="B1" s="1344"/>
      <c r="C1" s="1344"/>
      <c r="D1" s="1344"/>
      <c r="E1" s="1344"/>
      <c r="F1" s="1344"/>
      <c r="G1" s="1344"/>
    </row>
    <row r="2" spans="1:7" ht="15" customHeight="1">
      <c r="C2" s="436"/>
    </row>
    <row r="3" spans="1:7" s="437" customFormat="1" ht="25.5" customHeight="1">
      <c r="A3" s="1343" t="s">
        <v>519</v>
      </c>
      <c r="B3" s="1343"/>
      <c r="C3" s="1343"/>
      <c r="D3" s="1343"/>
      <c r="E3" s="1343"/>
      <c r="F3" s="1343"/>
      <c r="G3" s="1343"/>
    </row>
    <row r="4" spans="1:7">
      <c r="A4" s="438"/>
      <c r="B4" s="439"/>
      <c r="C4" s="1342" t="s">
        <v>1</v>
      </c>
      <c r="D4" s="1342"/>
      <c r="E4" s="1342"/>
      <c r="F4" s="1342"/>
      <c r="G4" s="1342"/>
    </row>
    <row r="5" spans="1:7" s="443" customFormat="1" ht="27.75" customHeight="1">
      <c r="A5" s="440" t="s">
        <v>520</v>
      </c>
      <c r="B5" s="441" t="s">
        <v>521</v>
      </c>
      <c r="C5" s="442" t="s">
        <v>529</v>
      </c>
      <c r="D5" s="803" t="s">
        <v>728</v>
      </c>
      <c r="E5" s="803" t="s">
        <v>736</v>
      </c>
      <c r="F5" s="803" t="s">
        <v>745</v>
      </c>
      <c r="G5" s="802" t="s">
        <v>727</v>
      </c>
    </row>
    <row r="6" spans="1:7" ht="34.5" customHeight="1">
      <c r="A6" s="444" t="s">
        <v>9</v>
      </c>
      <c r="B6" s="445" t="s">
        <v>522</v>
      </c>
      <c r="C6" s="446"/>
      <c r="D6" s="872"/>
      <c r="E6" s="873"/>
      <c r="F6" s="1094"/>
      <c r="G6" s="875">
        <f>SUM(C6:E6)</f>
        <v>0</v>
      </c>
    </row>
    <row r="7" spans="1:7" ht="25.5" customHeight="1">
      <c r="A7" s="447" t="s">
        <v>12</v>
      </c>
      <c r="B7" s="448" t="s">
        <v>523</v>
      </c>
      <c r="C7" s="449">
        <v>102833388</v>
      </c>
      <c r="D7" s="874">
        <v>-6926904</v>
      </c>
      <c r="E7" s="875">
        <v>-2177552</v>
      </c>
      <c r="F7" s="875">
        <v>41393396</v>
      </c>
      <c r="G7" s="875">
        <f>SUM(C7:F7)</f>
        <v>135122328</v>
      </c>
    </row>
    <row r="8" spans="1:7" s="453" customFormat="1" ht="25.5" customHeight="1">
      <c r="A8" s="450" t="s">
        <v>15</v>
      </c>
      <c r="B8" s="451" t="s">
        <v>397</v>
      </c>
      <c r="C8" s="452">
        <f>SUM(C6:C7)</f>
        <v>102833388</v>
      </c>
      <c r="D8" s="452">
        <f t="shared" ref="D8:F8" si="0">SUM(D6:D7)</f>
        <v>-6926904</v>
      </c>
      <c r="E8" s="452">
        <f t="shared" si="0"/>
        <v>-2177552</v>
      </c>
      <c r="F8" s="452">
        <f t="shared" si="0"/>
        <v>41393396</v>
      </c>
      <c r="G8" s="880">
        <f>SUM(C8:F8)</f>
        <v>135122328</v>
      </c>
    </row>
    <row r="10" spans="1:7" s="437" customFormat="1" ht="25.5" customHeight="1">
      <c r="A10" s="1343" t="s">
        <v>524</v>
      </c>
      <c r="B10" s="1343"/>
      <c r="C10" s="1343"/>
      <c r="D10" s="1343"/>
      <c r="E10" s="1343"/>
      <c r="F10" s="1343"/>
      <c r="G10" s="1343"/>
    </row>
    <row r="11" spans="1:7">
      <c r="A11" s="438"/>
      <c r="B11" s="439"/>
      <c r="C11" s="454"/>
    </row>
    <row r="12" spans="1:7" s="443" customFormat="1" ht="28.5">
      <c r="A12" s="440" t="s">
        <v>520</v>
      </c>
      <c r="B12" s="441" t="s">
        <v>521</v>
      </c>
      <c r="C12" s="442" t="s">
        <v>529</v>
      </c>
      <c r="D12" s="803" t="s">
        <v>728</v>
      </c>
      <c r="E12" s="803" t="s">
        <v>736</v>
      </c>
      <c r="F12" s="803" t="s">
        <v>745</v>
      </c>
      <c r="G12" s="802" t="s">
        <v>727</v>
      </c>
    </row>
    <row r="13" spans="1:7" ht="25.5" customHeight="1">
      <c r="A13" s="444" t="s">
        <v>9</v>
      </c>
      <c r="B13" s="445" t="s">
        <v>525</v>
      </c>
      <c r="C13" s="455"/>
      <c r="D13" s="872"/>
      <c r="E13" s="876"/>
      <c r="F13" s="876"/>
      <c r="G13" s="876"/>
    </row>
    <row r="14" spans="1:7" ht="25.5" customHeight="1">
      <c r="A14" s="456" t="s">
        <v>12</v>
      </c>
      <c r="B14" s="457"/>
      <c r="C14" s="458"/>
      <c r="D14" s="877"/>
      <c r="E14" s="878"/>
      <c r="F14" s="878"/>
      <c r="G14" s="878"/>
    </row>
    <row r="15" spans="1:7" ht="25.5" customHeight="1">
      <c r="A15" s="444" t="s">
        <v>15</v>
      </c>
      <c r="B15" s="459"/>
      <c r="C15" s="460"/>
      <c r="D15" s="877"/>
      <c r="E15" s="878"/>
      <c r="F15" s="878"/>
      <c r="G15" s="878"/>
    </row>
    <row r="16" spans="1:7" ht="25.5" customHeight="1">
      <c r="A16" s="461" t="s">
        <v>18</v>
      </c>
      <c r="B16" s="459"/>
      <c r="C16" s="460"/>
      <c r="D16" s="879"/>
      <c r="E16" s="875"/>
      <c r="F16" s="875"/>
      <c r="G16" s="875"/>
    </row>
    <row r="17" spans="1:7" ht="25.5" customHeight="1">
      <c r="A17" s="462" t="s">
        <v>21</v>
      </c>
      <c r="B17" s="463" t="s">
        <v>397</v>
      </c>
      <c r="C17" s="464">
        <f>SUM(C13:C16)</f>
        <v>0</v>
      </c>
      <c r="D17" s="880"/>
      <c r="E17" s="881"/>
      <c r="F17" s="881"/>
      <c r="G17" s="881"/>
    </row>
    <row r="18" spans="1:7" ht="25.5" customHeight="1">
      <c r="A18" s="465" t="s">
        <v>24</v>
      </c>
      <c r="B18" s="466" t="s">
        <v>526</v>
      </c>
      <c r="C18" s="467">
        <f>SUM(C8+C17)</f>
        <v>102833388</v>
      </c>
      <c r="D18" s="467">
        <f t="shared" ref="D18:G18" si="1">SUM(D8+D17)</f>
        <v>-6926904</v>
      </c>
      <c r="E18" s="467">
        <f t="shared" si="1"/>
        <v>-2177552</v>
      </c>
      <c r="F18" s="467"/>
      <c r="G18" s="467">
        <f t="shared" si="1"/>
        <v>135122328</v>
      </c>
    </row>
    <row r="19" spans="1:7" ht="18.75">
      <c r="A19" s="468"/>
      <c r="B19" s="469"/>
      <c r="C19" s="469"/>
    </row>
  </sheetData>
  <mergeCells count="4">
    <mergeCell ref="C4:G4"/>
    <mergeCell ref="A3:G3"/>
    <mergeCell ref="A1:G1"/>
    <mergeCell ref="A10:G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0" orientation="landscape" horizontalDpi="4294967293" verticalDpi="4294967293" r:id="rId1"/>
  <headerFooter scaleWithDoc="0">
    <oddHeader>&amp;R&amp;"Times New Roman,Félkövér dőlt"&amp;11 14.  melléklet a /2020. (.)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1:H41"/>
  <sheetViews>
    <sheetView workbookViewId="0">
      <selection activeCell="F26" sqref="F26"/>
    </sheetView>
  </sheetViews>
  <sheetFormatPr defaultRowHeight="15.75"/>
  <cols>
    <col min="1" max="1" width="7" style="87" customWidth="1"/>
    <col min="2" max="2" width="55.5" style="87" customWidth="1"/>
    <col min="3" max="3" width="12.6640625" style="88" customWidth="1"/>
    <col min="4" max="6" width="12.6640625" style="87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>
      <c r="A1" s="1345" t="s">
        <v>668</v>
      </c>
      <c r="B1" s="1346"/>
      <c r="C1" s="1346"/>
      <c r="D1" s="1346"/>
      <c r="E1" s="1346"/>
      <c r="F1" s="1346"/>
    </row>
    <row r="3" spans="1:6" ht="15.95" customHeight="1">
      <c r="A3" s="1215" t="s">
        <v>530</v>
      </c>
      <c r="B3" s="1215"/>
      <c r="C3" s="1215"/>
      <c r="D3" s="1215"/>
      <c r="E3" s="1215"/>
      <c r="F3" s="1215"/>
    </row>
    <row r="4" spans="1:6" ht="15.95" customHeight="1">
      <c r="A4" s="1216"/>
      <c r="B4" s="1216"/>
      <c r="D4" s="372"/>
      <c r="E4" s="372"/>
      <c r="F4" s="3" t="s">
        <v>658</v>
      </c>
    </row>
    <row r="5" spans="1:6" ht="31.5" customHeight="1">
      <c r="A5" s="195" t="s">
        <v>2</v>
      </c>
      <c r="B5" s="31" t="s">
        <v>3</v>
      </c>
      <c r="C5" s="31" t="s">
        <v>531</v>
      </c>
      <c r="D5" s="31" t="s">
        <v>685</v>
      </c>
      <c r="E5" s="31" t="s">
        <v>691</v>
      </c>
      <c r="F5" s="196" t="s">
        <v>713</v>
      </c>
    </row>
    <row r="6" spans="1:6" s="7" customFormat="1" ht="12" customHeight="1">
      <c r="A6" s="488" t="s">
        <v>5</v>
      </c>
      <c r="B6" s="489" t="s">
        <v>6</v>
      </c>
      <c r="C6" s="489" t="s">
        <v>7</v>
      </c>
      <c r="D6" s="489" t="s">
        <v>8</v>
      </c>
      <c r="E6" s="490" t="s">
        <v>268</v>
      </c>
      <c r="F6" s="491" t="s">
        <v>448</v>
      </c>
    </row>
    <row r="7" spans="1:6" s="11" customFormat="1" ht="17.25" customHeight="1">
      <c r="A7" s="492" t="s">
        <v>9</v>
      </c>
      <c r="B7" s="493" t="s">
        <v>532</v>
      </c>
      <c r="C7" s="494">
        <v>37150099</v>
      </c>
      <c r="D7" s="494">
        <v>27350000</v>
      </c>
      <c r="E7" s="495">
        <v>27500000</v>
      </c>
      <c r="F7" s="496">
        <v>27600000</v>
      </c>
    </row>
    <row r="8" spans="1:6" s="11" customFormat="1" ht="17.25" customHeight="1">
      <c r="A8" s="497" t="s">
        <v>12</v>
      </c>
      <c r="B8" s="498" t="s">
        <v>533</v>
      </c>
      <c r="C8" s="499">
        <v>36338999</v>
      </c>
      <c r="D8" s="499"/>
      <c r="E8" s="500"/>
      <c r="F8" s="501"/>
    </row>
    <row r="9" spans="1:6" s="11" customFormat="1" ht="17.25" customHeight="1">
      <c r="A9" s="497" t="s">
        <v>15</v>
      </c>
      <c r="B9" s="498" t="s">
        <v>534</v>
      </c>
      <c r="C9" s="499">
        <v>51045925</v>
      </c>
      <c r="D9" s="499">
        <v>52700000</v>
      </c>
      <c r="E9" s="500">
        <v>52900000</v>
      </c>
      <c r="F9" s="501">
        <v>52900000</v>
      </c>
    </row>
    <row r="10" spans="1:6" s="11" customFormat="1" ht="17.25" customHeight="1">
      <c r="A10" s="497" t="s">
        <v>18</v>
      </c>
      <c r="B10" s="498" t="s">
        <v>437</v>
      </c>
      <c r="C10" s="499"/>
      <c r="D10" s="499"/>
      <c r="E10" s="500"/>
      <c r="F10" s="501"/>
    </row>
    <row r="11" spans="1:6" s="11" customFormat="1" ht="17.25" customHeight="1">
      <c r="A11" s="497" t="s">
        <v>21</v>
      </c>
      <c r="B11" s="498" t="s">
        <v>535</v>
      </c>
      <c r="C11" s="499">
        <v>1076500</v>
      </c>
      <c r="D11" s="499">
        <v>1500000</v>
      </c>
      <c r="E11" s="500">
        <v>1200000</v>
      </c>
      <c r="F11" s="501">
        <v>1200000</v>
      </c>
    </row>
    <row r="12" spans="1:6" s="11" customFormat="1" ht="17.25" customHeight="1">
      <c r="A12" s="497" t="s">
        <v>24</v>
      </c>
      <c r="B12" s="502" t="s">
        <v>536</v>
      </c>
      <c r="C12" s="499"/>
      <c r="D12" s="499"/>
      <c r="E12" s="500"/>
      <c r="F12" s="501"/>
    </row>
    <row r="13" spans="1:6" s="11" customFormat="1" ht="17.25" customHeight="1">
      <c r="A13" s="497" t="s">
        <v>27</v>
      </c>
      <c r="B13" s="498" t="s">
        <v>537</v>
      </c>
      <c r="C13" s="503">
        <f>SUM(C7:C11)</f>
        <v>125611523</v>
      </c>
      <c r="D13" s="503">
        <f>SUM(D7:D12)</f>
        <v>81550000</v>
      </c>
      <c r="E13" s="503">
        <v>81600000</v>
      </c>
      <c r="F13" s="504">
        <f>SUM(F7:F12)</f>
        <v>81700000</v>
      </c>
    </row>
    <row r="14" spans="1:6" s="11" customFormat="1" ht="17.25" customHeight="1">
      <c r="A14" s="505" t="s">
        <v>30</v>
      </c>
      <c r="B14" s="506" t="s">
        <v>538</v>
      </c>
      <c r="C14" s="507">
        <v>122459352</v>
      </c>
      <c r="D14" s="507">
        <f>C14*1</f>
        <v>122459352</v>
      </c>
      <c r="E14" s="507">
        <f>D14*1</f>
        <v>122459352</v>
      </c>
      <c r="F14" s="1206">
        <f>E14*1.1</f>
        <v>134705287.20000002</v>
      </c>
    </row>
    <row r="15" spans="1:6" s="11" customFormat="1" ht="27" customHeight="1">
      <c r="A15" s="195" t="s">
        <v>33</v>
      </c>
      <c r="B15" s="83" t="s">
        <v>539</v>
      </c>
      <c r="C15" s="508">
        <f>SUM(C13:C14)</f>
        <v>248070875</v>
      </c>
      <c r="D15" s="508">
        <f>+D13+D14</f>
        <v>204009352</v>
      </c>
      <c r="E15" s="508">
        <f>+E13+E14</f>
        <v>204059352</v>
      </c>
      <c r="F15" s="509">
        <f>+F13+F14</f>
        <v>216405287.20000002</v>
      </c>
    </row>
    <row r="16" spans="1:6" s="11" customFormat="1" ht="12" customHeight="1">
      <c r="A16" s="510"/>
      <c r="B16" s="511"/>
      <c r="C16" s="512"/>
      <c r="D16" s="513"/>
      <c r="E16" s="513"/>
      <c r="F16" s="514"/>
    </row>
    <row r="17" spans="1:7" s="11" customFormat="1" ht="12" customHeight="1">
      <c r="A17" s="1215" t="s">
        <v>484</v>
      </c>
      <c r="B17" s="1215"/>
      <c r="C17" s="1215"/>
      <c r="D17" s="1215"/>
      <c r="E17" s="1215"/>
      <c r="F17" s="1215"/>
    </row>
    <row r="18" spans="1:7" s="11" customFormat="1" ht="12" customHeight="1">
      <c r="A18" s="1347"/>
      <c r="B18" s="1347"/>
      <c r="C18" s="88"/>
      <c r="D18" s="372"/>
      <c r="E18" s="372"/>
      <c r="F18" s="3" t="s">
        <v>658</v>
      </c>
    </row>
    <row r="19" spans="1:7" s="11" customFormat="1" ht="31.5" customHeight="1">
      <c r="A19" s="195" t="s">
        <v>2</v>
      </c>
      <c r="B19" s="31" t="s">
        <v>3</v>
      </c>
      <c r="C19" s="31" t="s">
        <v>531</v>
      </c>
      <c r="D19" s="31" t="s">
        <v>685</v>
      </c>
      <c r="E19" s="31" t="s">
        <v>691</v>
      </c>
      <c r="F19" s="196" t="s">
        <v>713</v>
      </c>
      <c r="G19" s="515"/>
    </row>
    <row r="20" spans="1:7" s="11" customFormat="1" ht="12" customHeight="1">
      <c r="A20" s="488" t="s">
        <v>5</v>
      </c>
      <c r="B20" s="489" t="s">
        <v>6</v>
      </c>
      <c r="C20" s="489" t="s">
        <v>7</v>
      </c>
      <c r="D20" s="489" t="s">
        <v>8</v>
      </c>
      <c r="E20" s="490" t="s">
        <v>268</v>
      </c>
      <c r="F20" s="491" t="s">
        <v>448</v>
      </c>
      <c r="G20" s="515"/>
    </row>
    <row r="21" spans="1:7" s="11" customFormat="1" ht="17.25" customHeight="1">
      <c r="A21" s="81" t="s">
        <v>9</v>
      </c>
      <c r="B21" s="516" t="s">
        <v>540</v>
      </c>
      <c r="C21" s="499">
        <v>226215630</v>
      </c>
      <c r="D21" s="499">
        <v>188835815</v>
      </c>
      <c r="E21" s="499">
        <f>D21*1.005</f>
        <v>189779994.07499999</v>
      </c>
      <c r="F21" s="501">
        <v>215711308</v>
      </c>
      <c r="G21" s="515"/>
    </row>
    <row r="22" spans="1:7" ht="17.25" customHeight="1">
      <c r="A22" s="81" t="s">
        <v>12</v>
      </c>
      <c r="B22" s="517" t="s">
        <v>541</v>
      </c>
      <c r="C22" s="503">
        <v>21333848</v>
      </c>
      <c r="D22" s="503">
        <f>+D23+D24+D25</f>
        <v>7300000</v>
      </c>
      <c r="E22" s="503">
        <v>13648468</v>
      </c>
      <c r="F22" s="504">
        <f t="shared" ref="F22" si="0">+F23+F24+F25</f>
        <v>0</v>
      </c>
    </row>
    <row r="23" spans="1:7" ht="17.25" customHeight="1">
      <c r="A23" s="50" t="s">
        <v>542</v>
      </c>
      <c r="B23" s="498" t="s">
        <v>230</v>
      </c>
      <c r="C23" s="499">
        <v>19510669</v>
      </c>
      <c r="D23" s="499">
        <v>7300000</v>
      </c>
      <c r="E23" s="499">
        <v>13648468</v>
      </c>
      <c r="F23" s="501"/>
    </row>
    <row r="24" spans="1:7" ht="17.25" customHeight="1">
      <c r="A24" s="50" t="s">
        <v>543</v>
      </c>
      <c r="B24" s="498" t="s">
        <v>232</v>
      </c>
      <c r="C24" s="499">
        <v>1823179</v>
      </c>
      <c r="D24" s="499"/>
      <c r="E24" s="499"/>
      <c r="F24" s="501"/>
    </row>
    <row r="25" spans="1:7" ht="17.25" customHeight="1">
      <c r="A25" s="50" t="s">
        <v>544</v>
      </c>
      <c r="B25" s="502" t="s">
        <v>234</v>
      </c>
      <c r="C25" s="499"/>
      <c r="D25" s="499"/>
      <c r="E25" s="499"/>
      <c r="F25" s="501"/>
    </row>
    <row r="26" spans="1:7" ht="17.25" customHeight="1">
      <c r="A26" s="81" t="s">
        <v>15</v>
      </c>
      <c r="B26" s="518" t="s">
        <v>545</v>
      </c>
      <c r="C26" s="519">
        <f>+C21+C22</f>
        <v>247549478</v>
      </c>
      <c r="D26" s="519">
        <f>SUM(D21:D23)</f>
        <v>203435815</v>
      </c>
      <c r="E26" s="519">
        <f>SUM(E21:E25)</f>
        <v>217076930.07499999</v>
      </c>
      <c r="F26" s="1207">
        <f>SUM(F21)</f>
        <v>215711308</v>
      </c>
    </row>
    <row r="27" spans="1:7" ht="17.25" customHeight="1">
      <c r="A27" s="520" t="s">
        <v>18</v>
      </c>
      <c r="B27" s="521" t="s">
        <v>546</v>
      </c>
      <c r="C27" s="522">
        <v>521397</v>
      </c>
      <c r="D27" s="522">
        <f t="shared" ref="D27:F27" si="1">C27*1.1</f>
        <v>573536.70000000007</v>
      </c>
      <c r="E27" s="522">
        <f t="shared" si="1"/>
        <v>630890.37000000011</v>
      </c>
      <c r="F27" s="523">
        <f t="shared" si="1"/>
        <v>693979.40700000012</v>
      </c>
      <c r="G27" s="84"/>
    </row>
    <row r="28" spans="1:7" s="11" customFormat="1" ht="17.25" customHeight="1">
      <c r="A28" s="524" t="s">
        <v>21</v>
      </c>
      <c r="B28" s="86" t="s">
        <v>547</v>
      </c>
      <c r="C28" s="525">
        <f>C21+C22+C27</f>
        <v>248070875</v>
      </c>
      <c r="D28" s="525">
        <f>+D26+D27</f>
        <v>204009351.69999999</v>
      </c>
      <c r="E28" s="525">
        <f>SUM(E21:E22,E27)</f>
        <v>204059352.44499999</v>
      </c>
      <c r="F28" s="526">
        <f>+F26+F27</f>
        <v>216405287.40700001</v>
      </c>
    </row>
    <row r="29" spans="1:7">
      <c r="C29" s="87"/>
    </row>
    <row r="30" spans="1:7">
      <c r="C30" s="87"/>
    </row>
    <row r="31" spans="1:7">
      <c r="C31" s="87"/>
    </row>
    <row r="32" spans="1:7" ht="16.5" customHeight="1">
      <c r="C32" s="87"/>
    </row>
    <row r="33" spans="3:8">
      <c r="C33" s="87"/>
    </row>
    <row r="34" spans="3:8">
      <c r="C34" s="87"/>
    </row>
    <row r="35" spans="3:8" s="87" customFormat="1">
      <c r="G35" s="1"/>
      <c r="H35" s="1"/>
    </row>
    <row r="36" spans="3:8" s="87" customFormat="1">
      <c r="G36" s="1"/>
      <c r="H36" s="1"/>
    </row>
    <row r="37" spans="3:8" s="87" customFormat="1">
      <c r="G37" s="1"/>
      <c r="H37" s="1"/>
    </row>
    <row r="38" spans="3:8" s="87" customFormat="1">
      <c r="G38" s="1"/>
      <c r="H38" s="1"/>
    </row>
    <row r="39" spans="3:8" s="87" customFormat="1">
      <c r="G39" s="1"/>
      <c r="H39" s="1"/>
    </row>
    <row r="40" spans="3:8" s="87" customFormat="1">
      <c r="G40" s="1"/>
      <c r="H40" s="1"/>
    </row>
    <row r="41" spans="3:8" s="87" customFormat="1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az /2020. (.)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I118"/>
  <sheetViews>
    <sheetView topLeftCell="A61" zoomScaleNormal="100" zoomScaleSheetLayoutView="100" zoomScalePageLayoutView="120" workbookViewId="0">
      <selection activeCell="A79" sqref="A79:H79"/>
    </sheetView>
  </sheetViews>
  <sheetFormatPr defaultColWidth="9.33203125" defaultRowHeight="15.75"/>
  <cols>
    <col min="1" max="1" width="6.33203125" style="87" customWidth="1"/>
    <col min="2" max="2" width="76.33203125" style="87" customWidth="1"/>
    <col min="3" max="3" width="11.1640625" style="87" customWidth="1"/>
    <col min="4" max="4" width="20.83203125" style="88" customWidth="1"/>
    <col min="5" max="6" width="18" style="1" customWidth="1"/>
    <col min="7" max="7" width="18" style="1027" customWidth="1"/>
    <col min="8" max="8" width="21.5" style="1" customWidth="1"/>
    <col min="9" max="9" width="12.1640625" style="1" bestFit="1" customWidth="1"/>
    <col min="10" max="10" width="9.6640625" style="1" bestFit="1" customWidth="1"/>
    <col min="11" max="11" width="11" style="1" bestFit="1" customWidth="1"/>
    <col min="12" max="16384" width="9.33203125" style="1"/>
  </cols>
  <sheetData>
    <row r="1" spans="1:8" ht="60" customHeight="1">
      <c r="A1" s="1214" t="s">
        <v>694</v>
      </c>
      <c r="B1" s="1214"/>
      <c r="C1" s="1214"/>
      <c r="D1" s="1214"/>
      <c r="E1" s="1214"/>
      <c r="F1" s="1214"/>
      <c r="G1" s="1214"/>
      <c r="H1" s="1214"/>
    </row>
    <row r="2" spans="1:8" ht="15.95" customHeight="1">
      <c r="A2" s="1215" t="s">
        <v>0</v>
      </c>
      <c r="B2" s="1215"/>
      <c r="C2" s="1215"/>
      <c r="D2" s="1215"/>
      <c r="E2" s="1215"/>
      <c r="F2" s="1215"/>
      <c r="G2" s="1215"/>
      <c r="H2" s="1215"/>
    </row>
    <row r="3" spans="1:8" ht="15.95" customHeight="1">
      <c r="A3" s="1217"/>
      <c r="B3" s="1218"/>
      <c r="C3" s="755"/>
      <c r="D3" s="1220" t="s">
        <v>1</v>
      </c>
      <c r="E3" s="1220"/>
      <c r="F3" s="1220"/>
      <c r="G3" s="1220"/>
      <c r="H3" s="1220"/>
    </row>
    <row r="4" spans="1:8" ht="38.1" customHeight="1">
      <c r="A4" s="4" t="s">
        <v>2</v>
      </c>
      <c r="B4" s="5" t="s">
        <v>3</v>
      </c>
      <c r="C4" s="5" t="s">
        <v>4</v>
      </c>
      <c r="D4" s="5" t="s">
        <v>695</v>
      </c>
      <c r="E4" s="31" t="s">
        <v>728</v>
      </c>
      <c r="F4" s="31" t="s">
        <v>736</v>
      </c>
      <c r="G4" s="1036" t="s">
        <v>745</v>
      </c>
      <c r="H4" s="6" t="s">
        <v>727</v>
      </c>
    </row>
    <row r="5" spans="1:8" s="7" customFormat="1" ht="12" customHeight="1">
      <c r="A5" s="4" t="s">
        <v>5</v>
      </c>
      <c r="B5" s="5" t="s">
        <v>6</v>
      </c>
      <c r="C5" s="5" t="s">
        <v>7</v>
      </c>
      <c r="D5" s="5" t="s">
        <v>8</v>
      </c>
      <c r="E5" s="903" t="s">
        <v>268</v>
      </c>
      <c r="F5" s="903" t="s">
        <v>448</v>
      </c>
      <c r="G5" s="1037" t="s">
        <v>687</v>
      </c>
      <c r="H5" s="1038" t="s">
        <v>688</v>
      </c>
    </row>
    <row r="6" spans="1:8" s="11" customFormat="1" ht="15.75" customHeight="1">
      <c r="A6" s="8" t="s">
        <v>9</v>
      </c>
      <c r="B6" s="9" t="s">
        <v>10</v>
      </c>
      <c r="C6" s="10" t="s">
        <v>11</v>
      </c>
      <c r="D6" s="894">
        <v>0</v>
      </c>
      <c r="E6" s="904">
        <v>122319</v>
      </c>
      <c r="F6" s="904">
        <v>33495</v>
      </c>
      <c r="G6" s="1030">
        <v>50244</v>
      </c>
      <c r="H6" s="814">
        <v>206058</v>
      </c>
    </row>
    <row r="7" spans="1:8" s="11" customFormat="1" ht="15.75" customHeight="1">
      <c r="A7" s="12" t="s">
        <v>12</v>
      </c>
      <c r="B7" s="13" t="s">
        <v>13</v>
      </c>
      <c r="C7" s="14" t="s">
        <v>14</v>
      </c>
      <c r="D7" s="895">
        <v>10862500</v>
      </c>
      <c r="E7" s="905">
        <v>847400</v>
      </c>
      <c r="F7" s="905"/>
      <c r="G7" s="1031">
        <v>-534550</v>
      </c>
      <c r="H7" s="815">
        <f t="shared" ref="H7:H11" si="0">SUM(D7:G7)</f>
        <v>11175350</v>
      </c>
    </row>
    <row r="8" spans="1:8" s="11" customFormat="1" ht="24" customHeight="1">
      <c r="A8" s="12" t="s">
        <v>15</v>
      </c>
      <c r="B8" s="13" t="s">
        <v>16</v>
      </c>
      <c r="C8" s="14" t="s">
        <v>17</v>
      </c>
      <c r="D8" s="895">
        <v>372407</v>
      </c>
      <c r="E8" s="905">
        <v>4124833</v>
      </c>
      <c r="F8" s="905">
        <v>724981</v>
      </c>
      <c r="G8" s="1031">
        <v>-444303</v>
      </c>
      <c r="H8" s="815">
        <f>SUM(D8:G8)</f>
        <v>4777918</v>
      </c>
    </row>
    <row r="9" spans="1:8" s="11" customFormat="1" ht="15.75" customHeight="1">
      <c r="A9" s="12" t="s">
        <v>18</v>
      </c>
      <c r="B9" s="13" t="s">
        <v>19</v>
      </c>
      <c r="C9" s="14" t="s">
        <v>20</v>
      </c>
      <c r="D9" s="895">
        <v>1800000</v>
      </c>
      <c r="E9" s="905">
        <v>200000</v>
      </c>
      <c r="F9" s="905"/>
      <c r="G9" s="1031"/>
      <c r="H9" s="815">
        <f t="shared" si="0"/>
        <v>2000000</v>
      </c>
    </row>
    <row r="10" spans="1:8" s="11" customFormat="1" ht="15.75" customHeight="1">
      <c r="A10" s="8" t="s">
        <v>21</v>
      </c>
      <c r="B10" s="13" t="s">
        <v>22</v>
      </c>
      <c r="C10" s="14" t="s">
        <v>23</v>
      </c>
      <c r="D10" s="895"/>
      <c r="E10" s="905"/>
      <c r="F10" s="905">
        <v>522450</v>
      </c>
      <c r="G10" s="1031">
        <v>30000</v>
      </c>
      <c r="H10" s="815">
        <v>552450</v>
      </c>
    </row>
    <row r="11" spans="1:8" s="11" customFormat="1" ht="15.75" customHeight="1">
      <c r="A11" s="12" t="s">
        <v>24</v>
      </c>
      <c r="B11" s="13" t="s">
        <v>25</v>
      </c>
      <c r="C11" s="14" t="s">
        <v>26</v>
      </c>
      <c r="D11" s="895"/>
      <c r="E11" s="905"/>
      <c r="F11" s="905"/>
      <c r="G11" s="1031"/>
      <c r="H11" s="815">
        <f t="shared" si="0"/>
        <v>0</v>
      </c>
    </row>
    <row r="12" spans="1:8" s="11" customFormat="1" ht="15.75" customHeight="1">
      <c r="A12" s="15" t="s">
        <v>27</v>
      </c>
      <c r="B12" s="16" t="s">
        <v>28</v>
      </c>
      <c r="C12" s="17" t="s">
        <v>29</v>
      </c>
      <c r="D12" s="896">
        <f>SUM(D6:D11)</f>
        <v>13034907</v>
      </c>
      <c r="E12" s="896">
        <f t="shared" ref="E12:G12" si="1">SUM(E6:E11)</f>
        <v>5294552</v>
      </c>
      <c r="F12" s="896">
        <f t="shared" si="1"/>
        <v>1280926</v>
      </c>
      <c r="G12" s="896">
        <f t="shared" si="1"/>
        <v>-898609</v>
      </c>
      <c r="H12" s="1202">
        <f>SUM(D12:G12)</f>
        <v>18711776</v>
      </c>
    </row>
    <row r="13" spans="1:8" s="11" customFormat="1" ht="15.75" customHeight="1">
      <c r="A13" s="12" t="s">
        <v>30</v>
      </c>
      <c r="B13" s="13" t="s">
        <v>31</v>
      </c>
      <c r="C13" s="14" t="s">
        <v>32</v>
      </c>
      <c r="D13" s="895"/>
      <c r="E13" s="905"/>
      <c r="F13" s="905"/>
      <c r="G13" s="1031"/>
      <c r="H13" s="815"/>
    </row>
    <row r="14" spans="1:8" s="11" customFormat="1" ht="15.75" customHeight="1">
      <c r="A14" s="8" t="s">
        <v>33</v>
      </c>
      <c r="B14" s="13" t="s">
        <v>34</v>
      </c>
      <c r="C14" s="14" t="s">
        <v>35</v>
      </c>
      <c r="D14" s="895">
        <f>D18+D19+D20</f>
        <v>12500000</v>
      </c>
      <c r="E14" s="905">
        <f>SUM(E17:E21)</f>
        <v>2014095</v>
      </c>
      <c r="F14" s="905"/>
      <c r="G14" s="1031">
        <v>3924228</v>
      </c>
      <c r="H14" s="815">
        <v>18438323</v>
      </c>
    </row>
    <row r="15" spans="1:8" s="11" customFormat="1" ht="24" customHeight="1">
      <c r="A15" s="12" t="s">
        <v>36</v>
      </c>
      <c r="B15" s="18" t="s">
        <v>37</v>
      </c>
      <c r="C15" s="14" t="s">
        <v>35</v>
      </c>
      <c r="D15" s="895"/>
      <c r="E15" s="905"/>
      <c r="F15" s="905"/>
      <c r="G15" s="1031"/>
      <c r="H15" s="1145">
        <f t="shared" ref="H15:H20" si="2">SUM(D15:G15)</f>
        <v>0</v>
      </c>
    </row>
    <row r="16" spans="1:8" s="11" customFormat="1" ht="18.75" customHeight="1">
      <c r="A16" s="12" t="s">
        <v>38</v>
      </c>
      <c r="B16" s="19" t="s">
        <v>39</v>
      </c>
      <c r="C16" s="14" t="s">
        <v>35</v>
      </c>
      <c r="D16" s="895"/>
      <c r="E16" s="905"/>
      <c r="F16" s="905"/>
      <c r="G16" s="1031"/>
      <c r="H16" s="1145">
        <f t="shared" si="2"/>
        <v>0</v>
      </c>
    </row>
    <row r="17" spans="1:8" s="11" customFormat="1" ht="15.75" customHeight="1">
      <c r="A17" s="8" t="s">
        <v>40</v>
      </c>
      <c r="B17" s="19" t="s">
        <v>41</v>
      </c>
      <c r="C17" s="14" t="s">
        <v>35</v>
      </c>
      <c r="D17" s="895"/>
      <c r="E17" s="905"/>
      <c r="F17" s="905"/>
      <c r="G17" s="1031"/>
      <c r="H17" s="1145">
        <f t="shared" si="2"/>
        <v>0</v>
      </c>
    </row>
    <row r="18" spans="1:8" s="11" customFormat="1" ht="19.5" customHeight="1">
      <c r="A18" s="12" t="s">
        <v>42</v>
      </c>
      <c r="B18" s="19" t="s">
        <v>43</v>
      </c>
      <c r="C18" s="14" t="s">
        <v>35</v>
      </c>
      <c r="D18" s="895">
        <v>2000000</v>
      </c>
      <c r="E18" s="905"/>
      <c r="F18" s="905"/>
      <c r="G18" s="1031">
        <v>870155</v>
      </c>
      <c r="H18" s="1145">
        <f t="shared" si="2"/>
        <v>2870155</v>
      </c>
    </row>
    <row r="19" spans="1:8" s="11" customFormat="1" ht="19.5" customHeight="1">
      <c r="A19" s="12" t="s">
        <v>44</v>
      </c>
      <c r="B19" s="19" t="s">
        <v>45</v>
      </c>
      <c r="C19" s="14" t="s">
        <v>35</v>
      </c>
      <c r="D19" s="895">
        <v>10500000</v>
      </c>
      <c r="E19" s="905">
        <v>587500</v>
      </c>
      <c r="F19" s="905"/>
      <c r="G19" s="1031">
        <v>1592700</v>
      </c>
      <c r="H19" s="1145">
        <f t="shared" si="2"/>
        <v>12680200</v>
      </c>
    </row>
    <row r="20" spans="1:8" s="11" customFormat="1" ht="24" customHeight="1">
      <c r="A20" s="8" t="s">
        <v>46</v>
      </c>
      <c r="B20" s="19" t="s">
        <v>47</v>
      </c>
      <c r="C20" s="14" t="s">
        <v>35</v>
      </c>
      <c r="D20" s="895"/>
      <c r="E20" s="905">
        <v>1426595</v>
      </c>
      <c r="F20" s="905"/>
      <c r="G20" s="1031">
        <v>1461373</v>
      </c>
      <c r="H20" s="1145">
        <f t="shared" si="2"/>
        <v>2887968</v>
      </c>
    </row>
    <row r="21" spans="1:8" s="11" customFormat="1" ht="24.75" customHeight="1">
      <c r="A21" s="20" t="s">
        <v>48</v>
      </c>
      <c r="B21" s="19" t="s">
        <v>49</v>
      </c>
      <c r="C21" s="21" t="s">
        <v>35</v>
      </c>
      <c r="D21" s="895"/>
      <c r="E21" s="906"/>
      <c r="F21" s="906"/>
      <c r="G21" s="1032"/>
      <c r="H21" s="1146"/>
    </row>
    <row r="22" spans="1:8" s="11" customFormat="1" ht="18" customHeight="1">
      <c r="A22" s="22" t="s">
        <v>50</v>
      </c>
      <c r="B22" s="23" t="s">
        <v>51</v>
      </c>
      <c r="C22" s="24" t="s">
        <v>52</v>
      </c>
      <c r="D22" s="897">
        <f>D12+D14</f>
        <v>25534907</v>
      </c>
      <c r="E22" s="897">
        <f t="shared" ref="E22:G22" si="3">E12+E14</f>
        <v>7308647</v>
      </c>
      <c r="F22" s="897">
        <f t="shared" si="3"/>
        <v>1280926</v>
      </c>
      <c r="G22" s="897">
        <f t="shared" si="3"/>
        <v>3025619</v>
      </c>
      <c r="H22" s="1203">
        <f>SUM(H12:H14)</f>
        <v>37150099</v>
      </c>
    </row>
    <row r="23" spans="1:8" s="11" customFormat="1" ht="15.75" customHeight="1">
      <c r="A23" s="8" t="s">
        <v>53</v>
      </c>
      <c r="B23" s="25" t="s">
        <v>54</v>
      </c>
      <c r="C23" s="10" t="s">
        <v>55</v>
      </c>
      <c r="D23" s="895"/>
      <c r="E23" s="904"/>
      <c r="F23" s="904"/>
      <c r="G23" s="1030"/>
      <c r="H23" s="814"/>
    </row>
    <row r="24" spans="1:8" s="11" customFormat="1" ht="15.75" customHeight="1">
      <c r="A24" s="12" t="s">
        <v>56</v>
      </c>
      <c r="B24" s="26" t="s">
        <v>57</v>
      </c>
      <c r="C24" s="14" t="s">
        <v>58</v>
      </c>
      <c r="D24" s="895"/>
      <c r="E24" s="905">
        <v>4019013</v>
      </c>
      <c r="F24" s="905">
        <v>31472344</v>
      </c>
      <c r="G24" s="1031">
        <v>847642</v>
      </c>
      <c r="H24" s="815">
        <v>36338999</v>
      </c>
    </row>
    <row r="25" spans="1:8" s="11" customFormat="1" ht="15.75" customHeight="1">
      <c r="A25" s="12" t="s">
        <v>59</v>
      </c>
      <c r="B25" s="18" t="s">
        <v>60</v>
      </c>
      <c r="C25" s="14" t="s">
        <v>58</v>
      </c>
      <c r="D25" s="895"/>
      <c r="E25" s="905"/>
      <c r="F25" s="905"/>
      <c r="G25" s="1031"/>
      <c r="H25" s="815"/>
    </row>
    <row r="26" spans="1:8" s="11" customFormat="1" ht="18.75" customHeight="1">
      <c r="A26" s="8" t="s">
        <v>61</v>
      </c>
      <c r="B26" s="27" t="s">
        <v>62</v>
      </c>
      <c r="C26" s="14" t="s">
        <v>58</v>
      </c>
      <c r="D26" s="895"/>
      <c r="E26" s="905"/>
      <c r="F26" s="905"/>
      <c r="G26" s="1031"/>
      <c r="H26" s="815"/>
    </row>
    <row r="27" spans="1:8" s="11" customFormat="1" ht="15.75" customHeight="1">
      <c r="A27" s="12" t="s">
        <v>63</v>
      </c>
      <c r="B27" s="27" t="s">
        <v>64</v>
      </c>
      <c r="C27" s="14" t="s">
        <v>58</v>
      </c>
      <c r="D27" s="895"/>
      <c r="E27" s="905"/>
      <c r="F27" s="905"/>
      <c r="G27" s="1031"/>
      <c r="H27" s="815"/>
    </row>
    <row r="28" spans="1:8" s="11" customFormat="1" ht="15.75" customHeight="1">
      <c r="A28" s="12" t="s">
        <v>65</v>
      </c>
      <c r="B28" s="27" t="s">
        <v>66</v>
      </c>
      <c r="C28" s="14" t="s">
        <v>58</v>
      </c>
      <c r="D28" s="895"/>
      <c r="E28" s="905">
        <v>4019013</v>
      </c>
      <c r="F28" s="905">
        <v>31472344</v>
      </c>
      <c r="G28" s="1031">
        <v>847642</v>
      </c>
      <c r="H28" s="815">
        <v>36338999</v>
      </c>
    </row>
    <row r="29" spans="1:8" s="11" customFormat="1" ht="24.75" customHeight="1">
      <c r="A29" s="8" t="s">
        <v>67</v>
      </c>
      <c r="B29" s="27" t="s">
        <v>68</v>
      </c>
      <c r="C29" s="14" t="s">
        <v>58</v>
      </c>
      <c r="D29" s="895"/>
      <c r="E29" s="905"/>
      <c r="F29" s="905"/>
      <c r="G29" s="1031"/>
      <c r="H29" s="815"/>
    </row>
    <row r="30" spans="1:8" s="11" customFormat="1" ht="24" customHeight="1">
      <c r="A30" s="20" t="s">
        <v>69</v>
      </c>
      <c r="B30" s="28" t="s">
        <v>70</v>
      </c>
      <c r="C30" s="21" t="s">
        <v>58</v>
      </c>
      <c r="D30" s="895"/>
      <c r="E30" s="907"/>
      <c r="F30" s="907"/>
      <c r="G30" s="1033"/>
      <c r="H30" s="817"/>
    </row>
    <row r="31" spans="1:8" s="11" customFormat="1" ht="22.5" customHeight="1">
      <c r="A31" s="29" t="s">
        <v>71</v>
      </c>
      <c r="B31" s="30" t="s">
        <v>72</v>
      </c>
      <c r="C31" s="31" t="s">
        <v>73</v>
      </c>
      <c r="D31" s="898">
        <f>SUM(D23+D24)</f>
        <v>0</v>
      </c>
      <c r="E31" s="898">
        <f t="shared" ref="E31:G31" si="4">SUM(E23+E24)</f>
        <v>4019013</v>
      </c>
      <c r="F31" s="898">
        <f t="shared" si="4"/>
        <v>31472344</v>
      </c>
      <c r="G31" s="898">
        <f t="shared" si="4"/>
        <v>847642</v>
      </c>
      <c r="H31" s="818">
        <f>SUM(D31:G31)</f>
        <v>36338999</v>
      </c>
    </row>
    <row r="32" spans="1:8" s="11" customFormat="1" ht="14.25" customHeight="1">
      <c r="A32" s="32" t="s">
        <v>74</v>
      </c>
      <c r="B32" s="33" t="s">
        <v>75</v>
      </c>
      <c r="C32" s="34" t="s">
        <v>76</v>
      </c>
      <c r="D32" s="894"/>
      <c r="E32" s="904">
        <v>77263</v>
      </c>
      <c r="F32" s="904"/>
      <c r="G32" s="1030">
        <v>-155</v>
      </c>
      <c r="H32" s="1147">
        <f>SUM(E32:G32)</f>
        <v>77108</v>
      </c>
    </row>
    <row r="33" spans="1:9" s="11" customFormat="1" ht="14.25" customHeight="1">
      <c r="A33" s="12" t="s">
        <v>77</v>
      </c>
      <c r="B33" s="13" t="s">
        <v>78</v>
      </c>
      <c r="C33" s="14" t="s">
        <v>79</v>
      </c>
      <c r="D33" s="895">
        <f>D34+D36</f>
        <v>6300000</v>
      </c>
      <c r="E33" s="905"/>
      <c r="F33" s="905">
        <v>326228</v>
      </c>
      <c r="G33" s="1031">
        <v>3332596</v>
      </c>
      <c r="H33" s="1145">
        <f>SUM(D33:G33)</f>
        <v>9958824</v>
      </c>
    </row>
    <row r="34" spans="1:9" s="11" customFormat="1" ht="14.25" customHeight="1">
      <c r="A34" s="12" t="s">
        <v>80</v>
      </c>
      <c r="B34" s="35" t="s">
        <v>81</v>
      </c>
      <c r="C34" s="36" t="s">
        <v>79</v>
      </c>
      <c r="D34" s="895">
        <v>5500000</v>
      </c>
      <c r="E34" s="905"/>
      <c r="F34" s="905">
        <v>120662</v>
      </c>
      <c r="G34" s="1031">
        <v>3251589</v>
      </c>
      <c r="H34" s="1145">
        <f t="shared" ref="H34:H44" si="5">SUM(D34:G34)</f>
        <v>8872251</v>
      </c>
    </row>
    <row r="35" spans="1:9" s="11" customFormat="1" ht="14.25" customHeight="1">
      <c r="A35" s="8" t="s">
        <v>82</v>
      </c>
      <c r="B35" s="37" t="s">
        <v>83</v>
      </c>
      <c r="C35" s="36" t="s">
        <v>79</v>
      </c>
      <c r="D35" s="895"/>
      <c r="E35" s="905"/>
      <c r="F35" s="905"/>
      <c r="G35" s="1031"/>
      <c r="H35" s="1145">
        <f t="shared" si="5"/>
        <v>0</v>
      </c>
    </row>
    <row r="36" spans="1:9" s="11" customFormat="1" ht="14.25" customHeight="1">
      <c r="A36" s="8" t="s">
        <v>84</v>
      </c>
      <c r="B36" s="37" t="s">
        <v>85</v>
      </c>
      <c r="C36" s="36" t="s">
        <v>79</v>
      </c>
      <c r="D36" s="895">
        <v>800000</v>
      </c>
      <c r="E36" s="905"/>
      <c r="F36" s="905">
        <v>205566</v>
      </c>
      <c r="G36" s="1031">
        <v>81007</v>
      </c>
      <c r="H36" s="1145">
        <f t="shared" si="5"/>
        <v>1086573</v>
      </c>
    </row>
    <row r="37" spans="1:9" s="11" customFormat="1" ht="14.25" customHeight="1">
      <c r="A37" s="12" t="s">
        <v>86</v>
      </c>
      <c r="B37" s="38" t="s">
        <v>87</v>
      </c>
      <c r="C37" s="14" t="s">
        <v>88</v>
      </c>
      <c r="D37" s="895">
        <f>D38+D39</f>
        <v>30000000</v>
      </c>
      <c r="E37" s="905"/>
      <c r="F37" s="905">
        <v>2530307</v>
      </c>
      <c r="G37" s="1031">
        <v>-7362858</v>
      </c>
      <c r="H37" s="1145">
        <f t="shared" si="5"/>
        <v>25167449</v>
      </c>
    </row>
    <row r="38" spans="1:9" s="11" customFormat="1" ht="14.25" customHeight="1">
      <c r="A38" s="12" t="s">
        <v>89</v>
      </c>
      <c r="B38" s="39" t="s">
        <v>90</v>
      </c>
      <c r="C38" s="36" t="s">
        <v>88</v>
      </c>
      <c r="D38" s="895">
        <v>30000000</v>
      </c>
      <c r="E38" s="905"/>
      <c r="F38" s="1013">
        <v>2530307</v>
      </c>
      <c r="G38" s="1031">
        <v>-7362858</v>
      </c>
      <c r="H38" s="1145">
        <f t="shared" si="5"/>
        <v>25167449</v>
      </c>
    </row>
    <row r="39" spans="1:9" s="11" customFormat="1" ht="14.25" customHeight="1">
      <c r="A39" s="8" t="s">
        <v>91</v>
      </c>
      <c r="B39" s="39" t="s">
        <v>92</v>
      </c>
      <c r="C39" s="36" t="s">
        <v>88</v>
      </c>
      <c r="D39" s="895"/>
      <c r="E39" s="905"/>
      <c r="F39" s="905"/>
      <c r="G39" s="1031"/>
      <c r="H39" s="1145">
        <f t="shared" si="5"/>
        <v>0</v>
      </c>
    </row>
    <row r="40" spans="1:9" s="11" customFormat="1" ht="17.25" customHeight="1">
      <c r="A40" s="8" t="s">
        <v>93</v>
      </c>
      <c r="B40" s="40" t="s">
        <v>94</v>
      </c>
      <c r="C40" s="14" t="s">
        <v>95</v>
      </c>
      <c r="D40" s="895">
        <v>900000</v>
      </c>
      <c r="E40" s="905">
        <v>-900000</v>
      </c>
      <c r="F40" s="905"/>
      <c r="G40" s="1031">
        <v>4269</v>
      </c>
      <c r="H40" s="1145">
        <f t="shared" si="5"/>
        <v>4269</v>
      </c>
    </row>
    <row r="41" spans="1:9" s="11" customFormat="1" ht="17.25" customHeight="1">
      <c r="A41" s="12" t="s">
        <v>96</v>
      </c>
      <c r="B41" s="38" t="s">
        <v>97</v>
      </c>
      <c r="C41" s="14" t="s">
        <v>98</v>
      </c>
      <c r="D41" s="895"/>
      <c r="E41" s="905"/>
      <c r="F41" s="905"/>
      <c r="G41" s="1031">
        <v>392497</v>
      </c>
      <c r="H41" s="1145">
        <f t="shared" si="5"/>
        <v>392497</v>
      </c>
    </row>
    <row r="42" spans="1:9" s="11" customFormat="1" ht="14.25" customHeight="1">
      <c r="A42" s="12" t="s">
        <v>99</v>
      </c>
      <c r="B42" s="39" t="s">
        <v>100</v>
      </c>
      <c r="C42" s="36" t="s">
        <v>98</v>
      </c>
      <c r="D42" s="895"/>
      <c r="E42" s="905"/>
      <c r="F42" s="905"/>
      <c r="G42" s="1031">
        <v>392497</v>
      </c>
      <c r="H42" s="1145">
        <f t="shared" si="5"/>
        <v>392497</v>
      </c>
    </row>
    <row r="43" spans="1:9" s="11" customFormat="1" ht="14.25" customHeight="1">
      <c r="A43" s="8" t="s">
        <v>101</v>
      </c>
      <c r="B43" s="39" t="s">
        <v>102</v>
      </c>
      <c r="C43" s="36" t="s">
        <v>98</v>
      </c>
      <c r="D43" s="895"/>
      <c r="E43" s="905"/>
      <c r="F43" s="905"/>
      <c r="G43" s="1031"/>
      <c r="H43" s="1145">
        <f t="shared" si="5"/>
        <v>0</v>
      </c>
    </row>
    <row r="44" spans="1:9" s="11" customFormat="1" ht="14.25" customHeight="1">
      <c r="A44" s="733" t="s">
        <v>103</v>
      </c>
      <c r="B44" s="734" t="s">
        <v>104</v>
      </c>
      <c r="C44" s="711" t="s">
        <v>105</v>
      </c>
      <c r="D44" s="899"/>
      <c r="E44" s="907"/>
      <c r="F44" s="907">
        <v>2860804</v>
      </c>
      <c r="G44" s="1033">
        <v>-2372063</v>
      </c>
      <c r="H44" s="1145">
        <f t="shared" si="5"/>
        <v>488741</v>
      </c>
    </row>
    <row r="45" spans="1:9" s="11" customFormat="1" ht="17.25" customHeight="1">
      <c r="A45" s="29" t="s">
        <v>106</v>
      </c>
      <c r="B45" s="30" t="s">
        <v>107</v>
      </c>
      <c r="C45" s="31" t="s">
        <v>108</v>
      </c>
      <c r="D45" s="898">
        <f>D32+D33+D37+D40+D41+D44</f>
        <v>37200000</v>
      </c>
      <c r="E45" s="898">
        <f t="shared" ref="E45" si="6">E32+E33+E37+E40+E41+E44</f>
        <v>-822737</v>
      </c>
      <c r="F45" s="898">
        <f t="shared" ref="F45" si="7">F32+F33+F37+F40+F41+F44</f>
        <v>5717339</v>
      </c>
      <c r="G45" s="898">
        <f t="shared" ref="G45" si="8">G32+G33+G37+G40+G41+G44</f>
        <v>-6005714</v>
      </c>
      <c r="H45" s="818">
        <f>SUM(D45:G45)</f>
        <v>36088888</v>
      </c>
      <c r="I45" s="1028"/>
    </row>
    <row r="46" spans="1:9" s="11" customFormat="1" ht="14.25" customHeight="1">
      <c r="A46" s="32" t="s">
        <v>109</v>
      </c>
      <c r="B46" s="43" t="s">
        <v>110</v>
      </c>
      <c r="C46" s="44" t="s">
        <v>111</v>
      </c>
      <c r="D46" s="895">
        <v>7500000</v>
      </c>
      <c r="E46" s="904"/>
      <c r="F46" s="904"/>
      <c r="G46" s="1030">
        <v>2206029</v>
      </c>
      <c r="H46" s="814">
        <f>SUM(D46:G46)</f>
        <v>9706029</v>
      </c>
    </row>
    <row r="47" spans="1:9" s="11" customFormat="1" ht="14.25" customHeight="1">
      <c r="A47" s="12" t="s">
        <v>112</v>
      </c>
      <c r="B47" s="26" t="s">
        <v>113</v>
      </c>
      <c r="C47" s="45" t="s">
        <v>114</v>
      </c>
      <c r="D47" s="895">
        <v>500000</v>
      </c>
      <c r="E47" s="905"/>
      <c r="F47" s="905"/>
      <c r="G47" s="1031">
        <v>-146172</v>
      </c>
      <c r="H47" s="815">
        <f>SUM(D47:G47)</f>
        <v>353828</v>
      </c>
    </row>
    <row r="48" spans="1:9" s="11" customFormat="1" ht="14.25" customHeight="1">
      <c r="A48" s="12" t="s">
        <v>115</v>
      </c>
      <c r="B48" s="26" t="s">
        <v>116</v>
      </c>
      <c r="C48" s="45" t="s">
        <v>117</v>
      </c>
      <c r="D48" s="895">
        <v>2000000</v>
      </c>
      <c r="E48" s="905"/>
      <c r="F48" s="905"/>
      <c r="G48" s="1031">
        <v>15678</v>
      </c>
      <c r="H48" s="815">
        <f t="shared" ref="H48:H56" si="9">SUM(D48:G48)</f>
        <v>2015678</v>
      </c>
    </row>
    <row r="49" spans="1:8" s="11" customFormat="1" ht="14.25" customHeight="1">
      <c r="A49" s="12" t="s">
        <v>118</v>
      </c>
      <c r="B49" s="26" t="s">
        <v>119</v>
      </c>
      <c r="C49" s="45" t="s">
        <v>120</v>
      </c>
      <c r="D49" s="895"/>
      <c r="E49" s="905"/>
      <c r="F49" s="905">
        <v>106193</v>
      </c>
      <c r="G49" s="1031">
        <v>57362</v>
      </c>
      <c r="H49" s="815">
        <f t="shared" si="9"/>
        <v>163555</v>
      </c>
    </row>
    <row r="50" spans="1:8" s="11" customFormat="1" ht="14.25" customHeight="1">
      <c r="A50" s="12" t="s">
        <v>121</v>
      </c>
      <c r="B50" s="26" t="s">
        <v>122</v>
      </c>
      <c r="C50" s="45" t="s">
        <v>123</v>
      </c>
      <c r="D50" s="895"/>
      <c r="E50" s="905"/>
      <c r="F50" s="905"/>
      <c r="G50" s="1031"/>
      <c r="H50" s="815">
        <f t="shared" si="9"/>
        <v>0</v>
      </c>
    </row>
    <row r="51" spans="1:8" s="11" customFormat="1" ht="14.25" customHeight="1">
      <c r="A51" s="12" t="s">
        <v>124</v>
      </c>
      <c r="B51" s="26" t="s">
        <v>125</v>
      </c>
      <c r="C51" s="45" t="s">
        <v>126</v>
      </c>
      <c r="D51" s="895">
        <v>2430000</v>
      </c>
      <c r="E51" s="905"/>
      <c r="F51" s="905"/>
      <c r="G51" s="1031">
        <v>-1841991</v>
      </c>
      <c r="H51" s="815">
        <f t="shared" si="9"/>
        <v>588009</v>
      </c>
    </row>
    <row r="52" spans="1:8" s="11" customFormat="1" ht="14.25" customHeight="1">
      <c r="A52" s="12" t="s">
        <v>127</v>
      </c>
      <c r="B52" s="26" t="s">
        <v>128</v>
      </c>
      <c r="C52" s="45" t="s">
        <v>129</v>
      </c>
      <c r="D52" s="895"/>
      <c r="E52" s="905"/>
      <c r="F52" s="905"/>
      <c r="G52" s="1031"/>
      <c r="H52" s="815">
        <f t="shared" si="9"/>
        <v>0</v>
      </c>
    </row>
    <row r="53" spans="1:8" s="11" customFormat="1" ht="14.25" customHeight="1">
      <c r="A53" s="12" t="s">
        <v>130</v>
      </c>
      <c r="B53" s="26" t="s">
        <v>131</v>
      </c>
      <c r="C53" s="45" t="s">
        <v>132</v>
      </c>
      <c r="D53" s="895"/>
      <c r="E53" s="905"/>
      <c r="F53" s="905">
        <v>5</v>
      </c>
      <c r="G53" s="1031">
        <v>3</v>
      </c>
      <c r="H53" s="815">
        <f t="shared" si="9"/>
        <v>8</v>
      </c>
    </row>
    <row r="54" spans="1:8" s="11" customFormat="1" ht="14.25" customHeight="1">
      <c r="A54" s="12" t="s">
        <v>133</v>
      </c>
      <c r="B54" s="26" t="s">
        <v>134</v>
      </c>
      <c r="C54" s="45" t="s">
        <v>135</v>
      </c>
      <c r="D54" s="895"/>
      <c r="E54" s="905"/>
      <c r="F54" s="905"/>
      <c r="G54" s="1031"/>
      <c r="H54" s="815">
        <f t="shared" si="9"/>
        <v>0</v>
      </c>
    </row>
    <row r="55" spans="1:8" s="11" customFormat="1" ht="14.25" customHeight="1">
      <c r="A55" s="12" t="s">
        <v>136</v>
      </c>
      <c r="B55" s="26" t="s">
        <v>137</v>
      </c>
      <c r="C55" s="45" t="s">
        <v>138</v>
      </c>
      <c r="D55" s="895"/>
      <c r="E55" s="905"/>
      <c r="F55" s="905"/>
      <c r="G55" s="1031"/>
      <c r="H55" s="815">
        <f t="shared" si="9"/>
        <v>0</v>
      </c>
    </row>
    <row r="56" spans="1:8" s="11" customFormat="1" ht="14.25" customHeight="1">
      <c r="A56" s="20" t="s">
        <v>139</v>
      </c>
      <c r="B56" s="46" t="s">
        <v>140</v>
      </c>
      <c r="C56" s="42" t="s">
        <v>141</v>
      </c>
      <c r="D56" s="895"/>
      <c r="E56" s="907">
        <v>5000</v>
      </c>
      <c r="F56" s="907">
        <v>2000000</v>
      </c>
      <c r="G56" s="1033">
        <v>124930</v>
      </c>
      <c r="H56" s="815">
        <f t="shared" si="9"/>
        <v>2129930</v>
      </c>
    </row>
    <row r="57" spans="1:8" s="11" customFormat="1" ht="15.75" customHeight="1">
      <c r="A57" s="22" t="s">
        <v>142</v>
      </c>
      <c r="B57" s="47" t="s">
        <v>143</v>
      </c>
      <c r="C57" s="24" t="s">
        <v>144</v>
      </c>
      <c r="D57" s="900">
        <f>SUM(D46:D56)</f>
        <v>12430000</v>
      </c>
      <c r="E57" s="900">
        <f t="shared" ref="E57:G57" si="10">SUM(E46:E56)</f>
        <v>5000</v>
      </c>
      <c r="F57" s="900">
        <f t="shared" si="10"/>
        <v>2106198</v>
      </c>
      <c r="G57" s="900">
        <f t="shared" si="10"/>
        <v>415839</v>
      </c>
      <c r="H57" s="819">
        <f>SUM(D57:G57)</f>
        <v>14957037</v>
      </c>
    </row>
    <row r="58" spans="1:8" s="11" customFormat="1" ht="14.25" customHeight="1">
      <c r="A58" s="48" t="s">
        <v>145</v>
      </c>
      <c r="B58" s="25" t="s">
        <v>146</v>
      </c>
      <c r="C58" s="49" t="s">
        <v>147</v>
      </c>
      <c r="D58" s="735"/>
      <c r="E58" s="904"/>
      <c r="F58" s="904"/>
      <c r="G58" s="1030"/>
      <c r="H58" s="814"/>
    </row>
    <row r="59" spans="1:8" s="11" customFormat="1" ht="14.25" customHeight="1">
      <c r="A59" s="50" t="s">
        <v>148</v>
      </c>
      <c r="B59" s="26" t="s">
        <v>149</v>
      </c>
      <c r="C59" s="45" t="s">
        <v>150</v>
      </c>
      <c r="D59" s="901"/>
      <c r="E59" s="905"/>
      <c r="F59" s="905"/>
      <c r="G59" s="1031"/>
      <c r="H59" s="815"/>
    </row>
    <row r="60" spans="1:8" s="11" customFormat="1" ht="14.25" customHeight="1">
      <c r="A60" s="50" t="s">
        <v>151</v>
      </c>
      <c r="B60" s="26" t="s">
        <v>152</v>
      </c>
      <c r="C60" s="45" t="s">
        <v>153</v>
      </c>
      <c r="D60" s="901"/>
      <c r="E60" s="905"/>
      <c r="F60" s="905"/>
      <c r="G60" s="1031"/>
      <c r="H60" s="815"/>
    </row>
    <row r="61" spans="1:8" s="11" customFormat="1" ht="14.25" customHeight="1">
      <c r="A61" s="50" t="s">
        <v>154</v>
      </c>
      <c r="B61" s="26" t="s">
        <v>155</v>
      </c>
      <c r="C61" s="45" t="s">
        <v>156</v>
      </c>
      <c r="D61" s="901"/>
      <c r="E61" s="905"/>
      <c r="F61" s="905"/>
      <c r="G61" s="1031"/>
      <c r="H61" s="815"/>
    </row>
    <row r="62" spans="1:8" s="11" customFormat="1" ht="14.25" customHeight="1">
      <c r="A62" s="51" t="s">
        <v>157</v>
      </c>
      <c r="B62" s="46" t="s">
        <v>158</v>
      </c>
      <c r="C62" s="42" t="s">
        <v>159</v>
      </c>
      <c r="D62" s="736"/>
      <c r="E62" s="907"/>
      <c r="F62" s="907"/>
      <c r="G62" s="1033"/>
      <c r="H62" s="817"/>
    </row>
    <row r="63" spans="1:8" s="11" customFormat="1" ht="14.25" customHeight="1">
      <c r="A63" s="29" t="s">
        <v>160</v>
      </c>
      <c r="B63" s="47" t="s">
        <v>161</v>
      </c>
      <c r="C63" s="60" t="s">
        <v>162</v>
      </c>
      <c r="D63" s="897">
        <f>SUM(D58:D62)</f>
        <v>0</v>
      </c>
      <c r="E63" s="908"/>
      <c r="F63" s="908"/>
      <c r="G63" s="1034"/>
      <c r="H63" s="909"/>
    </row>
    <row r="64" spans="1:8" s="11" customFormat="1" ht="16.5" customHeight="1">
      <c r="A64" s="32" t="s">
        <v>163</v>
      </c>
      <c r="B64" s="52" t="s">
        <v>164</v>
      </c>
      <c r="C64" s="53" t="s">
        <v>165</v>
      </c>
      <c r="D64" s="895"/>
      <c r="E64" s="904"/>
      <c r="F64" s="904"/>
      <c r="G64" s="1030">
        <v>14500</v>
      </c>
      <c r="H64" s="814">
        <f>SUM(G64)</f>
        <v>14500</v>
      </c>
    </row>
    <row r="65" spans="1:8" s="11" customFormat="1" ht="17.25" customHeight="1">
      <c r="A65" s="20" t="s">
        <v>166</v>
      </c>
      <c r="B65" s="46" t="s">
        <v>167</v>
      </c>
      <c r="C65" s="54" t="s">
        <v>168</v>
      </c>
      <c r="D65" s="895">
        <v>1500000</v>
      </c>
      <c r="E65" s="907"/>
      <c r="F65" s="907"/>
      <c r="G65" s="1033">
        <v>-438000</v>
      </c>
      <c r="H65" s="817">
        <f>SUM(D65:G65)</f>
        <v>1062000</v>
      </c>
    </row>
    <row r="66" spans="1:8" s="11" customFormat="1" ht="17.25" customHeight="1">
      <c r="A66" s="29" t="s">
        <v>169</v>
      </c>
      <c r="B66" s="23" t="s">
        <v>170</v>
      </c>
      <c r="C66" s="24" t="s">
        <v>171</v>
      </c>
      <c r="D66" s="897">
        <f>SUM(D64:D65)</f>
        <v>1500000</v>
      </c>
      <c r="E66" s="897">
        <f t="shared" ref="E66:G66" si="11">SUM(E64:E65)</f>
        <v>0</v>
      </c>
      <c r="F66" s="897">
        <f t="shared" si="11"/>
        <v>0</v>
      </c>
      <c r="G66" s="897">
        <f t="shared" si="11"/>
        <v>-423500</v>
      </c>
      <c r="H66" s="1203">
        <f>SUM(D66:G66)</f>
        <v>1076500</v>
      </c>
    </row>
    <row r="67" spans="1:8" s="11" customFormat="1" ht="16.5" customHeight="1">
      <c r="A67" s="8" t="s">
        <v>172</v>
      </c>
      <c r="B67" s="9" t="s">
        <v>173</v>
      </c>
      <c r="C67" s="10" t="s">
        <v>174</v>
      </c>
      <c r="D67" s="735"/>
      <c r="E67" s="910"/>
      <c r="F67" s="910"/>
      <c r="G67" s="1035"/>
      <c r="H67" s="820"/>
    </row>
    <row r="68" spans="1:8" s="11" customFormat="1" ht="14.25" customHeight="1">
      <c r="A68" s="20" t="s">
        <v>175</v>
      </c>
      <c r="B68" s="46" t="s">
        <v>176</v>
      </c>
      <c r="C68" s="21" t="s">
        <v>177</v>
      </c>
      <c r="D68" s="736"/>
      <c r="E68" s="907"/>
      <c r="F68" s="907"/>
      <c r="G68" s="1033"/>
      <c r="H68" s="817"/>
    </row>
    <row r="69" spans="1:8" s="11" customFormat="1" ht="15.75" customHeight="1">
      <c r="A69" s="20" t="s">
        <v>178</v>
      </c>
      <c r="B69" s="55" t="s">
        <v>179</v>
      </c>
      <c r="C69" s="56" t="s">
        <v>180</v>
      </c>
      <c r="D69" s="902">
        <f>SUM(D67:D68)</f>
        <v>0</v>
      </c>
      <c r="E69" s="902">
        <f t="shared" ref="E69:F69" si="12">SUM(E67:E68)</f>
        <v>0</v>
      </c>
      <c r="F69" s="902">
        <f t="shared" si="12"/>
        <v>0</v>
      </c>
      <c r="G69" s="1039"/>
      <c r="H69" s="909"/>
    </row>
    <row r="70" spans="1:8" s="11" customFormat="1" ht="21" customHeight="1">
      <c r="A70" s="29" t="s">
        <v>181</v>
      </c>
      <c r="B70" s="47" t="s">
        <v>182</v>
      </c>
      <c r="C70" s="57" t="s">
        <v>183</v>
      </c>
      <c r="D70" s="898">
        <f>SUM(D22+D31+D45+D57+D63+D66+D69)</f>
        <v>76664907</v>
      </c>
      <c r="E70" s="898">
        <f t="shared" ref="E70:G70" si="13">SUM(E22+E31+E45+E57+E63+E66+E69)</f>
        <v>10509923</v>
      </c>
      <c r="F70" s="898">
        <f t="shared" si="13"/>
        <v>40576807</v>
      </c>
      <c r="G70" s="898">
        <f t="shared" si="13"/>
        <v>-2140114</v>
      </c>
      <c r="H70" s="818">
        <f>SUM(D70:G70)</f>
        <v>125611523</v>
      </c>
    </row>
    <row r="71" spans="1:8" s="11" customFormat="1" ht="14.25" customHeight="1">
      <c r="A71" s="8" t="s">
        <v>184</v>
      </c>
      <c r="B71" s="9" t="s">
        <v>185</v>
      </c>
      <c r="C71" s="10" t="s">
        <v>186</v>
      </c>
      <c r="D71" s="895"/>
      <c r="E71" s="910"/>
      <c r="F71" s="910"/>
      <c r="G71" s="1035"/>
      <c r="H71" s="820"/>
    </row>
    <row r="72" spans="1:8" s="11" customFormat="1" ht="14.25" customHeight="1">
      <c r="A72" s="12" t="s">
        <v>187</v>
      </c>
      <c r="B72" s="13" t="s">
        <v>188</v>
      </c>
      <c r="C72" s="14" t="s">
        <v>189</v>
      </c>
      <c r="D72" s="895">
        <v>121379928</v>
      </c>
      <c r="E72" s="905">
        <v>770114</v>
      </c>
      <c r="F72" s="905"/>
      <c r="G72" s="1031">
        <v>-637523</v>
      </c>
      <c r="H72" s="815">
        <f>SUM(D72:G72)</f>
        <v>121512519</v>
      </c>
    </row>
    <row r="73" spans="1:8" s="11" customFormat="1" ht="14.25" customHeight="1">
      <c r="A73" s="12" t="s">
        <v>190</v>
      </c>
      <c r="B73" s="58" t="s">
        <v>191</v>
      </c>
      <c r="C73" s="36" t="s">
        <v>192</v>
      </c>
      <c r="D73" s="895">
        <v>121379928</v>
      </c>
      <c r="E73" s="905">
        <v>770114</v>
      </c>
      <c r="F73" s="905"/>
      <c r="G73" s="1031">
        <v>-637523</v>
      </c>
      <c r="H73" s="815">
        <f>SUM(D73:G73)</f>
        <v>121512519</v>
      </c>
    </row>
    <row r="74" spans="1:8" s="11" customFormat="1" ht="14.25" customHeight="1">
      <c r="A74" s="12" t="s">
        <v>193</v>
      </c>
      <c r="B74" s="58" t="s">
        <v>194</v>
      </c>
      <c r="C74" s="36" t="s">
        <v>195</v>
      </c>
      <c r="D74" s="895"/>
      <c r="E74" s="905"/>
      <c r="F74" s="905"/>
      <c r="G74" s="1031"/>
      <c r="H74" s="815"/>
    </row>
    <row r="75" spans="1:8" s="11" customFormat="1" ht="14.25" customHeight="1">
      <c r="A75" s="41" t="s">
        <v>196</v>
      </c>
      <c r="B75" s="681" t="s">
        <v>753</v>
      </c>
      <c r="C75" s="680" t="s">
        <v>751</v>
      </c>
      <c r="D75" s="895"/>
      <c r="E75" s="907"/>
      <c r="F75" s="907"/>
      <c r="G75" s="1033">
        <v>946833</v>
      </c>
      <c r="H75" s="817">
        <v>946833</v>
      </c>
    </row>
    <row r="76" spans="1:8" s="11" customFormat="1" ht="14.25" customHeight="1">
      <c r="A76" s="29" t="s">
        <v>199</v>
      </c>
      <c r="B76" s="59" t="s">
        <v>614</v>
      </c>
      <c r="C76" s="60" t="s">
        <v>198</v>
      </c>
      <c r="D76" s="898">
        <f>D71+D72+D75</f>
        <v>121379928</v>
      </c>
      <c r="E76" s="898">
        <f t="shared" ref="E76:G76" si="14">E71+E72+E75</f>
        <v>770114</v>
      </c>
      <c r="F76" s="898">
        <f t="shared" si="14"/>
        <v>0</v>
      </c>
      <c r="G76" s="898">
        <f t="shared" si="14"/>
        <v>309310</v>
      </c>
      <c r="H76" s="818">
        <f>SUM(D76:G76)</f>
        <v>122459352</v>
      </c>
    </row>
    <row r="77" spans="1:8" s="11" customFormat="1" ht="18.75" customHeight="1">
      <c r="A77" s="29" t="s">
        <v>611</v>
      </c>
      <c r="B77" s="59" t="s">
        <v>612</v>
      </c>
      <c r="C77" s="60" t="s">
        <v>613</v>
      </c>
      <c r="D77" s="898">
        <f>D70+D76</f>
        <v>198044835</v>
      </c>
      <c r="E77" s="898">
        <f t="shared" ref="E77:G77" si="15">E70+E76</f>
        <v>11280037</v>
      </c>
      <c r="F77" s="898">
        <f t="shared" si="15"/>
        <v>40576807</v>
      </c>
      <c r="G77" s="898">
        <f t="shared" si="15"/>
        <v>-1830804</v>
      </c>
      <c r="H77" s="818">
        <f>SUM(H76,H70)</f>
        <v>248070875</v>
      </c>
    </row>
    <row r="78" spans="1:8" ht="17.25" customHeight="1">
      <c r="A78" s="1215"/>
      <c r="B78" s="1215"/>
      <c r="C78" s="1215"/>
      <c r="D78" s="1215"/>
    </row>
    <row r="79" spans="1:8" s="61" customFormat="1" ht="16.5" customHeight="1">
      <c r="A79" s="1221" t="s">
        <v>201</v>
      </c>
      <c r="B79" s="1221"/>
      <c r="C79" s="1221"/>
      <c r="D79" s="1221"/>
      <c r="E79" s="1221"/>
      <c r="F79" s="1221"/>
      <c r="G79" s="1221"/>
      <c r="H79" s="1221"/>
    </row>
    <row r="80" spans="1:8" ht="49.5" customHeight="1">
      <c r="A80" s="4" t="s">
        <v>2</v>
      </c>
      <c r="B80" s="5" t="s">
        <v>202</v>
      </c>
      <c r="C80" s="5" t="s">
        <v>4</v>
      </c>
      <c r="D80" s="6" t="str">
        <f>+D4</f>
        <v>2020. évi eredeti előirányzat</v>
      </c>
      <c r="E80" s="336" t="s">
        <v>728</v>
      </c>
      <c r="F80" s="336" t="s">
        <v>736</v>
      </c>
      <c r="G80" s="1036" t="s">
        <v>745</v>
      </c>
      <c r="H80" s="6" t="s">
        <v>727</v>
      </c>
    </row>
    <row r="81" spans="1:9" s="7" customFormat="1" ht="12" customHeight="1">
      <c r="A81" s="4" t="s">
        <v>5</v>
      </c>
      <c r="B81" s="5" t="s">
        <v>6</v>
      </c>
      <c r="C81" s="5" t="s">
        <v>7</v>
      </c>
      <c r="D81" s="6" t="s">
        <v>8</v>
      </c>
      <c r="E81" s="893" t="s">
        <v>268</v>
      </c>
      <c r="F81" s="893" t="s">
        <v>448</v>
      </c>
      <c r="G81" s="1037" t="s">
        <v>687</v>
      </c>
      <c r="H81" s="1038" t="s">
        <v>688</v>
      </c>
    </row>
    <row r="82" spans="1:9" ht="15.75" customHeight="1">
      <c r="A82" s="48" t="s">
        <v>9</v>
      </c>
      <c r="B82" s="62" t="s">
        <v>203</v>
      </c>
      <c r="C82" s="63" t="s">
        <v>204</v>
      </c>
      <c r="D82" s="813">
        <v>28758909</v>
      </c>
      <c r="E82" s="821">
        <v>2609598</v>
      </c>
      <c r="F82" s="888">
        <v>1014500</v>
      </c>
      <c r="G82" s="888">
        <v>1316722</v>
      </c>
      <c r="H82" s="822">
        <f>SUM(D82:G82)</f>
        <v>33699729</v>
      </c>
    </row>
    <row r="83" spans="1:9" ht="15.75" customHeight="1">
      <c r="A83" s="50" t="s">
        <v>12</v>
      </c>
      <c r="B83" s="64" t="s">
        <v>205</v>
      </c>
      <c r="C83" s="65" t="s">
        <v>206</v>
      </c>
      <c r="D83" s="813">
        <v>5608026</v>
      </c>
      <c r="E83" s="823">
        <v>603216</v>
      </c>
      <c r="F83" s="889">
        <v>2247</v>
      </c>
      <c r="G83" s="889">
        <v>-967719</v>
      </c>
      <c r="H83" s="824">
        <f>SUM(D83:G83)</f>
        <v>5245770</v>
      </c>
    </row>
    <row r="84" spans="1:9" ht="15.75" customHeight="1">
      <c r="A84" s="50" t="s">
        <v>15</v>
      </c>
      <c r="B84" s="64" t="s">
        <v>207</v>
      </c>
      <c r="C84" s="65" t="s">
        <v>208</v>
      </c>
      <c r="D84" s="813">
        <v>43500000</v>
      </c>
      <c r="E84" s="823">
        <v>14994127</v>
      </c>
      <c r="F84" s="889">
        <v>4864953</v>
      </c>
      <c r="G84" s="889">
        <v>-16413054</v>
      </c>
      <c r="H84" s="824">
        <f t="shared" ref="H84:H87" si="16">SUM(D84:G84)</f>
        <v>46946026</v>
      </c>
    </row>
    <row r="85" spans="1:9" ht="15.75" customHeight="1">
      <c r="A85" s="48" t="s">
        <v>18</v>
      </c>
      <c r="B85" s="64" t="s">
        <v>209</v>
      </c>
      <c r="C85" s="65" t="s">
        <v>210</v>
      </c>
      <c r="D85" s="813">
        <v>1600000</v>
      </c>
      <c r="E85" s="823"/>
      <c r="F85" s="889">
        <v>552450</v>
      </c>
      <c r="G85" s="889">
        <v>-1134399</v>
      </c>
      <c r="H85" s="824">
        <f t="shared" si="16"/>
        <v>1018051</v>
      </c>
    </row>
    <row r="86" spans="1:9" ht="15.75" customHeight="1">
      <c r="A86" s="50" t="s">
        <v>21</v>
      </c>
      <c r="B86" s="64" t="s">
        <v>211</v>
      </c>
      <c r="C86" s="65" t="s">
        <v>212</v>
      </c>
      <c r="D86" s="813">
        <f>SUM(D90:D93)</f>
        <v>103083388</v>
      </c>
      <c r="E86" s="823">
        <f>SUM(E87:E93)</f>
        <v>-6926904</v>
      </c>
      <c r="F86" s="889">
        <f>SUM(F87:F93)</f>
        <v>-145831</v>
      </c>
      <c r="G86" s="889">
        <f>SUM(G87:G93)</f>
        <v>43295401</v>
      </c>
      <c r="H86" s="824">
        <f>SUM(D86:G86)</f>
        <v>139306054</v>
      </c>
    </row>
    <row r="87" spans="1:9" ht="15.75" customHeight="1">
      <c r="A87" s="50" t="s">
        <v>24</v>
      </c>
      <c r="B87" s="64" t="s">
        <v>213</v>
      </c>
      <c r="C87" s="65" t="s">
        <v>214</v>
      </c>
      <c r="D87" s="813"/>
      <c r="E87" s="823"/>
      <c r="F87" s="889">
        <v>1531721</v>
      </c>
      <c r="G87" s="889">
        <v>2322005</v>
      </c>
      <c r="H87" s="824">
        <f t="shared" si="16"/>
        <v>3853726</v>
      </c>
    </row>
    <row r="88" spans="1:9" ht="15.75" customHeight="1">
      <c r="A88" s="50" t="s">
        <v>27</v>
      </c>
      <c r="B88" s="66" t="s">
        <v>215</v>
      </c>
      <c r="C88" s="98" t="s">
        <v>216</v>
      </c>
      <c r="D88" s="813"/>
      <c r="E88" s="823"/>
      <c r="F88" s="889"/>
      <c r="G88" s="889"/>
      <c r="H88" s="824">
        <f>'9.sz.mell.'!J88</f>
        <v>0</v>
      </c>
    </row>
    <row r="89" spans="1:9" ht="15.75" customHeight="1">
      <c r="A89" s="48" t="s">
        <v>30</v>
      </c>
      <c r="B89" s="66" t="s">
        <v>217</v>
      </c>
      <c r="C89" s="98" t="s">
        <v>218</v>
      </c>
      <c r="D89" s="813"/>
      <c r="E89" s="823"/>
      <c r="F89" s="889"/>
      <c r="G89" s="889"/>
      <c r="H89" s="824">
        <f>'9.sz.mell.'!J89</f>
        <v>0</v>
      </c>
    </row>
    <row r="90" spans="1:9" ht="15.75" customHeight="1">
      <c r="A90" s="50" t="s">
        <v>33</v>
      </c>
      <c r="B90" s="67" t="s">
        <v>219</v>
      </c>
      <c r="C90" s="98" t="s">
        <v>220</v>
      </c>
      <c r="D90" s="813">
        <v>250000</v>
      </c>
      <c r="E90" s="823"/>
      <c r="F90" s="889"/>
      <c r="G90" s="889">
        <v>80000</v>
      </c>
      <c r="H90" s="824">
        <f>'9.sz.mell.'!J90</f>
        <v>330000</v>
      </c>
    </row>
    <row r="91" spans="1:9" ht="15.75" customHeight="1">
      <c r="A91" s="50" t="s">
        <v>36</v>
      </c>
      <c r="B91" s="66" t="s">
        <v>221</v>
      </c>
      <c r="C91" s="98" t="s">
        <v>222</v>
      </c>
      <c r="D91" s="813"/>
      <c r="E91" s="823"/>
      <c r="F91" s="889">
        <v>500000</v>
      </c>
      <c r="G91" s="889">
        <v>-500000</v>
      </c>
      <c r="H91" s="824">
        <f>'9.sz.mell.'!J91</f>
        <v>0</v>
      </c>
      <c r="I91" s="1027"/>
    </row>
    <row r="92" spans="1:9" ht="15.75" customHeight="1">
      <c r="A92" s="50" t="s">
        <v>38</v>
      </c>
      <c r="B92" s="66" t="s">
        <v>223</v>
      </c>
      <c r="C92" s="98" t="s">
        <v>224</v>
      </c>
      <c r="D92" s="813">
        <v>0</v>
      </c>
      <c r="E92" s="823"/>
      <c r="F92" s="889"/>
      <c r="G92" s="889"/>
      <c r="H92" s="824">
        <f>'9.sz.mell.'!J92</f>
        <v>0</v>
      </c>
    </row>
    <row r="93" spans="1:9" ht="15.75" customHeight="1">
      <c r="A93" s="48" t="s">
        <v>40</v>
      </c>
      <c r="B93" s="66" t="s">
        <v>225</v>
      </c>
      <c r="C93" s="98" t="s">
        <v>226</v>
      </c>
      <c r="D93" s="813">
        <v>102833388</v>
      </c>
      <c r="E93" s="823">
        <v>-6926904</v>
      </c>
      <c r="F93" s="889">
        <v>-2177552</v>
      </c>
      <c r="G93" s="889">
        <v>41393396</v>
      </c>
      <c r="H93" s="824">
        <f>'9.sz.mell.'!J93</f>
        <v>135122328</v>
      </c>
      <c r="I93" s="1027"/>
    </row>
    <row r="94" spans="1:9" ht="15.75" customHeight="1">
      <c r="A94" s="50" t="s">
        <v>42</v>
      </c>
      <c r="B94" s="66" t="s">
        <v>227</v>
      </c>
      <c r="C94" s="68" t="s">
        <v>226</v>
      </c>
      <c r="D94" s="813">
        <v>102833388</v>
      </c>
      <c r="E94" s="823">
        <v>-6926904</v>
      </c>
      <c r="F94" s="889">
        <v>-2177552</v>
      </c>
      <c r="G94" s="889">
        <v>41393396</v>
      </c>
      <c r="H94" s="824">
        <f>'9.sz.mell.'!J94</f>
        <v>135092328</v>
      </c>
      <c r="I94" s="1027"/>
    </row>
    <row r="95" spans="1:9" ht="15.75" customHeight="1">
      <c r="A95" s="51" t="s">
        <v>44</v>
      </c>
      <c r="B95" s="69" t="s">
        <v>228</v>
      </c>
      <c r="C95" s="70" t="s">
        <v>226</v>
      </c>
      <c r="D95" s="813"/>
      <c r="E95" s="825"/>
      <c r="F95" s="890"/>
      <c r="G95" s="890"/>
      <c r="H95" s="824">
        <f>'9.sz.mell.'!J95</f>
        <v>0</v>
      </c>
      <c r="I95" s="1027"/>
    </row>
    <row r="96" spans="1:9" ht="15.75" customHeight="1">
      <c r="A96" s="71" t="s">
        <v>46</v>
      </c>
      <c r="B96" s="72" t="s">
        <v>442</v>
      </c>
      <c r="C96" s="31" t="s">
        <v>229</v>
      </c>
      <c r="D96" s="819">
        <f>SUM(D82:D86)</f>
        <v>182550323</v>
      </c>
      <c r="E96" s="819">
        <f>SUM(E82:E86)</f>
        <v>11280037</v>
      </c>
      <c r="F96" s="819">
        <f>SUM(F82:F86)</f>
        <v>6288319</v>
      </c>
      <c r="G96" s="819">
        <f>SUM(G82:G86)</f>
        <v>26096951</v>
      </c>
      <c r="H96" s="819">
        <f>SUM(H82:H86)</f>
        <v>226215630</v>
      </c>
      <c r="I96" s="1082"/>
    </row>
    <row r="97" spans="1:9" ht="16.5" customHeight="1">
      <c r="A97" s="48" t="s">
        <v>48</v>
      </c>
      <c r="B97" s="62" t="s">
        <v>230</v>
      </c>
      <c r="C97" s="63" t="s">
        <v>231</v>
      </c>
      <c r="D97" s="1091">
        <v>14973115</v>
      </c>
      <c r="E97" s="1089"/>
      <c r="F97" s="1087">
        <v>7179721</v>
      </c>
      <c r="G97" s="1087">
        <v>-2642167</v>
      </c>
      <c r="H97" s="822">
        <f>SUM(D97:G97)</f>
        <v>19510669</v>
      </c>
      <c r="I97" s="1027"/>
    </row>
    <row r="98" spans="1:9" ht="16.5" customHeight="1">
      <c r="A98" s="50" t="s">
        <v>50</v>
      </c>
      <c r="B98" s="64" t="s">
        <v>232</v>
      </c>
      <c r="C98" s="65" t="s">
        <v>233</v>
      </c>
      <c r="D98" s="1092"/>
      <c r="E98" s="1090"/>
      <c r="F98" s="1088">
        <v>27108767</v>
      </c>
      <c r="G98" s="1088">
        <v>-25285588</v>
      </c>
      <c r="H98" s="824">
        <f>SUM(F98:G98)</f>
        <v>1823179</v>
      </c>
    </row>
    <row r="99" spans="1:9" ht="16.5" customHeight="1">
      <c r="A99" s="48" t="s">
        <v>53</v>
      </c>
      <c r="B99" s="13" t="s">
        <v>234</v>
      </c>
      <c r="C99" s="14" t="s">
        <v>235</v>
      </c>
      <c r="D99" s="1092"/>
      <c r="E99" s="1090"/>
      <c r="F99" s="1088"/>
      <c r="G99" s="1088"/>
      <c r="H99" s="824"/>
    </row>
    <row r="100" spans="1:9" ht="16.5" customHeight="1">
      <c r="A100" s="50" t="s">
        <v>56</v>
      </c>
      <c r="B100" s="64" t="s">
        <v>236</v>
      </c>
      <c r="C100" s="14" t="s">
        <v>237</v>
      </c>
      <c r="D100" s="1092"/>
      <c r="E100" s="1090"/>
      <c r="F100" s="1088"/>
      <c r="G100" s="1088"/>
      <c r="H100" s="824"/>
    </row>
    <row r="101" spans="1:9" ht="16.5" customHeight="1">
      <c r="A101" s="48" t="s">
        <v>59</v>
      </c>
      <c r="B101" s="73" t="s">
        <v>217</v>
      </c>
      <c r="C101" s="14" t="s">
        <v>238</v>
      </c>
      <c r="D101" s="813"/>
      <c r="E101" s="1090"/>
      <c r="F101" s="1088"/>
      <c r="G101" s="1088"/>
      <c r="H101" s="824"/>
    </row>
    <row r="102" spans="1:9" ht="16.5" customHeight="1">
      <c r="A102" s="50" t="s">
        <v>61</v>
      </c>
      <c r="B102" s="73" t="s">
        <v>239</v>
      </c>
      <c r="C102" s="14" t="s">
        <v>240</v>
      </c>
      <c r="D102" s="813"/>
      <c r="E102" s="823"/>
      <c r="F102" s="1088"/>
      <c r="G102" s="1088"/>
      <c r="H102" s="824"/>
    </row>
    <row r="103" spans="1:9" ht="16.5" customHeight="1">
      <c r="A103" s="48" t="s">
        <v>63</v>
      </c>
      <c r="B103" s="73" t="s">
        <v>241</v>
      </c>
      <c r="C103" s="14" t="s">
        <v>242</v>
      </c>
      <c r="D103" s="813"/>
      <c r="E103" s="823"/>
      <c r="F103" s="1088"/>
      <c r="G103" s="1088"/>
      <c r="H103" s="824"/>
    </row>
    <row r="104" spans="1:9" ht="16.5" customHeight="1">
      <c r="A104" s="50" t="s">
        <v>65</v>
      </c>
      <c r="B104" s="73" t="s">
        <v>243</v>
      </c>
      <c r="C104" s="14" t="s">
        <v>244</v>
      </c>
      <c r="D104" s="813"/>
      <c r="E104" s="823"/>
      <c r="F104" s="1088"/>
      <c r="G104" s="1088"/>
      <c r="H104" s="824"/>
    </row>
    <row r="105" spans="1:9" ht="16.5" customHeight="1">
      <c r="A105" s="74" t="s">
        <v>67</v>
      </c>
      <c r="B105" s="75" t="s">
        <v>245</v>
      </c>
      <c r="C105" s="14" t="s">
        <v>246</v>
      </c>
      <c r="D105" s="813"/>
      <c r="E105" s="826"/>
      <c r="F105" s="1093"/>
      <c r="G105" s="1093"/>
      <c r="H105" s="827"/>
    </row>
    <row r="106" spans="1:9" ht="16.5" customHeight="1">
      <c r="A106" s="71" t="s">
        <v>69</v>
      </c>
      <c r="B106" s="72" t="s">
        <v>441</v>
      </c>
      <c r="C106" s="31" t="s">
        <v>247</v>
      </c>
      <c r="D106" s="818">
        <f>+D97+D98+D99</f>
        <v>14973115</v>
      </c>
      <c r="E106" s="818">
        <f t="shared" ref="E106" si="17">+E97+E98+E99</f>
        <v>0</v>
      </c>
      <c r="F106" s="818">
        <f>SUM(F97:F98)</f>
        <v>34288488</v>
      </c>
      <c r="G106" s="818">
        <f>SUM(G97:G98)</f>
        <v>-27927755</v>
      </c>
      <c r="H106" s="818">
        <f>SUM(H97:H98)</f>
        <v>21333848</v>
      </c>
    </row>
    <row r="107" spans="1:9" ht="16.5" customHeight="1">
      <c r="A107" s="76" t="s">
        <v>71</v>
      </c>
      <c r="B107" s="47" t="s">
        <v>248</v>
      </c>
      <c r="C107" s="31" t="s">
        <v>249</v>
      </c>
      <c r="D107" s="705">
        <f t="shared" ref="D107:E107" si="18">SUM(D106,D96)</f>
        <v>197523438</v>
      </c>
      <c r="E107" s="705">
        <f t="shared" si="18"/>
        <v>11280037</v>
      </c>
      <c r="F107" s="705">
        <f>SUM(F106,F96)</f>
        <v>40576807</v>
      </c>
      <c r="G107" s="705">
        <f>SUM(G106,G96)</f>
        <v>-1830804</v>
      </c>
      <c r="H107" s="705">
        <f>SUM(H96,H106)</f>
        <v>247549478</v>
      </c>
    </row>
    <row r="108" spans="1:9" ht="16.5" customHeight="1">
      <c r="A108" s="77" t="s">
        <v>74</v>
      </c>
      <c r="B108" s="78" t="s">
        <v>250</v>
      </c>
      <c r="C108" s="79" t="s">
        <v>251</v>
      </c>
      <c r="D108" s="813"/>
      <c r="E108" s="828"/>
      <c r="F108" s="892"/>
      <c r="G108" s="892"/>
      <c r="H108" s="829"/>
      <c r="I108" s="1082"/>
    </row>
    <row r="109" spans="1:9" ht="16.5" customHeight="1">
      <c r="A109" s="50" t="s">
        <v>77</v>
      </c>
      <c r="B109" s="80" t="s">
        <v>252</v>
      </c>
      <c r="C109" s="65" t="s">
        <v>253</v>
      </c>
      <c r="D109" s="813"/>
      <c r="E109" s="823"/>
      <c r="F109" s="889"/>
      <c r="G109" s="889"/>
      <c r="H109" s="824"/>
    </row>
    <row r="110" spans="1:9" ht="16.5" customHeight="1">
      <c r="A110" s="81" t="s">
        <v>80</v>
      </c>
      <c r="B110" s="80" t="s">
        <v>254</v>
      </c>
      <c r="C110" s="65" t="s">
        <v>255</v>
      </c>
      <c r="D110" s="813">
        <v>521397</v>
      </c>
      <c r="E110" s="823"/>
      <c r="F110" s="889"/>
      <c r="G110" s="889"/>
      <c r="H110" s="824">
        <f>SUM(D110:G110)</f>
        <v>521397</v>
      </c>
    </row>
    <row r="111" spans="1:9" ht="16.5" customHeight="1">
      <c r="A111" s="50" t="s">
        <v>82</v>
      </c>
      <c r="B111" s="744" t="s">
        <v>432</v>
      </c>
      <c r="C111" s="65" t="s">
        <v>257</v>
      </c>
      <c r="D111" s="813"/>
      <c r="E111" s="826"/>
      <c r="F111" s="891"/>
      <c r="G111" s="891"/>
      <c r="H111" s="827">
        <f>SUM(D111:F111)</f>
        <v>0</v>
      </c>
    </row>
    <row r="112" spans="1:9" ht="16.5" customHeight="1">
      <c r="A112" s="82" t="s">
        <v>84</v>
      </c>
      <c r="B112" s="30" t="s">
        <v>258</v>
      </c>
      <c r="C112" s="31" t="s">
        <v>259</v>
      </c>
      <c r="D112" s="830">
        <f>SUM(D108:D111)</f>
        <v>521397</v>
      </c>
      <c r="E112" s="816"/>
      <c r="F112" s="816"/>
      <c r="G112" s="816"/>
      <c r="H112" s="816">
        <f>SUM(D112:F112)</f>
        <v>521397</v>
      </c>
    </row>
    <row r="113" spans="1:9" s="11" customFormat="1" ht="16.5" customHeight="1">
      <c r="A113" s="85">
        <v>32</v>
      </c>
      <c r="B113" s="23" t="s">
        <v>260</v>
      </c>
      <c r="C113" s="86" t="s">
        <v>261</v>
      </c>
      <c r="D113" s="830">
        <f>D107+D112</f>
        <v>198044835</v>
      </c>
      <c r="E113" s="816">
        <f>SUM(E107)</f>
        <v>11280037</v>
      </c>
      <c r="F113" s="816">
        <f>SUM(F82:F86,F97,F98)</f>
        <v>40576807</v>
      </c>
      <c r="G113" s="816">
        <f>SUM(G107)</f>
        <v>-1830804</v>
      </c>
      <c r="H113" s="816">
        <f>SUM(H107,H112)</f>
        <v>248070875</v>
      </c>
      <c r="I113" s="1135"/>
    </row>
    <row r="114" spans="1:9" ht="16.5" customHeight="1"/>
    <row r="115" spans="1:9" ht="30.75" customHeight="1">
      <c r="A115" s="1219" t="s">
        <v>262</v>
      </c>
      <c r="B115" s="1219"/>
      <c r="C115" s="1219"/>
      <c r="D115" s="1219"/>
    </row>
    <row r="116" spans="1:9" ht="15" customHeight="1">
      <c r="A116" s="1216"/>
      <c r="B116" s="1216"/>
      <c r="C116" s="2"/>
      <c r="D116" s="89"/>
    </row>
    <row r="117" spans="1:9" ht="29.25" customHeight="1">
      <c r="A117" s="90">
        <v>1</v>
      </c>
      <c r="B117" s="91" t="s">
        <v>263</v>
      </c>
      <c r="C117" s="92"/>
      <c r="D117" s="93">
        <f>D70-D107</f>
        <v>-120858531</v>
      </c>
      <c r="E117" s="93">
        <f t="shared" ref="E117:H117" si="19">E70-E107</f>
        <v>-770114</v>
      </c>
      <c r="F117" s="93">
        <f t="shared" si="19"/>
        <v>0</v>
      </c>
      <c r="G117" s="1040">
        <f t="shared" si="19"/>
        <v>-309310</v>
      </c>
      <c r="H117" s="93">
        <f t="shared" si="19"/>
        <v>-121937955</v>
      </c>
    </row>
    <row r="118" spans="1:9" ht="40.5" customHeight="1">
      <c r="A118" s="94" t="s">
        <v>12</v>
      </c>
      <c r="B118" s="95" t="s">
        <v>264</v>
      </c>
      <c r="C118" s="96"/>
      <c r="D118" s="97">
        <f>D76-D112</f>
        <v>120858531</v>
      </c>
      <c r="E118" s="97">
        <f t="shared" ref="E118:H118" si="20">E76-E112</f>
        <v>770114</v>
      </c>
      <c r="F118" s="97">
        <f t="shared" si="20"/>
        <v>0</v>
      </c>
      <c r="G118" s="1041">
        <f t="shared" si="20"/>
        <v>309310</v>
      </c>
      <c r="H118" s="97">
        <f t="shared" si="20"/>
        <v>121937955</v>
      </c>
    </row>
  </sheetData>
  <mergeCells count="8">
    <mergeCell ref="A1:H1"/>
    <mergeCell ref="A2:H2"/>
    <mergeCell ref="A116:B116"/>
    <mergeCell ref="A3:B3"/>
    <mergeCell ref="A78:D78"/>
    <mergeCell ref="A115:D115"/>
    <mergeCell ref="D3:H3"/>
    <mergeCell ref="A79:H79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1" fitToHeight="2" orientation="portrait" r:id="rId1"/>
  <headerFooter alignWithMargins="0">
    <oddHeader>&amp;R&amp;"Times New Roman CE,Félkövér dőlt"&amp;11 1. melléklet az /2020. (.) önkormányzati rendelethez</oddHeader>
  </headerFooter>
  <rowBreaks count="1" manualBreakCount="1">
    <brk id="7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J24"/>
  <sheetViews>
    <sheetView zoomScalePageLayoutView="80" workbookViewId="0">
      <selection activeCell="E3" sqref="E3"/>
    </sheetView>
  </sheetViews>
  <sheetFormatPr defaultColWidth="9.33203125" defaultRowHeight="15"/>
  <cols>
    <col min="1" max="1" width="41.33203125" style="412" customWidth="1"/>
    <col min="2" max="2" width="19.6640625" style="412" customWidth="1"/>
    <col min="3" max="3" width="16.6640625" style="412" customWidth="1"/>
    <col min="4" max="9" width="16" style="412" customWidth="1"/>
    <col min="10" max="10" width="17.83203125" style="412" customWidth="1"/>
    <col min="11" max="16384" width="9.33203125" style="412"/>
  </cols>
  <sheetData>
    <row r="1" spans="1:10">
      <c r="A1" s="1348" t="s">
        <v>640</v>
      </c>
      <c r="B1" s="1348"/>
      <c r="C1" s="1348"/>
      <c r="D1" s="1348"/>
      <c r="E1" s="1348"/>
      <c r="F1" s="1348"/>
      <c r="G1" s="1348"/>
      <c r="H1" s="1348"/>
      <c r="I1" s="1348"/>
    </row>
    <row r="2" spans="1:10" ht="56.25" customHeight="1">
      <c r="A2" s="1349" t="s">
        <v>664</v>
      </c>
      <c r="B2" s="1349"/>
      <c r="C2" s="1349"/>
      <c r="D2" s="1349"/>
      <c r="E2" s="1349"/>
      <c r="F2" s="1349"/>
      <c r="G2" s="1349"/>
      <c r="H2" s="1349"/>
      <c r="I2" s="1349"/>
    </row>
    <row r="3" spans="1:10" ht="18.75" customHeight="1">
      <c r="A3" s="413"/>
      <c r="B3" s="413"/>
      <c r="C3" s="413"/>
      <c r="D3" s="413"/>
      <c r="E3" s="413"/>
      <c r="F3" s="413"/>
      <c r="G3" s="413"/>
      <c r="H3" s="413"/>
      <c r="I3" s="413"/>
    </row>
    <row r="4" spans="1:10">
      <c r="A4" s="414"/>
      <c r="B4" s="414"/>
      <c r="C4" s="414"/>
      <c r="D4" s="414"/>
      <c r="E4" s="414"/>
      <c r="F4" s="414"/>
      <c r="G4" s="414"/>
      <c r="H4" s="1350" t="s">
        <v>1</v>
      </c>
      <c r="I4" s="1350"/>
    </row>
    <row r="5" spans="1:10" s="415" customFormat="1" ht="71.25" customHeight="1">
      <c r="A5" s="1351" t="s">
        <v>514</v>
      </c>
      <c r="B5" s="1353" t="s">
        <v>515</v>
      </c>
      <c r="C5" s="1351" t="s">
        <v>516</v>
      </c>
      <c r="D5" s="1355" t="s">
        <v>715</v>
      </c>
      <c r="E5" s="1355"/>
      <c r="F5" s="1355" t="s">
        <v>716</v>
      </c>
      <c r="G5" s="1355"/>
      <c r="H5" s="1355" t="s">
        <v>717</v>
      </c>
      <c r="I5" s="1356"/>
    </row>
    <row r="6" spans="1:10" s="418" customFormat="1">
      <c r="A6" s="1352"/>
      <c r="B6" s="1354"/>
      <c r="C6" s="1352"/>
      <c r="D6" s="416" t="s">
        <v>517</v>
      </c>
      <c r="E6" s="416" t="s">
        <v>518</v>
      </c>
      <c r="F6" s="416" t="s">
        <v>517</v>
      </c>
      <c r="G6" s="416" t="s">
        <v>518</v>
      </c>
      <c r="H6" s="416" t="s">
        <v>517</v>
      </c>
      <c r="I6" s="417" t="s">
        <v>518</v>
      </c>
    </row>
    <row r="7" spans="1:10">
      <c r="A7" s="628"/>
      <c r="B7" s="420"/>
      <c r="C7" s="419"/>
      <c r="D7" s="421"/>
      <c r="E7" s="421"/>
      <c r="F7" s="421"/>
      <c r="G7" s="421"/>
      <c r="H7" s="421"/>
      <c r="I7" s="422"/>
    </row>
    <row r="8" spans="1:10" s="428" customFormat="1">
      <c r="A8" s="628"/>
      <c r="B8" s="424"/>
      <c r="C8" s="423"/>
      <c r="D8" s="425"/>
      <c r="E8" s="425"/>
      <c r="F8" s="425"/>
      <c r="G8" s="425"/>
      <c r="H8" s="425"/>
      <c r="I8" s="426"/>
      <c r="J8" s="427"/>
    </row>
    <row r="9" spans="1:10" s="433" customFormat="1" ht="26.25" customHeight="1">
      <c r="A9" s="629" t="s">
        <v>397</v>
      </c>
      <c r="B9" s="429">
        <f>SUM(B7:B8)</f>
        <v>0</v>
      </c>
      <c r="C9" s="430"/>
      <c r="D9" s="431">
        <f t="shared" ref="D9:I9" si="0">SUM(D7:D8)</f>
        <v>0</v>
      </c>
      <c r="E9" s="431">
        <f t="shared" si="0"/>
        <v>0</v>
      </c>
      <c r="F9" s="431">
        <f t="shared" si="0"/>
        <v>0</v>
      </c>
      <c r="G9" s="431">
        <f t="shared" si="0"/>
        <v>0</v>
      </c>
      <c r="H9" s="431">
        <f t="shared" si="0"/>
        <v>0</v>
      </c>
      <c r="I9" s="432">
        <f t="shared" si="0"/>
        <v>0</v>
      </c>
    </row>
    <row r="10" spans="1:10">
      <c r="A10" s="414"/>
      <c r="B10" s="414"/>
      <c r="C10" s="414"/>
      <c r="D10" s="414"/>
      <c r="E10" s="414"/>
      <c r="F10" s="414"/>
      <c r="G10" s="414"/>
      <c r="H10" s="414"/>
      <c r="I10" s="414"/>
    </row>
    <row r="11" spans="1:10">
      <c r="A11" s="414"/>
      <c r="B11" s="414"/>
      <c r="C11" s="414"/>
      <c r="D11" s="414"/>
      <c r="E11" s="414"/>
      <c r="F11" s="414"/>
      <c r="G11" s="414"/>
      <c r="H11" s="414"/>
      <c r="I11" s="414"/>
    </row>
    <row r="12" spans="1:10">
      <c r="A12" s="414"/>
      <c r="B12" s="414"/>
      <c r="C12" s="414"/>
      <c r="D12" s="414"/>
      <c r="E12" s="414"/>
      <c r="F12" s="414"/>
      <c r="G12" s="414"/>
      <c r="H12" s="414"/>
      <c r="I12" s="414"/>
    </row>
    <row r="13" spans="1:10">
      <c r="A13" s="414"/>
      <c r="B13" s="414"/>
      <c r="C13" s="414"/>
      <c r="D13" s="414"/>
      <c r="E13" s="414"/>
      <c r="F13" s="414"/>
      <c r="G13" s="414"/>
      <c r="H13" s="414"/>
      <c r="I13" s="414"/>
    </row>
    <row r="14" spans="1:10">
      <c r="A14" s="414"/>
      <c r="B14" s="414"/>
      <c r="C14" s="414"/>
      <c r="D14" s="414"/>
      <c r="E14" s="414"/>
      <c r="F14" s="414"/>
      <c r="G14" s="414"/>
      <c r="H14" s="414"/>
      <c r="I14" s="414"/>
    </row>
    <row r="15" spans="1:10">
      <c r="A15" s="414"/>
      <c r="B15" s="414"/>
      <c r="C15" s="414"/>
      <c r="D15" s="414"/>
      <c r="E15" s="414"/>
      <c r="F15" s="414"/>
      <c r="G15" s="414"/>
      <c r="H15" s="414"/>
      <c r="I15" s="414"/>
    </row>
    <row r="16" spans="1:10">
      <c r="A16" s="414"/>
      <c r="B16" s="414"/>
      <c r="C16" s="414"/>
      <c r="D16" s="414"/>
      <c r="E16" s="414"/>
      <c r="F16" s="414"/>
      <c r="G16" s="414"/>
      <c r="H16" s="414"/>
      <c r="I16" s="414"/>
    </row>
    <row r="17" spans="1:9">
      <c r="A17" s="414"/>
      <c r="B17" s="414"/>
      <c r="C17" s="414"/>
      <c r="D17" s="414"/>
      <c r="E17" s="414"/>
      <c r="F17" s="414"/>
      <c r="G17" s="414"/>
      <c r="H17" s="414"/>
      <c r="I17" s="414"/>
    </row>
    <row r="18" spans="1:9">
      <c r="A18" s="414"/>
      <c r="B18" s="414"/>
      <c r="C18" s="414"/>
      <c r="D18" s="414"/>
      <c r="E18" s="414"/>
      <c r="F18" s="414"/>
      <c r="G18" s="414"/>
      <c r="H18" s="414"/>
      <c r="I18" s="414"/>
    </row>
    <row r="19" spans="1:9">
      <c r="A19" s="414"/>
      <c r="B19" s="414"/>
      <c r="C19" s="414"/>
      <c r="D19" s="414"/>
      <c r="E19" s="414"/>
      <c r="F19" s="414"/>
      <c r="G19" s="414"/>
      <c r="H19" s="414"/>
      <c r="I19" s="414"/>
    </row>
    <row r="20" spans="1:9">
      <c r="A20" s="414"/>
      <c r="B20" s="414"/>
      <c r="C20" s="414"/>
      <c r="D20" s="414"/>
      <c r="E20" s="414"/>
      <c r="F20" s="414"/>
      <c r="G20" s="414"/>
      <c r="H20" s="414"/>
      <c r="I20" s="414"/>
    </row>
    <row r="21" spans="1:9">
      <c r="A21" s="414"/>
      <c r="B21" s="414"/>
      <c r="C21" s="414"/>
      <c r="D21" s="414"/>
      <c r="E21" s="414"/>
      <c r="F21" s="414"/>
      <c r="G21" s="414"/>
      <c r="H21" s="414"/>
      <c r="I21" s="414"/>
    </row>
    <row r="22" spans="1:9">
      <c r="A22" s="414"/>
      <c r="B22" s="414"/>
      <c r="C22" s="414"/>
      <c r="D22" s="414"/>
      <c r="E22" s="414"/>
      <c r="F22" s="414"/>
      <c r="G22" s="414"/>
      <c r="H22" s="414"/>
      <c r="I22" s="414"/>
    </row>
    <row r="23" spans="1:9">
      <c r="A23" s="414"/>
      <c r="B23" s="414"/>
      <c r="C23" s="414"/>
      <c r="D23" s="414"/>
      <c r="E23" s="414"/>
      <c r="F23" s="414"/>
      <c r="G23" s="414"/>
      <c r="H23" s="414"/>
      <c r="I23" s="414"/>
    </row>
    <row r="24" spans="1:9">
      <c r="A24" s="414"/>
      <c r="B24" s="414"/>
      <c r="C24" s="414"/>
      <c r="D24" s="414"/>
      <c r="E24" s="414"/>
      <c r="F24" s="414"/>
      <c r="G24" s="414"/>
      <c r="H24" s="414"/>
      <c r="I24" s="414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az /2020. (.)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C31"/>
  <sheetViews>
    <sheetView zoomScalePageLayoutView="80" workbookViewId="0">
      <selection activeCell="K19" sqref="K19"/>
    </sheetView>
  </sheetViews>
  <sheetFormatPr defaultColWidth="9.33203125" defaultRowHeight="15"/>
  <cols>
    <col min="1" max="1" width="8" style="545" customWidth="1"/>
    <col min="2" max="2" width="64.83203125" style="545" customWidth="1"/>
    <col min="3" max="3" width="24" style="545" customWidth="1"/>
    <col min="4" max="16384" width="9.33203125" style="545"/>
  </cols>
  <sheetData>
    <row r="1" spans="1:3" s="544" customFormat="1" ht="60" customHeight="1">
      <c r="A1" s="1361" t="s">
        <v>665</v>
      </c>
      <c r="B1" s="1361"/>
      <c r="C1" s="1361"/>
    </row>
    <row r="2" spans="1:3">
      <c r="C2" s="630" t="s">
        <v>1</v>
      </c>
    </row>
    <row r="3" spans="1:3" ht="16.5" customHeight="1">
      <c r="A3" s="1357" t="s">
        <v>562</v>
      </c>
      <c r="B3" s="1359" t="s">
        <v>267</v>
      </c>
      <c r="C3" s="1362">
        <v>2020</v>
      </c>
    </row>
    <row r="4" spans="1:3" s="546" customFormat="1" ht="16.5" customHeight="1">
      <c r="A4" s="1358"/>
      <c r="B4" s="1360"/>
      <c r="C4" s="1363"/>
    </row>
    <row r="5" spans="1:3" ht="22.5" customHeight="1">
      <c r="A5" s="547" t="s">
        <v>9</v>
      </c>
      <c r="B5" s="548" t="s">
        <v>563</v>
      </c>
      <c r="C5" s="549">
        <v>36088888</v>
      </c>
    </row>
    <row r="6" spans="1:3" ht="22.5" customHeight="1">
      <c r="A6" s="550" t="s">
        <v>12</v>
      </c>
      <c r="B6" s="551" t="s">
        <v>564</v>
      </c>
      <c r="C6" s="552"/>
    </row>
    <row r="7" spans="1:3" ht="22.5" customHeight="1">
      <c r="A7" s="550" t="s">
        <v>15</v>
      </c>
      <c r="B7" s="553" t="s">
        <v>565</v>
      </c>
      <c r="C7" s="552"/>
    </row>
    <row r="8" spans="1:3" ht="31.5" customHeight="1">
      <c r="A8" s="550" t="s">
        <v>18</v>
      </c>
      <c r="B8" s="551" t="s">
        <v>566</v>
      </c>
      <c r="C8" s="552"/>
    </row>
    <row r="9" spans="1:3" ht="22.5" customHeight="1">
      <c r="A9" s="550" t="s">
        <v>21</v>
      </c>
      <c r="B9" s="553" t="s">
        <v>567</v>
      </c>
      <c r="C9" s="555"/>
    </row>
    <row r="10" spans="1:3" ht="28.5" customHeight="1">
      <c r="A10" s="550" t="s">
        <v>24</v>
      </c>
      <c r="B10" s="551" t="s">
        <v>568</v>
      </c>
      <c r="C10" s="555"/>
    </row>
    <row r="11" spans="1:3" ht="22.5" customHeight="1">
      <c r="A11" s="650" t="s">
        <v>27</v>
      </c>
      <c r="B11" s="651" t="s">
        <v>569</v>
      </c>
      <c r="C11" s="652"/>
    </row>
    <row r="12" spans="1:3" s="544" customFormat="1" ht="22.5" customHeight="1">
      <c r="A12" s="653" t="s">
        <v>30</v>
      </c>
      <c r="B12" s="654" t="s">
        <v>570</v>
      </c>
      <c r="C12" s="655">
        <f t="shared" ref="C12" si="0">SUM(C5:C11)</f>
        <v>36088888</v>
      </c>
    </row>
    <row r="13" spans="1:3" s="544" customFormat="1" ht="22.5" customHeight="1">
      <c r="A13" s="656" t="s">
        <v>33</v>
      </c>
      <c r="B13" s="657" t="s">
        <v>571</v>
      </c>
      <c r="C13" s="658">
        <f t="shared" ref="C13" si="1">C12/2</f>
        <v>18044444</v>
      </c>
    </row>
    <row r="14" spans="1:3" s="544" customFormat="1" ht="27" customHeight="1">
      <c r="A14" s="653" t="s">
        <v>36</v>
      </c>
      <c r="B14" s="661" t="s">
        <v>572</v>
      </c>
      <c r="C14" s="655">
        <f t="shared" ref="C14" si="2">SUM(C15:C21)</f>
        <v>0</v>
      </c>
    </row>
    <row r="15" spans="1:3" ht="22.5" customHeight="1">
      <c r="A15" s="547" t="s">
        <v>38</v>
      </c>
      <c r="B15" s="659" t="s">
        <v>573</v>
      </c>
      <c r="C15" s="660"/>
    </row>
    <row r="16" spans="1:3" ht="22.5" customHeight="1">
      <c r="A16" s="550" t="s">
        <v>40</v>
      </c>
      <c r="B16" s="554" t="s">
        <v>574</v>
      </c>
      <c r="C16" s="555"/>
    </row>
    <row r="17" spans="1:3" ht="22.5" customHeight="1">
      <c r="A17" s="550" t="s">
        <v>42</v>
      </c>
      <c r="B17" s="554" t="s">
        <v>575</v>
      </c>
      <c r="C17" s="555"/>
    </row>
    <row r="18" spans="1:3" ht="22.5" customHeight="1">
      <c r="A18" s="550" t="s">
        <v>44</v>
      </c>
      <c r="B18" s="554" t="s">
        <v>576</v>
      </c>
      <c r="C18" s="555"/>
    </row>
    <row r="19" spans="1:3" ht="22.5" customHeight="1">
      <c r="A19" s="550" t="s">
        <v>46</v>
      </c>
      <c r="B19" s="554" t="s">
        <v>577</v>
      </c>
      <c r="C19" s="555"/>
    </row>
    <row r="20" spans="1:3" ht="22.5" customHeight="1">
      <c r="A20" s="550" t="s">
        <v>48</v>
      </c>
      <c r="B20" s="554" t="s">
        <v>578</v>
      </c>
      <c r="C20" s="555"/>
    </row>
    <row r="21" spans="1:3" ht="22.5" customHeight="1">
      <c r="A21" s="650" t="s">
        <v>50</v>
      </c>
      <c r="B21" s="662" t="s">
        <v>579</v>
      </c>
      <c r="C21" s="652"/>
    </row>
    <row r="22" spans="1:3" s="544" customFormat="1" ht="30" customHeight="1">
      <c r="A22" s="653" t="s">
        <v>53</v>
      </c>
      <c r="B22" s="661" t="s">
        <v>580</v>
      </c>
      <c r="C22" s="663">
        <f t="shared" ref="C22" si="3">SUM(C23:C29)</f>
        <v>0</v>
      </c>
    </row>
    <row r="23" spans="1:3" ht="22.5" customHeight="1">
      <c r="A23" s="547" t="s">
        <v>56</v>
      </c>
      <c r="B23" s="659" t="s">
        <v>581</v>
      </c>
      <c r="C23" s="660"/>
    </row>
    <row r="24" spans="1:3" ht="22.5" customHeight="1">
      <c r="A24" s="550" t="s">
        <v>59</v>
      </c>
      <c r="B24" s="551" t="s">
        <v>582</v>
      </c>
      <c r="C24" s="555"/>
    </row>
    <row r="25" spans="1:3" ht="22.5" customHeight="1">
      <c r="A25" s="550" t="s">
        <v>61</v>
      </c>
      <c r="B25" s="553" t="s">
        <v>575</v>
      </c>
      <c r="C25" s="555"/>
    </row>
    <row r="26" spans="1:3" ht="22.5" customHeight="1">
      <c r="A26" s="550" t="s">
        <v>63</v>
      </c>
      <c r="B26" s="553" t="s">
        <v>576</v>
      </c>
      <c r="C26" s="555"/>
    </row>
    <row r="27" spans="1:3" ht="22.5" customHeight="1">
      <c r="A27" s="550" t="s">
        <v>65</v>
      </c>
      <c r="B27" s="553" t="s">
        <v>577</v>
      </c>
      <c r="C27" s="555"/>
    </row>
    <row r="28" spans="1:3" ht="22.5" customHeight="1">
      <c r="A28" s="550" t="s">
        <v>67</v>
      </c>
      <c r="B28" s="553" t="s">
        <v>578</v>
      </c>
      <c r="C28" s="555"/>
    </row>
    <row r="29" spans="1:3" ht="22.5" customHeight="1">
      <c r="A29" s="550" t="s">
        <v>69</v>
      </c>
      <c r="B29" s="551" t="s">
        <v>583</v>
      </c>
      <c r="C29" s="555"/>
    </row>
    <row r="30" spans="1:3" ht="22.5" customHeight="1">
      <c r="A30" s="650" t="s">
        <v>71</v>
      </c>
      <c r="B30" s="662" t="s">
        <v>584</v>
      </c>
      <c r="C30" s="652">
        <f t="shared" ref="C30" si="4">C22+C14</f>
        <v>0</v>
      </c>
    </row>
    <row r="31" spans="1:3" ht="27.75" customHeight="1">
      <c r="A31" s="664" t="s">
        <v>74</v>
      </c>
      <c r="B31" s="665" t="s">
        <v>585</v>
      </c>
      <c r="C31" s="666">
        <f t="shared" ref="C31" si="5">C13-C30</f>
        <v>18044444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&amp;C&amp;"Times New Roman CE,Félkövér dőlt"17. melléklet az /2020. (.)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44"/>
  <sheetViews>
    <sheetView view="pageLayout" workbookViewId="0">
      <selection activeCell="A2" sqref="A2:E2"/>
    </sheetView>
  </sheetViews>
  <sheetFormatPr defaultRowHeight="15"/>
  <cols>
    <col min="1" max="1" width="7.33203125" style="556" customWidth="1"/>
    <col min="2" max="2" width="56.1640625" style="556" customWidth="1"/>
    <col min="3" max="5" width="20.6640625" style="563" customWidth="1"/>
    <col min="6" max="6" width="9.33203125" style="556"/>
    <col min="7" max="7" width="12.83203125" style="556" bestFit="1" customWidth="1"/>
    <col min="8" max="256" width="9.33203125" style="556"/>
    <col min="257" max="257" width="5" style="556" customWidth="1"/>
    <col min="258" max="258" width="76.33203125" style="556" customWidth="1"/>
    <col min="259" max="259" width="17.1640625" style="556" customWidth="1"/>
    <col min="260" max="260" width="19.1640625" style="556" customWidth="1"/>
    <col min="261" max="261" width="17.1640625" style="556" customWidth="1"/>
    <col min="262" max="262" width="9.33203125" style="556"/>
    <col min="263" max="263" width="12.83203125" style="556" bestFit="1" customWidth="1"/>
    <col min="264" max="512" width="9.33203125" style="556"/>
    <col min="513" max="513" width="5" style="556" customWidth="1"/>
    <col min="514" max="514" width="76.33203125" style="556" customWidth="1"/>
    <col min="515" max="515" width="17.1640625" style="556" customWidth="1"/>
    <col min="516" max="516" width="19.1640625" style="556" customWidth="1"/>
    <col min="517" max="517" width="17.1640625" style="556" customWidth="1"/>
    <col min="518" max="518" width="9.33203125" style="556"/>
    <col min="519" max="519" width="12.83203125" style="556" bestFit="1" customWidth="1"/>
    <col min="520" max="768" width="9.33203125" style="556"/>
    <col min="769" max="769" width="5" style="556" customWidth="1"/>
    <col min="770" max="770" width="76.33203125" style="556" customWidth="1"/>
    <col min="771" max="771" width="17.1640625" style="556" customWidth="1"/>
    <col min="772" max="772" width="19.1640625" style="556" customWidth="1"/>
    <col min="773" max="773" width="17.1640625" style="556" customWidth="1"/>
    <col min="774" max="774" width="9.33203125" style="556"/>
    <col min="775" max="775" width="12.83203125" style="556" bestFit="1" customWidth="1"/>
    <col min="776" max="1024" width="9.33203125" style="556"/>
    <col min="1025" max="1025" width="5" style="556" customWidth="1"/>
    <col min="1026" max="1026" width="76.33203125" style="556" customWidth="1"/>
    <col min="1027" max="1027" width="17.1640625" style="556" customWidth="1"/>
    <col min="1028" max="1028" width="19.1640625" style="556" customWidth="1"/>
    <col min="1029" max="1029" width="17.1640625" style="556" customWidth="1"/>
    <col min="1030" max="1030" width="9.33203125" style="556"/>
    <col min="1031" max="1031" width="12.83203125" style="556" bestFit="1" customWidth="1"/>
    <col min="1032" max="1280" width="9.33203125" style="556"/>
    <col min="1281" max="1281" width="5" style="556" customWidth="1"/>
    <col min="1282" max="1282" width="76.33203125" style="556" customWidth="1"/>
    <col min="1283" max="1283" width="17.1640625" style="556" customWidth="1"/>
    <col min="1284" max="1284" width="19.1640625" style="556" customWidth="1"/>
    <col min="1285" max="1285" width="17.1640625" style="556" customWidth="1"/>
    <col min="1286" max="1286" width="9.33203125" style="556"/>
    <col min="1287" max="1287" width="12.83203125" style="556" bestFit="1" customWidth="1"/>
    <col min="1288" max="1536" width="9.33203125" style="556"/>
    <col min="1537" max="1537" width="5" style="556" customWidth="1"/>
    <col min="1538" max="1538" width="76.33203125" style="556" customWidth="1"/>
    <col min="1539" max="1539" width="17.1640625" style="556" customWidth="1"/>
    <col min="1540" max="1540" width="19.1640625" style="556" customWidth="1"/>
    <col min="1541" max="1541" width="17.1640625" style="556" customWidth="1"/>
    <col min="1542" max="1542" width="9.33203125" style="556"/>
    <col min="1543" max="1543" width="12.83203125" style="556" bestFit="1" customWidth="1"/>
    <col min="1544" max="1792" width="9.33203125" style="556"/>
    <col min="1793" max="1793" width="5" style="556" customWidth="1"/>
    <col min="1794" max="1794" width="76.33203125" style="556" customWidth="1"/>
    <col min="1795" max="1795" width="17.1640625" style="556" customWidth="1"/>
    <col min="1796" max="1796" width="19.1640625" style="556" customWidth="1"/>
    <col min="1797" max="1797" width="17.1640625" style="556" customWidth="1"/>
    <col min="1798" max="1798" width="9.33203125" style="556"/>
    <col min="1799" max="1799" width="12.83203125" style="556" bestFit="1" customWidth="1"/>
    <col min="1800" max="2048" width="9.33203125" style="556"/>
    <col min="2049" max="2049" width="5" style="556" customWidth="1"/>
    <col min="2050" max="2050" width="76.33203125" style="556" customWidth="1"/>
    <col min="2051" max="2051" width="17.1640625" style="556" customWidth="1"/>
    <col min="2052" max="2052" width="19.1640625" style="556" customWidth="1"/>
    <col min="2053" max="2053" width="17.1640625" style="556" customWidth="1"/>
    <col min="2054" max="2054" width="9.33203125" style="556"/>
    <col min="2055" max="2055" width="12.83203125" style="556" bestFit="1" customWidth="1"/>
    <col min="2056" max="2304" width="9.33203125" style="556"/>
    <col min="2305" max="2305" width="5" style="556" customWidth="1"/>
    <col min="2306" max="2306" width="76.33203125" style="556" customWidth="1"/>
    <col min="2307" max="2307" width="17.1640625" style="556" customWidth="1"/>
    <col min="2308" max="2308" width="19.1640625" style="556" customWidth="1"/>
    <col min="2309" max="2309" width="17.1640625" style="556" customWidth="1"/>
    <col min="2310" max="2310" width="9.33203125" style="556"/>
    <col min="2311" max="2311" width="12.83203125" style="556" bestFit="1" customWidth="1"/>
    <col min="2312" max="2560" width="9.33203125" style="556"/>
    <col min="2561" max="2561" width="5" style="556" customWidth="1"/>
    <col min="2562" max="2562" width="76.33203125" style="556" customWidth="1"/>
    <col min="2563" max="2563" width="17.1640625" style="556" customWidth="1"/>
    <col min="2564" max="2564" width="19.1640625" style="556" customWidth="1"/>
    <col min="2565" max="2565" width="17.1640625" style="556" customWidth="1"/>
    <col min="2566" max="2566" width="9.33203125" style="556"/>
    <col min="2567" max="2567" width="12.83203125" style="556" bestFit="1" customWidth="1"/>
    <col min="2568" max="2816" width="9.33203125" style="556"/>
    <col min="2817" max="2817" width="5" style="556" customWidth="1"/>
    <col min="2818" max="2818" width="76.33203125" style="556" customWidth="1"/>
    <col min="2819" max="2819" width="17.1640625" style="556" customWidth="1"/>
    <col min="2820" max="2820" width="19.1640625" style="556" customWidth="1"/>
    <col min="2821" max="2821" width="17.1640625" style="556" customWidth="1"/>
    <col min="2822" max="2822" width="9.33203125" style="556"/>
    <col min="2823" max="2823" width="12.83203125" style="556" bestFit="1" customWidth="1"/>
    <col min="2824" max="3072" width="9.33203125" style="556"/>
    <col min="3073" max="3073" width="5" style="556" customWidth="1"/>
    <col min="3074" max="3074" width="76.33203125" style="556" customWidth="1"/>
    <col min="3075" max="3075" width="17.1640625" style="556" customWidth="1"/>
    <col min="3076" max="3076" width="19.1640625" style="556" customWidth="1"/>
    <col min="3077" max="3077" width="17.1640625" style="556" customWidth="1"/>
    <col min="3078" max="3078" width="9.33203125" style="556"/>
    <col min="3079" max="3079" width="12.83203125" style="556" bestFit="1" customWidth="1"/>
    <col min="3080" max="3328" width="9.33203125" style="556"/>
    <col min="3329" max="3329" width="5" style="556" customWidth="1"/>
    <col min="3330" max="3330" width="76.33203125" style="556" customWidth="1"/>
    <col min="3331" max="3331" width="17.1640625" style="556" customWidth="1"/>
    <col min="3332" max="3332" width="19.1640625" style="556" customWidth="1"/>
    <col min="3333" max="3333" width="17.1640625" style="556" customWidth="1"/>
    <col min="3334" max="3334" width="9.33203125" style="556"/>
    <col min="3335" max="3335" width="12.83203125" style="556" bestFit="1" customWidth="1"/>
    <col min="3336" max="3584" width="9.33203125" style="556"/>
    <col min="3585" max="3585" width="5" style="556" customWidth="1"/>
    <col min="3586" max="3586" width="76.33203125" style="556" customWidth="1"/>
    <col min="3587" max="3587" width="17.1640625" style="556" customWidth="1"/>
    <col min="3588" max="3588" width="19.1640625" style="556" customWidth="1"/>
    <col min="3589" max="3589" width="17.1640625" style="556" customWidth="1"/>
    <col min="3590" max="3590" width="9.33203125" style="556"/>
    <col min="3591" max="3591" width="12.83203125" style="556" bestFit="1" customWidth="1"/>
    <col min="3592" max="3840" width="9.33203125" style="556"/>
    <col min="3841" max="3841" width="5" style="556" customWidth="1"/>
    <col min="3842" max="3842" width="76.33203125" style="556" customWidth="1"/>
    <col min="3843" max="3843" width="17.1640625" style="556" customWidth="1"/>
    <col min="3844" max="3844" width="19.1640625" style="556" customWidth="1"/>
    <col min="3845" max="3845" width="17.1640625" style="556" customWidth="1"/>
    <col min="3846" max="3846" width="9.33203125" style="556"/>
    <col min="3847" max="3847" width="12.83203125" style="556" bestFit="1" customWidth="1"/>
    <col min="3848" max="4096" width="9.33203125" style="556"/>
    <col min="4097" max="4097" width="5" style="556" customWidth="1"/>
    <col min="4098" max="4098" width="76.33203125" style="556" customWidth="1"/>
    <col min="4099" max="4099" width="17.1640625" style="556" customWidth="1"/>
    <col min="4100" max="4100" width="19.1640625" style="556" customWidth="1"/>
    <col min="4101" max="4101" width="17.1640625" style="556" customWidth="1"/>
    <col min="4102" max="4102" width="9.33203125" style="556"/>
    <col min="4103" max="4103" width="12.83203125" style="556" bestFit="1" customWidth="1"/>
    <col min="4104" max="4352" width="9.33203125" style="556"/>
    <col min="4353" max="4353" width="5" style="556" customWidth="1"/>
    <col min="4354" max="4354" width="76.33203125" style="556" customWidth="1"/>
    <col min="4355" max="4355" width="17.1640625" style="556" customWidth="1"/>
    <col min="4356" max="4356" width="19.1640625" style="556" customWidth="1"/>
    <col min="4357" max="4357" width="17.1640625" style="556" customWidth="1"/>
    <col min="4358" max="4358" width="9.33203125" style="556"/>
    <col min="4359" max="4359" width="12.83203125" style="556" bestFit="1" customWidth="1"/>
    <col min="4360" max="4608" width="9.33203125" style="556"/>
    <col min="4609" max="4609" width="5" style="556" customWidth="1"/>
    <col min="4610" max="4610" width="76.33203125" style="556" customWidth="1"/>
    <col min="4611" max="4611" width="17.1640625" style="556" customWidth="1"/>
    <col min="4612" max="4612" width="19.1640625" style="556" customWidth="1"/>
    <col min="4613" max="4613" width="17.1640625" style="556" customWidth="1"/>
    <col min="4614" max="4614" width="9.33203125" style="556"/>
    <col min="4615" max="4615" width="12.83203125" style="556" bestFit="1" customWidth="1"/>
    <col min="4616" max="4864" width="9.33203125" style="556"/>
    <col min="4865" max="4865" width="5" style="556" customWidth="1"/>
    <col min="4866" max="4866" width="76.33203125" style="556" customWidth="1"/>
    <col min="4867" max="4867" width="17.1640625" style="556" customWidth="1"/>
    <col min="4868" max="4868" width="19.1640625" style="556" customWidth="1"/>
    <col min="4869" max="4869" width="17.1640625" style="556" customWidth="1"/>
    <col min="4870" max="4870" width="9.33203125" style="556"/>
    <col min="4871" max="4871" width="12.83203125" style="556" bestFit="1" customWidth="1"/>
    <col min="4872" max="5120" width="9.33203125" style="556"/>
    <col min="5121" max="5121" width="5" style="556" customWidth="1"/>
    <col min="5122" max="5122" width="76.33203125" style="556" customWidth="1"/>
    <col min="5123" max="5123" width="17.1640625" style="556" customWidth="1"/>
    <col min="5124" max="5124" width="19.1640625" style="556" customWidth="1"/>
    <col min="5125" max="5125" width="17.1640625" style="556" customWidth="1"/>
    <col min="5126" max="5126" width="9.33203125" style="556"/>
    <col min="5127" max="5127" width="12.83203125" style="556" bestFit="1" customWidth="1"/>
    <col min="5128" max="5376" width="9.33203125" style="556"/>
    <col min="5377" max="5377" width="5" style="556" customWidth="1"/>
    <col min="5378" max="5378" width="76.33203125" style="556" customWidth="1"/>
    <col min="5379" max="5379" width="17.1640625" style="556" customWidth="1"/>
    <col min="5380" max="5380" width="19.1640625" style="556" customWidth="1"/>
    <col min="5381" max="5381" width="17.1640625" style="556" customWidth="1"/>
    <col min="5382" max="5382" width="9.33203125" style="556"/>
    <col min="5383" max="5383" width="12.83203125" style="556" bestFit="1" customWidth="1"/>
    <col min="5384" max="5632" width="9.33203125" style="556"/>
    <col min="5633" max="5633" width="5" style="556" customWidth="1"/>
    <col min="5634" max="5634" width="76.33203125" style="556" customWidth="1"/>
    <col min="5635" max="5635" width="17.1640625" style="556" customWidth="1"/>
    <col min="5636" max="5636" width="19.1640625" style="556" customWidth="1"/>
    <col min="5637" max="5637" width="17.1640625" style="556" customWidth="1"/>
    <col min="5638" max="5638" width="9.33203125" style="556"/>
    <col min="5639" max="5639" width="12.83203125" style="556" bestFit="1" customWidth="1"/>
    <col min="5640" max="5888" width="9.33203125" style="556"/>
    <col min="5889" max="5889" width="5" style="556" customWidth="1"/>
    <col min="5890" max="5890" width="76.33203125" style="556" customWidth="1"/>
    <col min="5891" max="5891" width="17.1640625" style="556" customWidth="1"/>
    <col min="5892" max="5892" width="19.1640625" style="556" customWidth="1"/>
    <col min="5893" max="5893" width="17.1640625" style="556" customWidth="1"/>
    <col min="5894" max="5894" width="9.33203125" style="556"/>
    <col min="5895" max="5895" width="12.83203125" style="556" bestFit="1" customWidth="1"/>
    <col min="5896" max="6144" width="9.33203125" style="556"/>
    <col min="6145" max="6145" width="5" style="556" customWidth="1"/>
    <col min="6146" max="6146" width="76.33203125" style="556" customWidth="1"/>
    <col min="6147" max="6147" width="17.1640625" style="556" customWidth="1"/>
    <col min="6148" max="6148" width="19.1640625" style="556" customWidth="1"/>
    <col min="6149" max="6149" width="17.1640625" style="556" customWidth="1"/>
    <col min="6150" max="6150" width="9.33203125" style="556"/>
    <col min="6151" max="6151" width="12.83203125" style="556" bestFit="1" customWidth="1"/>
    <col min="6152" max="6400" width="9.33203125" style="556"/>
    <col min="6401" max="6401" width="5" style="556" customWidth="1"/>
    <col min="6402" max="6402" width="76.33203125" style="556" customWidth="1"/>
    <col min="6403" max="6403" width="17.1640625" style="556" customWidth="1"/>
    <col min="6404" max="6404" width="19.1640625" style="556" customWidth="1"/>
    <col min="6405" max="6405" width="17.1640625" style="556" customWidth="1"/>
    <col min="6406" max="6406" width="9.33203125" style="556"/>
    <col min="6407" max="6407" width="12.83203125" style="556" bestFit="1" customWidth="1"/>
    <col min="6408" max="6656" width="9.33203125" style="556"/>
    <col min="6657" max="6657" width="5" style="556" customWidth="1"/>
    <col min="6658" max="6658" width="76.33203125" style="556" customWidth="1"/>
    <col min="6659" max="6659" width="17.1640625" style="556" customWidth="1"/>
    <col min="6660" max="6660" width="19.1640625" style="556" customWidth="1"/>
    <col min="6661" max="6661" width="17.1640625" style="556" customWidth="1"/>
    <col min="6662" max="6662" width="9.33203125" style="556"/>
    <col min="6663" max="6663" width="12.83203125" style="556" bestFit="1" customWidth="1"/>
    <col min="6664" max="6912" width="9.33203125" style="556"/>
    <col min="6913" max="6913" width="5" style="556" customWidth="1"/>
    <col min="6914" max="6914" width="76.33203125" style="556" customWidth="1"/>
    <col min="6915" max="6915" width="17.1640625" style="556" customWidth="1"/>
    <col min="6916" max="6916" width="19.1640625" style="556" customWidth="1"/>
    <col min="6917" max="6917" width="17.1640625" style="556" customWidth="1"/>
    <col min="6918" max="6918" width="9.33203125" style="556"/>
    <col min="6919" max="6919" width="12.83203125" style="556" bestFit="1" customWidth="1"/>
    <col min="6920" max="7168" width="9.33203125" style="556"/>
    <col min="7169" max="7169" width="5" style="556" customWidth="1"/>
    <col min="7170" max="7170" width="76.33203125" style="556" customWidth="1"/>
    <col min="7171" max="7171" width="17.1640625" style="556" customWidth="1"/>
    <col min="7172" max="7172" width="19.1640625" style="556" customWidth="1"/>
    <col min="7173" max="7173" width="17.1640625" style="556" customWidth="1"/>
    <col min="7174" max="7174" width="9.33203125" style="556"/>
    <col min="7175" max="7175" width="12.83203125" style="556" bestFit="1" customWidth="1"/>
    <col min="7176" max="7424" width="9.33203125" style="556"/>
    <col min="7425" max="7425" width="5" style="556" customWidth="1"/>
    <col min="7426" max="7426" width="76.33203125" style="556" customWidth="1"/>
    <col min="7427" max="7427" width="17.1640625" style="556" customWidth="1"/>
    <col min="7428" max="7428" width="19.1640625" style="556" customWidth="1"/>
    <col min="7429" max="7429" width="17.1640625" style="556" customWidth="1"/>
    <col min="7430" max="7430" width="9.33203125" style="556"/>
    <col min="7431" max="7431" width="12.83203125" style="556" bestFit="1" customWidth="1"/>
    <col min="7432" max="7680" width="9.33203125" style="556"/>
    <col min="7681" max="7681" width="5" style="556" customWidth="1"/>
    <col min="7682" max="7682" width="76.33203125" style="556" customWidth="1"/>
    <col min="7683" max="7683" width="17.1640625" style="556" customWidth="1"/>
    <col min="7684" max="7684" width="19.1640625" style="556" customWidth="1"/>
    <col min="7685" max="7685" width="17.1640625" style="556" customWidth="1"/>
    <col min="7686" max="7686" width="9.33203125" style="556"/>
    <col min="7687" max="7687" width="12.83203125" style="556" bestFit="1" customWidth="1"/>
    <col min="7688" max="7936" width="9.33203125" style="556"/>
    <col min="7937" max="7937" width="5" style="556" customWidth="1"/>
    <col min="7938" max="7938" width="76.33203125" style="556" customWidth="1"/>
    <col min="7939" max="7939" width="17.1640625" style="556" customWidth="1"/>
    <col min="7940" max="7940" width="19.1640625" style="556" customWidth="1"/>
    <col min="7941" max="7941" width="17.1640625" style="556" customWidth="1"/>
    <col min="7942" max="7942" width="9.33203125" style="556"/>
    <col min="7943" max="7943" width="12.83203125" style="556" bestFit="1" customWidth="1"/>
    <col min="7944" max="8192" width="9.33203125" style="556"/>
    <col min="8193" max="8193" width="5" style="556" customWidth="1"/>
    <col min="8194" max="8194" width="76.33203125" style="556" customWidth="1"/>
    <col min="8195" max="8195" width="17.1640625" style="556" customWidth="1"/>
    <col min="8196" max="8196" width="19.1640625" style="556" customWidth="1"/>
    <col min="8197" max="8197" width="17.1640625" style="556" customWidth="1"/>
    <col min="8198" max="8198" width="9.33203125" style="556"/>
    <col min="8199" max="8199" width="12.83203125" style="556" bestFit="1" customWidth="1"/>
    <col min="8200" max="8448" width="9.33203125" style="556"/>
    <col min="8449" max="8449" width="5" style="556" customWidth="1"/>
    <col min="8450" max="8450" width="76.33203125" style="556" customWidth="1"/>
    <col min="8451" max="8451" width="17.1640625" style="556" customWidth="1"/>
    <col min="8452" max="8452" width="19.1640625" style="556" customWidth="1"/>
    <col min="8453" max="8453" width="17.1640625" style="556" customWidth="1"/>
    <col min="8454" max="8454" width="9.33203125" style="556"/>
    <col min="8455" max="8455" width="12.83203125" style="556" bestFit="1" customWidth="1"/>
    <col min="8456" max="8704" width="9.33203125" style="556"/>
    <col min="8705" max="8705" width="5" style="556" customWidth="1"/>
    <col min="8706" max="8706" width="76.33203125" style="556" customWidth="1"/>
    <col min="8707" max="8707" width="17.1640625" style="556" customWidth="1"/>
    <col min="8708" max="8708" width="19.1640625" style="556" customWidth="1"/>
    <col min="8709" max="8709" width="17.1640625" style="556" customWidth="1"/>
    <col min="8710" max="8710" width="9.33203125" style="556"/>
    <col min="8711" max="8711" width="12.83203125" style="556" bestFit="1" customWidth="1"/>
    <col min="8712" max="8960" width="9.33203125" style="556"/>
    <col min="8961" max="8961" width="5" style="556" customWidth="1"/>
    <col min="8962" max="8962" width="76.33203125" style="556" customWidth="1"/>
    <col min="8963" max="8963" width="17.1640625" style="556" customWidth="1"/>
    <col min="8964" max="8964" width="19.1640625" style="556" customWidth="1"/>
    <col min="8965" max="8965" width="17.1640625" style="556" customWidth="1"/>
    <col min="8966" max="8966" width="9.33203125" style="556"/>
    <col min="8967" max="8967" width="12.83203125" style="556" bestFit="1" customWidth="1"/>
    <col min="8968" max="9216" width="9.33203125" style="556"/>
    <col min="9217" max="9217" width="5" style="556" customWidth="1"/>
    <col min="9218" max="9218" width="76.33203125" style="556" customWidth="1"/>
    <col min="9219" max="9219" width="17.1640625" style="556" customWidth="1"/>
    <col min="9220" max="9220" width="19.1640625" style="556" customWidth="1"/>
    <col min="9221" max="9221" width="17.1640625" style="556" customWidth="1"/>
    <col min="9222" max="9222" width="9.33203125" style="556"/>
    <col min="9223" max="9223" width="12.83203125" style="556" bestFit="1" customWidth="1"/>
    <col min="9224" max="9472" width="9.33203125" style="556"/>
    <col min="9473" max="9473" width="5" style="556" customWidth="1"/>
    <col min="9474" max="9474" width="76.33203125" style="556" customWidth="1"/>
    <col min="9475" max="9475" width="17.1640625" style="556" customWidth="1"/>
    <col min="9476" max="9476" width="19.1640625" style="556" customWidth="1"/>
    <col min="9477" max="9477" width="17.1640625" style="556" customWidth="1"/>
    <col min="9478" max="9478" width="9.33203125" style="556"/>
    <col min="9479" max="9479" width="12.83203125" style="556" bestFit="1" customWidth="1"/>
    <col min="9480" max="9728" width="9.33203125" style="556"/>
    <col min="9729" max="9729" width="5" style="556" customWidth="1"/>
    <col min="9730" max="9730" width="76.33203125" style="556" customWidth="1"/>
    <col min="9731" max="9731" width="17.1640625" style="556" customWidth="1"/>
    <col min="9732" max="9732" width="19.1640625" style="556" customWidth="1"/>
    <col min="9733" max="9733" width="17.1640625" style="556" customWidth="1"/>
    <col min="9734" max="9734" width="9.33203125" style="556"/>
    <col min="9735" max="9735" width="12.83203125" style="556" bestFit="1" customWidth="1"/>
    <col min="9736" max="9984" width="9.33203125" style="556"/>
    <col min="9985" max="9985" width="5" style="556" customWidth="1"/>
    <col min="9986" max="9986" width="76.33203125" style="556" customWidth="1"/>
    <col min="9987" max="9987" width="17.1640625" style="556" customWidth="1"/>
    <col min="9988" max="9988" width="19.1640625" style="556" customWidth="1"/>
    <col min="9989" max="9989" width="17.1640625" style="556" customWidth="1"/>
    <col min="9990" max="9990" width="9.33203125" style="556"/>
    <col min="9991" max="9991" width="12.83203125" style="556" bestFit="1" customWidth="1"/>
    <col min="9992" max="10240" width="9.33203125" style="556"/>
    <col min="10241" max="10241" width="5" style="556" customWidth="1"/>
    <col min="10242" max="10242" width="76.33203125" style="556" customWidth="1"/>
    <col min="10243" max="10243" width="17.1640625" style="556" customWidth="1"/>
    <col min="10244" max="10244" width="19.1640625" style="556" customWidth="1"/>
    <col min="10245" max="10245" width="17.1640625" style="556" customWidth="1"/>
    <col min="10246" max="10246" width="9.33203125" style="556"/>
    <col min="10247" max="10247" width="12.83203125" style="556" bestFit="1" customWidth="1"/>
    <col min="10248" max="10496" width="9.33203125" style="556"/>
    <col min="10497" max="10497" width="5" style="556" customWidth="1"/>
    <col min="10498" max="10498" width="76.33203125" style="556" customWidth="1"/>
    <col min="10499" max="10499" width="17.1640625" style="556" customWidth="1"/>
    <col min="10500" max="10500" width="19.1640625" style="556" customWidth="1"/>
    <col min="10501" max="10501" width="17.1640625" style="556" customWidth="1"/>
    <col min="10502" max="10502" width="9.33203125" style="556"/>
    <col min="10503" max="10503" width="12.83203125" style="556" bestFit="1" customWidth="1"/>
    <col min="10504" max="10752" width="9.33203125" style="556"/>
    <col min="10753" max="10753" width="5" style="556" customWidth="1"/>
    <col min="10754" max="10754" width="76.33203125" style="556" customWidth="1"/>
    <col min="10755" max="10755" width="17.1640625" style="556" customWidth="1"/>
    <col min="10756" max="10756" width="19.1640625" style="556" customWidth="1"/>
    <col min="10757" max="10757" width="17.1640625" style="556" customWidth="1"/>
    <col min="10758" max="10758" width="9.33203125" style="556"/>
    <col min="10759" max="10759" width="12.83203125" style="556" bestFit="1" customWidth="1"/>
    <col min="10760" max="11008" width="9.33203125" style="556"/>
    <col min="11009" max="11009" width="5" style="556" customWidth="1"/>
    <col min="11010" max="11010" width="76.33203125" style="556" customWidth="1"/>
    <col min="11011" max="11011" width="17.1640625" style="556" customWidth="1"/>
    <col min="11012" max="11012" width="19.1640625" style="556" customWidth="1"/>
    <col min="11013" max="11013" width="17.1640625" style="556" customWidth="1"/>
    <col min="11014" max="11014" width="9.33203125" style="556"/>
    <col min="11015" max="11015" width="12.83203125" style="556" bestFit="1" customWidth="1"/>
    <col min="11016" max="11264" width="9.33203125" style="556"/>
    <col min="11265" max="11265" width="5" style="556" customWidth="1"/>
    <col min="11266" max="11266" width="76.33203125" style="556" customWidth="1"/>
    <col min="11267" max="11267" width="17.1640625" style="556" customWidth="1"/>
    <col min="11268" max="11268" width="19.1640625" style="556" customWidth="1"/>
    <col min="11269" max="11269" width="17.1640625" style="556" customWidth="1"/>
    <col min="11270" max="11270" width="9.33203125" style="556"/>
    <col min="11271" max="11271" width="12.83203125" style="556" bestFit="1" customWidth="1"/>
    <col min="11272" max="11520" width="9.33203125" style="556"/>
    <col min="11521" max="11521" width="5" style="556" customWidth="1"/>
    <col min="11522" max="11522" width="76.33203125" style="556" customWidth="1"/>
    <col min="11523" max="11523" width="17.1640625" style="556" customWidth="1"/>
    <col min="11524" max="11524" width="19.1640625" style="556" customWidth="1"/>
    <col min="11525" max="11525" width="17.1640625" style="556" customWidth="1"/>
    <col min="11526" max="11526" width="9.33203125" style="556"/>
    <col min="11527" max="11527" width="12.83203125" style="556" bestFit="1" customWidth="1"/>
    <col min="11528" max="11776" width="9.33203125" style="556"/>
    <col min="11777" max="11777" width="5" style="556" customWidth="1"/>
    <col min="11778" max="11778" width="76.33203125" style="556" customWidth="1"/>
    <col min="11779" max="11779" width="17.1640625" style="556" customWidth="1"/>
    <col min="11780" max="11780" width="19.1640625" style="556" customWidth="1"/>
    <col min="11781" max="11781" width="17.1640625" style="556" customWidth="1"/>
    <col min="11782" max="11782" width="9.33203125" style="556"/>
    <col min="11783" max="11783" width="12.83203125" style="556" bestFit="1" customWidth="1"/>
    <col min="11784" max="12032" width="9.33203125" style="556"/>
    <col min="12033" max="12033" width="5" style="556" customWidth="1"/>
    <col min="12034" max="12034" width="76.33203125" style="556" customWidth="1"/>
    <col min="12035" max="12035" width="17.1640625" style="556" customWidth="1"/>
    <col min="12036" max="12036" width="19.1640625" style="556" customWidth="1"/>
    <col min="12037" max="12037" width="17.1640625" style="556" customWidth="1"/>
    <col min="12038" max="12038" width="9.33203125" style="556"/>
    <col min="12039" max="12039" width="12.83203125" style="556" bestFit="1" customWidth="1"/>
    <col min="12040" max="12288" width="9.33203125" style="556"/>
    <col min="12289" max="12289" width="5" style="556" customWidth="1"/>
    <col min="12290" max="12290" width="76.33203125" style="556" customWidth="1"/>
    <col min="12291" max="12291" width="17.1640625" style="556" customWidth="1"/>
    <col min="12292" max="12292" width="19.1640625" style="556" customWidth="1"/>
    <col min="12293" max="12293" width="17.1640625" style="556" customWidth="1"/>
    <col min="12294" max="12294" width="9.33203125" style="556"/>
    <col min="12295" max="12295" width="12.83203125" style="556" bestFit="1" customWidth="1"/>
    <col min="12296" max="12544" width="9.33203125" style="556"/>
    <col min="12545" max="12545" width="5" style="556" customWidth="1"/>
    <col min="12546" max="12546" width="76.33203125" style="556" customWidth="1"/>
    <col min="12547" max="12547" width="17.1640625" style="556" customWidth="1"/>
    <col min="12548" max="12548" width="19.1640625" style="556" customWidth="1"/>
    <col min="12549" max="12549" width="17.1640625" style="556" customWidth="1"/>
    <col min="12550" max="12550" width="9.33203125" style="556"/>
    <col min="12551" max="12551" width="12.83203125" style="556" bestFit="1" customWidth="1"/>
    <col min="12552" max="12800" width="9.33203125" style="556"/>
    <col min="12801" max="12801" width="5" style="556" customWidth="1"/>
    <col min="12802" max="12802" width="76.33203125" style="556" customWidth="1"/>
    <col min="12803" max="12803" width="17.1640625" style="556" customWidth="1"/>
    <col min="12804" max="12804" width="19.1640625" style="556" customWidth="1"/>
    <col min="12805" max="12805" width="17.1640625" style="556" customWidth="1"/>
    <col min="12806" max="12806" width="9.33203125" style="556"/>
    <col min="12807" max="12807" width="12.83203125" style="556" bestFit="1" customWidth="1"/>
    <col min="12808" max="13056" width="9.33203125" style="556"/>
    <col min="13057" max="13057" width="5" style="556" customWidth="1"/>
    <col min="13058" max="13058" width="76.33203125" style="556" customWidth="1"/>
    <col min="13059" max="13059" width="17.1640625" style="556" customWidth="1"/>
    <col min="13060" max="13060" width="19.1640625" style="556" customWidth="1"/>
    <col min="13061" max="13061" width="17.1640625" style="556" customWidth="1"/>
    <col min="13062" max="13062" width="9.33203125" style="556"/>
    <col min="13063" max="13063" width="12.83203125" style="556" bestFit="1" customWidth="1"/>
    <col min="13064" max="13312" width="9.33203125" style="556"/>
    <col min="13313" max="13313" width="5" style="556" customWidth="1"/>
    <col min="13314" max="13314" width="76.33203125" style="556" customWidth="1"/>
    <col min="13315" max="13315" width="17.1640625" style="556" customWidth="1"/>
    <col min="13316" max="13316" width="19.1640625" style="556" customWidth="1"/>
    <col min="13317" max="13317" width="17.1640625" style="556" customWidth="1"/>
    <col min="13318" max="13318" width="9.33203125" style="556"/>
    <col min="13319" max="13319" width="12.83203125" style="556" bestFit="1" customWidth="1"/>
    <col min="13320" max="13568" width="9.33203125" style="556"/>
    <col min="13569" max="13569" width="5" style="556" customWidth="1"/>
    <col min="13570" max="13570" width="76.33203125" style="556" customWidth="1"/>
    <col min="13571" max="13571" width="17.1640625" style="556" customWidth="1"/>
    <col min="13572" max="13572" width="19.1640625" style="556" customWidth="1"/>
    <col min="13573" max="13573" width="17.1640625" style="556" customWidth="1"/>
    <col min="13574" max="13574" width="9.33203125" style="556"/>
    <col min="13575" max="13575" width="12.83203125" style="556" bestFit="1" customWidth="1"/>
    <col min="13576" max="13824" width="9.33203125" style="556"/>
    <col min="13825" max="13825" width="5" style="556" customWidth="1"/>
    <col min="13826" max="13826" width="76.33203125" style="556" customWidth="1"/>
    <col min="13827" max="13827" width="17.1640625" style="556" customWidth="1"/>
    <col min="13828" max="13828" width="19.1640625" style="556" customWidth="1"/>
    <col min="13829" max="13829" width="17.1640625" style="556" customWidth="1"/>
    <col min="13830" max="13830" width="9.33203125" style="556"/>
    <col min="13831" max="13831" width="12.83203125" style="556" bestFit="1" customWidth="1"/>
    <col min="13832" max="14080" width="9.33203125" style="556"/>
    <col min="14081" max="14081" width="5" style="556" customWidth="1"/>
    <col min="14082" max="14082" width="76.33203125" style="556" customWidth="1"/>
    <col min="14083" max="14083" width="17.1640625" style="556" customWidth="1"/>
    <col min="14084" max="14084" width="19.1640625" style="556" customWidth="1"/>
    <col min="14085" max="14085" width="17.1640625" style="556" customWidth="1"/>
    <col min="14086" max="14086" width="9.33203125" style="556"/>
    <col min="14087" max="14087" width="12.83203125" style="556" bestFit="1" customWidth="1"/>
    <col min="14088" max="14336" width="9.33203125" style="556"/>
    <col min="14337" max="14337" width="5" style="556" customWidth="1"/>
    <col min="14338" max="14338" width="76.33203125" style="556" customWidth="1"/>
    <col min="14339" max="14339" width="17.1640625" style="556" customWidth="1"/>
    <col min="14340" max="14340" width="19.1640625" style="556" customWidth="1"/>
    <col min="14341" max="14341" width="17.1640625" style="556" customWidth="1"/>
    <col min="14342" max="14342" width="9.33203125" style="556"/>
    <col min="14343" max="14343" width="12.83203125" style="556" bestFit="1" customWidth="1"/>
    <col min="14344" max="14592" width="9.33203125" style="556"/>
    <col min="14593" max="14593" width="5" style="556" customWidth="1"/>
    <col min="14594" max="14594" width="76.33203125" style="556" customWidth="1"/>
    <col min="14595" max="14595" width="17.1640625" style="556" customWidth="1"/>
    <col min="14596" max="14596" width="19.1640625" style="556" customWidth="1"/>
    <col min="14597" max="14597" width="17.1640625" style="556" customWidth="1"/>
    <col min="14598" max="14598" width="9.33203125" style="556"/>
    <col min="14599" max="14599" width="12.83203125" style="556" bestFit="1" customWidth="1"/>
    <col min="14600" max="14848" width="9.33203125" style="556"/>
    <col min="14849" max="14849" width="5" style="556" customWidth="1"/>
    <col min="14850" max="14850" width="76.33203125" style="556" customWidth="1"/>
    <col min="14851" max="14851" width="17.1640625" style="556" customWidth="1"/>
    <col min="14852" max="14852" width="19.1640625" style="556" customWidth="1"/>
    <col min="14853" max="14853" width="17.1640625" style="556" customWidth="1"/>
    <col min="14854" max="14854" width="9.33203125" style="556"/>
    <col min="14855" max="14855" width="12.83203125" style="556" bestFit="1" customWidth="1"/>
    <col min="14856" max="15104" width="9.33203125" style="556"/>
    <col min="15105" max="15105" width="5" style="556" customWidth="1"/>
    <col min="15106" max="15106" width="76.33203125" style="556" customWidth="1"/>
    <col min="15107" max="15107" width="17.1640625" style="556" customWidth="1"/>
    <col min="15108" max="15108" width="19.1640625" style="556" customWidth="1"/>
    <col min="15109" max="15109" width="17.1640625" style="556" customWidth="1"/>
    <col min="15110" max="15110" width="9.33203125" style="556"/>
    <col min="15111" max="15111" width="12.83203125" style="556" bestFit="1" customWidth="1"/>
    <col min="15112" max="15360" width="9.33203125" style="556"/>
    <col min="15361" max="15361" width="5" style="556" customWidth="1"/>
    <col min="15362" max="15362" width="76.33203125" style="556" customWidth="1"/>
    <col min="15363" max="15363" width="17.1640625" style="556" customWidth="1"/>
    <col min="15364" max="15364" width="19.1640625" style="556" customWidth="1"/>
    <col min="15365" max="15365" width="17.1640625" style="556" customWidth="1"/>
    <col min="15366" max="15366" width="9.33203125" style="556"/>
    <col min="15367" max="15367" width="12.83203125" style="556" bestFit="1" customWidth="1"/>
    <col min="15368" max="15616" width="9.33203125" style="556"/>
    <col min="15617" max="15617" width="5" style="556" customWidth="1"/>
    <col min="15618" max="15618" width="76.33203125" style="556" customWidth="1"/>
    <col min="15619" max="15619" width="17.1640625" style="556" customWidth="1"/>
    <col min="15620" max="15620" width="19.1640625" style="556" customWidth="1"/>
    <col min="15621" max="15621" width="17.1640625" style="556" customWidth="1"/>
    <col min="15622" max="15622" width="9.33203125" style="556"/>
    <col min="15623" max="15623" width="12.83203125" style="556" bestFit="1" customWidth="1"/>
    <col min="15624" max="15872" width="9.33203125" style="556"/>
    <col min="15873" max="15873" width="5" style="556" customWidth="1"/>
    <col min="15874" max="15874" width="76.33203125" style="556" customWidth="1"/>
    <col min="15875" max="15875" width="17.1640625" style="556" customWidth="1"/>
    <col min="15876" max="15876" width="19.1640625" style="556" customWidth="1"/>
    <col min="15877" max="15877" width="17.1640625" style="556" customWidth="1"/>
    <col min="15878" max="15878" width="9.33203125" style="556"/>
    <col min="15879" max="15879" width="12.83203125" style="556" bestFit="1" customWidth="1"/>
    <col min="15880" max="16128" width="9.33203125" style="556"/>
    <col min="16129" max="16129" width="5" style="556" customWidth="1"/>
    <col min="16130" max="16130" width="76.33203125" style="556" customWidth="1"/>
    <col min="16131" max="16131" width="17.1640625" style="556" customWidth="1"/>
    <col min="16132" max="16132" width="19.1640625" style="556" customWidth="1"/>
    <col min="16133" max="16133" width="17.1640625" style="556" customWidth="1"/>
    <col min="16134" max="16134" width="9.33203125" style="556"/>
    <col min="16135" max="16135" width="12.83203125" style="556" bestFit="1" customWidth="1"/>
    <col min="16136" max="16384" width="9.33203125" style="556"/>
  </cols>
  <sheetData>
    <row r="1" spans="1:7">
      <c r="A1" s="1365" t="s">
        <v>640</v>
      </c>
      <c r="B1" s="1365"/>
      <c r="C1" s="1365"/>
      <c r="D1" s="1365"/>
      <c r="E1" s="1365"/>
    </row>
    <row r="2" spans="1:7" ht="36.75" customHeight="1">
      <c r="A2" s="1364" t="s">
        <v>718</v>
      </c>
      <c r="B2" s="1364"/>
      <c r="C2" s="1364"/>
      <c r="D2" s="1364"/>
      <c r="E2" s="1364"/>
    </row>
    <row r="3" spans="1:7">
      <c r="A3" s="194"/>
      <c r="B3" s="194"/>
      <c r="C3" s="557"/>
      <c r="D3" s="557"/>
      <c r="E3" s="609" t="s">
        <v>1</v>
      </c>
    </row>
    <row r="4" spans="1:7" s="558" customFormat="1" ht="63.75">
      <c r="A4" s="195" t="s">
        <v>396</v>
      </c>
      <c r="B4" s="31" t="s">
        <v>586</v>
      </c>
      <c r="C4" s="582" t="s">
        <v>719</v>
      </c>
      <c r="D4" s="582" t="s">
        <v>720</v>
      </c>
      <c r="E4" s="583" t="s">
        <v>587</v>
      </c>
      <c r="G4" s="559"/>
    </row>
    <row r="5" spans="1:7" s="558" customFormat="1" ht="12" customHeight="1">
      <c r="A5" s="578">
        <v>1</v>
      </c>
      <c r="B5" s="579">
        <v>2</v>
      </c>
      <c r="C5" s="580">
        <v>3</v>
      </c>
      <c r="D5" s="580">
        <v>4</v>
      </c>
      <c r="E5" s="581">
        <v>5</v>
      </c>
    </row>
    <row r="6" spans="1:7" s="558" customFormat="1" ht="18" customHeight="1">
      <c r="A6" s="595" t="s">
        <v>9</v>
      </c>
      <c r="B6" s="576"/>
      <c r="C6" s="577">
        <v>0</v>
      </c>
      <c r="D6" s="577">
        <v>0</v>
      </c>
      <c r="E6" s="596"/>
    </row>
    <row r="7" spans="1:7" s="558" customFormat="1" ht="18" customHeight="1">
      <c r="A7" s="597" t="s">
        <v>12</v>
      </c>
      <c r="B7" s="564"/>
      <c r="C7" s="565">
        <v>0</v>
      </c>
      <c r="D7" s="565">
        <v>0</v>
      </c>
      <c r="E7" s="598"/>
    </row>
    <row r="8" spans="1:7" s="558" customFormat="1" ht="18" customHeight="1">
      <c r="A8" s="597" t="s">
        <v>15</v>
      </c>
      <c r="B8" s="566"/>
      <c r="C8" s="565"/>
      <c r="D8" s="565"/>
      <c r="E8" s="598"/>
    </row>
    <row r="9" spans="1:7" s="558" customFormat="1" ht="18" customHeight="1">
      <c r="A9" s="595" t="s">
        <v>18</v>
      </c>
      <c r="B9" s="564"/>
      <c r="C9" s="567"/>
      <c r="D9" s="567"/>
      <c r="E9" s="598"/>
    </row>
    <row r="10" spans="1:7" s="558" customFormat="1" ht="18" customHeight="1">
      <c r="A10" s="597" t="s">
        <v>21</v>
      </c>
      <c r="B10" s="568"/>
      <c r="C10" s="569"/>
      <c r="D10" s="569"/>
      <c r="E10" s="599"/>
    </row>
    <row r="11" spans="1:7" s="558" customFormat="1" ht="18" customHeight="1">
      <c r="A11" s="597" t="s">
        <v>24</v>
      </c>
      <c r="B11" s="570"/>
      <c r="C11" s="571"/>
      <c r="D11" s="571"/>
      <c r="E11" s="599"/>
    </row>
    <row r="12" spans="1:7" s="558" customFormat="1" ht="18" customHeight="1">
      <c r="A12" s="595" t="s">
        <v>27</v>
      </c>
      <c r="B12" s="570"/>
      <c r="C12" s="571"/>
      <c r="D12" s="571"/>
      <c r="E12" s="599"/>
    </row>
    <row r="13" spans="1:7" s="558" customFormat="1" ht="18" customHeight="1">
      <c r="A13" s="597" t="s">
        <v>30</v>
      </c>
      <c r="B13" s="570"/>
      <c r="C13" s="571"/>
      <c r="D13" s="571"/>
      <c r="E13" s="599"/>
    </row>
    <row r="14" spans="1:7" s="558" customFormat="1" ht="18" customHeight="1">
      <c r="A14" s="597" t="s">
        <v>33</v>
      </c>
      <c r="B14" s="570"/>
      <c r="C14" s="571"/>
      <c r="D14" s="571"/>
      <c r="E14" s="599"/>
    </row>
    <row r="15" spans="1:7" s="558" customFormat="1" ht="18" customHeight="1">
      <c r="A15" s="600" t="s">
        <v>36</v>
      </c>
      <c r="B15" s="584"/>
      <c r="C15" s="585"/>
      <c r="D15" s="585"/>
      <c r="E15" s="601"/>
    </row>
    <row r="16" spans="1:7" s="558" customFormat="1">
      <c r="A16" s="197" t="s">
        <v>38</v>
      </c>
      <c r="B16" s="587" t="s">
        <v>588</v>
      </c>
      <c r="C16" s="588">
        <f>SUM(C6:C15)</f>
        <v>0</v>
      </c>
      <c r="D16" s="588">
        <f>SUM(D6:D15)</f>
        <v>0</v>
      </c>
      <c r="E16" s="589">
        <f>SUM(E6:E15)</f>
        <v>0</v>
      </c>
    </row>
    <row r="17" spans="1:6" s="558" customFormat="1">
      <c r="A17" s="600" t="s">
        <v>40</v>
      </c>
      <c r="B17" s="590"/>
      <c r="C17" s="591"/>
      <c r="D17" s="591"/>
      <c r="E17" s="602"/>
    </row>
    <row r="18" spans="1:6" s="558" customFormat="1">
      <c r="A18" s="197" t="s">
        <v>42</v>
      </c>
      <c r="B18" s="587" t="s">
        <v>589</v>
      </c>
      <c r="C18" s="588">
        <f>SUM(C17:C17)</f>
        <v>0</v>
      </c>
      <c r="D18" s="588">
        <f>SUM(D17:D17)</f>
        <v>0</v>
      </c>
      <c r="E18" s="589">
        <f>SUM(E17:E17)</f>
        <v>0</v>
      </c>
    </row>
    <row r="19" spans="1:6" s="558" customFormat="1">
      <c r="A19" s="595" t="s">
        <v>44</v>
      </c>
      <c r="B19" s="592"/>
      <c r="C19" s="586"/>
      <c r="D19" s="586"/>
      <c r="E19" s="603"/>
    </row>
    <row r="20" spans="1:6" s="558" customFormat="1">
      <c r="A20" s="597" t="s">
        <v>46</v>
      </c>
      <c r="B20" s="574"/>
      <c r="C20" s="575"/>
      <c r="D20" s="575"/>
      <c r="E20" s="599"/>
    </row>
    <row r="21" spans="1:6" s="558" customFormat="1">
      <c r="A21" s="595" t="s">
        <v>48</v>
      </c>
      <c r="B21" s="572"/>
      <c r="C21" s="573"/>
      <c r="D21" s="573"/>
      <c r="E21" s="599"/>
    </row>
    <row r="22" spans="1:6" s="558" customFormat="1">
      <c r="A22" s="597" t="s">
        <v>50</v>
      </c>
      <c r="B22" s="572"/>
      <c r="C22" s="573"/>
      <c r="D22" s="573"/>
      <c r="E22" s="599"/>
    </row>
    <row r="23" spans="1:6" s="558" customFormat="1">
      <c r="A23" s="604" t="s">
        <v>53</v>
      </c>
      <c r="B23" s="593"/>
      <c r="C23" s="594"/>
      <c r="D23" s="594"/>
      <c r="E23" s="601"/>
    </row>
    <row r="24" spans="1:6" s="558" customFormat="1">
      <c r="A24" s="197" t="s">
        <v>56</v>
      </c>
      <c r="B24" s="587" t="s">
        <v>590</v>
      </c>
      <c r="C24" s="588">
        <f>SUM(C19:C23)</f>
        <v>0</v>
      </c>
      <c r="D24" s="588">
        <f>SUM(D19:D23)</f>
        <v>0</v>
      </c>
      <c r="E24" s="589">
        <f>SUM(E19:E23)</f>
        <v>0</v>
      </c>
    </row>
    <row r="25" spans="1:6" s="558" customFormat="1" ht="27" customHeight="1">
      <c r="A25" s="605" t="s">
        <v>59</v>
      </c>
      <c r="B25" s="606" t="s">
        <v>591</v>
      </c>
      <c r="C25" s="607">
        <f>SUM(C24,C18,C16)</f>
        <v>0</v>
      </c>
      <c r="D25" s="607">
        <f>SUM(D24,D18,D16)</f>
        <v>0</v>
      </c>
      <c r="E25" s="608">
        <f>SUM(E24,E18,E16)</f>
        <v>0</v>
      </c>
    </row>
    <row r="28" spans="1:6">
      <c r="A28" s="560"/>
      <c r="B28" s="561"/>
      <c r="C28" s="560"/>
      <c r="D28" s="560"/>
      <c r="E28" s="560"/>
    </row>
    <row r="29" spans="1:6">
      <c r="A29" s="560"/>
      <c r="B29" s="561"/>
      <c r="C29" s="560"/>
      <c r="D29" s="560"/>
      <c r="E29" s="560"/>
    </row>
    <row r="30" spans="1:6">
      <c r="A30" s="560"/>
      <c r="B30" s="561"/>
      <c r="C30" s="560"/>
      <c r="D30" s="560"/>
      <c r="E30" s="560"/>
      <c r="F30" s="562"/>
    </row>
    <row r="31" spans="1:6">
      <c r="A31" s="560"/>
      <c r="B31" s="561"/>
      <c r="C31" s="560"/>
      <c r="D31" s="560"/>
      <c r="E31" s="560"/>
    </row>
    <row r="32" spans="1:6">
      <c r="A32" s="560"/>
      <c r="B32" s="561"/>
      <c r="C32" s="560"/>
      <c r="D32" s="560"/>
      <c r="E32" s="560"/>
    </row>
    <row r="33" spans="1:5">
      <c r="A33" s="560"/>
      <c r="B33" s="561"/>
      <c r="C33" s="560"/>
      <c r="D33" s="560"/>
      <c r="E33" s="560"/>
    </row>
    <row r="34" spans="1:5">
      <c r="A34" s="560"/>
      <c r="B34" s="561"/>
      <c r="C34" s="560"/>
      <c r="D34" s="560"/>
      <c r="E34" s="560"/>
    </row>
    <row r="35" spans="1:5">
      <c r="A35" s="560"/>
      <c r="B35" s="561"/>
      <c r="C35" s="560"/>
      <c r="D35" s="560"/>
      <c r="E35" s="560"/>
    </row>
    <row r="36" spans="1:5">
      <c r="A36" s="560"/>
      <c r="B36" s="561"/>
      <c r="C36" s="560"/>
      <c r="D36" s="560"/>
      <c r="E36" s="560"/>
    </row>
    <row r="37" spans="1:5">
      <c r="A37" s="560"/>
      <c r="B37" s="560"/>
      <c r="C37" s="560"/>
      <c r="D37" s="560"/>
      <c r="E37" s="560"/>
    </row>
    <row r="38" spans="1:5">
      <c r="A38" s="560"/>
      <c r="B38" s="560"/>
      <c r="C38" s="560"/>
      <c r="D38" s="560"/>
      <c r="E38" s="560"/>
    </row>
    <row r="39" spans="1:5">
      <c r="A39" s="560"/>
      <c r="B39" s="560"/>
      <c r="C39" s="560"/>
      <c r="D39" s="560"/>
      <c r="E39" s="560"/>
    </row>
    <row r="40" spans="1:5">
      <c r="A40" s="560"/>
      <c r="B40" s="560"/>
      <c r="C40" s="560"/>
      <c r="D40" s="560"/>
      <c r="E40" s="560"/>
    </row>
    <row r="41" spans="1:5">
      <c r="A41" s="560"/>
      <c r="B41" s="560"/>
      <c r="C41" s="560"/>
      <c r="D41" s="560"/>
      <c r="E41" s="560"/>
    </row>
    <row r="42" spans="1:5">
      <c r="A42" s="560"/>
      <c r="B42" s="560"/>
      <c r="C42" s="560"/>
      <c r="D42" s="560"/>
      <c r="E42" s="560"/>
    </row>
    <row r="43" spans="1:5">
      <c r="A43" s="560"/>
      <c r="B43" s="560"/>
      <c r="C43" s="560"/>
      <c r="D43" s="560"/>
      <c r="E43" s="560"/>
    </row>
    <row r="44" spans="1:5">
      <c r="A44" s="560"/>
      <c r="B44" s="560"/>
      <c r="C44" s="560"/>
      <c r="D44" s="560"/>
      <c r="E44" s="560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75" firstPageNumber="53" fitToWidth="0" fitToHeight="0" orientation="portrait" useFirstPageNumber="1" r:id="rId1"/>
  <headerFooter>
    <oddHeader>&amp;R&amp;"Times New Roman CE,Félkövér dőlt"&amp;11 18. melléklet az /2020.(.)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23"/>
  <sheetViews>
    <sheetView zoomScale="80" zoomScaleNormal="80" zoomScaleSheetLayoutView="100" zoomScalePageLayoutView="80" workbookViewId="0">
      <selection activeCell="G21" sqref="G21"/>
    </sheetView>
  </sheetViews>
  <sheetFormatPr defaultColWidth="9.33203125" defaultRowHeight="12.75"/>
  <cols>
    <col min="1" max="1" width="7" style="99" customWidth="1"/>
    <col min="2" max="2" width="58" style="100" customWidth="1"/>
    <col min="3" max="5" width="18.33203125" style="99" customWidth="1"/>
    <col min="6" max="6" width="18.33203125" style="1052" customWidth="1"/>
    <col min="7" max="7" width="18.33203125" style="99" customWidth="1"/>
    <col min="8" max="8" width="56" style="99" customWidth="1"/>
    <col min="9" max="9" width="19.1640625" style="99" customWidth="1"/>
    <col min="10" max="11" width="19" style="99" customWidth="1"/>
    <col min="12" max="12" width="19" style="1052" customWidth="1"/>
    <col min="13" max="13" width="18.83203125" style="99" customWidth="1"/>
    <col min="14" max="16384" width="9.33203125" style="99"/>
  </cols>
  <sheetData>
    <row r="1" spans="1:13" ht="44.25" customHeight="1">
      <c r="A1" s="1222" t="s">
        <v>742</v>
      </c>
      <c r="B1" s="1222"/>
      <c r="C1" s="1222"/>
      <c r="D1" s="1222"/>
      <c r="E1" s="1222"/>
      <c r="F1" s="1222"/>
      <c r="G1" s="1222"/>
      <c r="H1" s="1222"/>
      <c r="I1" s="1222"/>
      <c r="J1" s="1222"/>
      <c r="K1" s="1222"/>
      <c r="L1" s="1222"/>
      <c r="M1" s="1222"/>
    </row>
    <row r="2" spans="1:13">
      <c r="I2" s="101"/>
      <c r="M2" s="101" t="s">
        <v>1</v>
      </c>
    </row>
    <row r="3" spans="1:13" ht="26.45" customHeight="1">
      <c r="A3" s="1226" t="s">
        <v>2</v>
      </c>
      <c r="B3" s="1223" t="s">
        <v>265</v>
      </c>
      <c r="C3" s="1224"/>
      <c r="D3" s="1224"/>
      <c r="E3" s="1224"/>
      <c r="F3" s="1224"/>
      <c r="G3" s="1225"/>
      <c r="H3" s="1223" t="s">
        <v>266</v>
      </c>
      <c r="I3" s="1224"/>
      <c r="J3" s="1224"/>
      <c r="K3" s="1224"/>
      <c r="L3" s="1224"/>
      <c r="M3" s="1225"/>
    </row>
    <row r="4" spans="1:13" s="102" customFormat="1" ht="35.25" customHeight="1">
      <c r="A4" s="1227"/>
      <c r="B4" s="804" t="s">
        <v>267</v>
      </c>
      <c r="C4" s="804" t="s">
        <v>697</v>
      </c>
      <c r="D4" s="804" t="s">
        <v>728</v>
      </c>
      <c r="E4" s="804" t="s">
        <v>736</v>
      </c>
      <c r="F4" s="1042" t="s">
        <v>745</v>
      </c>
      <c r="G4" s="1043" t="s">
        <v>727</v>
      </c>
      <c r="H4" s="1044" t="s">
        <v>267</v>
      </c>
      <c r="I4" s="1029" t="str">
        <f>+C4</f>
        <v>2020. évi előirányzat</v>
      </c>
      <c r="J4" s="1045" t="s">
        <v>728</v>
      </c>
      <c r="K4" s="804" t="s">
        <v>736</v>
      </c>
      <c r="L4" s="1036" t="s">
        <v>745</v>
      </c>
      <c r="M4" s="1046" t="s">
        <v>727</v>
      </c>
    </row>
    <row r="5" spans="1:13" s="104" customFormat="1" ht="12" customHeight="1">
      <c r="A5" s="804" t="s">
        <v>5</v>
      </c>
      <c r="B5" s="804" t="s">
        <v>6</v>
      </c>
      <c r="C5" s="804" t="s">
        <v>7</v>
      </c>
      <c r="D5" s="804" t="s">
        <v>8</v>
      </c>
      <c r="E5" s="804" t="s">
        <v>268</v>
      </c>
      <c r="F5" s="1047" t="s">
        <v>448</v>
      </c>
      <c r="G5" s="1048" t="s">
        <v>687</v>
      </c>
      <c r="H5" s="1049" t="s">
        <v>746</v>
      </c>
      <c r="I5" s="804" t="s">
        <v>729</v>
      </c>
      <c r="J5" s="1050" t="s">
        <v>737</v>
      </c>
      <c r="K5" s="1050" t="s">
        <v>738</v>
      </c>
      <c r="L5" s="1051" t="s">
        <v>747</v>
      </c>
      <c r="M5" s="804" t="s">
        <v>749</v>
      </c>
    </row>
    <row r="6" spans="1:13" ht="18.75" customHeight="1">
      <c r="A6" s="911" t="s">
        <v>9</v>
      </c>
      <c r="B6" s="767" t="s">
        <v>443</v>
      </c>
      <c r="C6" s="768">
        <v>13034907</v>
      </c>
      <c r="D6" s="768">
        <v>5294552</v>
      </c>
      <c r="E6" s="768">
        <v>1280926</v>
      </c>
      <c r="F6" s="1053">
        <v>-898609</v>
      </c>
      <c r="G6" s="768">
        <f>SUM(C6:F6)</f>
        <v>18711776</v>
      </c>
      <c r="H6" s="767" t="s">
        <v>203</v>
      </c>
      <c r="I6" s="768">
        <v>28758909</v>
      </c>
      <c r="J6" s="777">
        <v>2609598</v>
      </c>
      <c r="K6" s="777">
        <v>1014500</v>
      </c>
      <c r="L6" s="1058">
        <v>1316722</v>
      </c>
      <c r="M6" s="777">
        <f>SUM(I6:L6)</f>
        <v>33699729</v>
      </c>
    </row>
    <row r="7" spans="1:13" ht="15.75" customHeight="1">
      <c r="A7" s="911" t="s">
        <v>12</v>
      </c>
      <c r="B7" s="767" t="s">
        <v>532</v>
      </c>
      <c r="C7" s="769">
        <v>25534907</v>
      </c>
      <c r="D7" s="769">
        <v>7308647</v>
      </c>
      <c r="E7" s="769">
        <v>1280926</v>
      </c>
      <c r="F7" s="1054">
        <v>3025619</v>
      </c>
      <c r="G7" s="768">
        <f>SUM(C7:F7)</f>
        <v>37150099</v>
      </c>
      <c r="H7" s="767" t="s">
        <v>205</v>
      </c>
      <c r="I7" s="768">
        <v>5608026</v>
      </c>
      <c r="J7" s="777">
        <v>603216</v>
      </c>
      <c r="K7" s="777">
        <v>2247</v>
      </c>
      <c r="L7" s="1058">
        <v>-967719</v>
      </c>
      <c r="M7" s="777">
        <f t="shared" ref="M7:M8" si="0">SUM(I7:L7)</f>
        <v>5245770</v>
      </c>
    </row>
    <row r="8" spans="1:13" ht="15.75" customHeight="1">
      <c r="A8" s="911" t="s">
        <v>15</v>
      </c>
      <c r="B8" s="767" t="s">
        <v>107</v>
      </c>
      <c r="C8" s="768">
        <v>37200000</v>
      </c>
      <c r="D8" s="768">
        <v>-822737</v>
      </c>
      <c r="E8" s="768">
        <v>5717339</v>
      </c>
      <c r="F8" s="1053">
        <v>-6005714</v>
      </c>
      <c r="G8" s="768">
        <f t="shared" ref="G8:G11" si="1">SUM(C8:F8)</f>
        <v>36088888</v>
      </c>
      <c r="H8" s="767" t="s">
        <v>207</v>
      </c>
      <c r="I8" s="768">
        <v>43500000</v>
      </c>
      <c r="J8" s="777">
        <v>14994127</v>
      </c>
      <c r="K8" s="777">
        <v>4864953</v>
      </c>
      <c r="L8" s="1058">
        <v>-16413054</v>
      </c>
      <c r="M8" s="777">
        <f t="shared" si="0"/>
        <v>46946026</v>
      </c>
    </row>
    <row r="9" spans="1:13" ht="15.75" customHeight="1">
      <c r="A9" s="911" t="s">
        <v>18</v>
      </c>
      <c r="B9" s="767" t="s">
        <v>436</v>
      </c>
      <c r="C9" s="768">
        <v>12430000</v>
      </c>
      <c r="D9" s="768">
        <v>5000</v>
      </c>
      <c r="E9" s="768">
        <v>2106198</v>
      </c>
      <c r="F9" s="1053">
        <v>415839</v>
      </c>
      <c r="G9" s="768">
        <f t="shared" si="1"/>
        <v>14957037</v>
      </c>
      <c r="H9" s="767" t="s">
        <v>209</v>
      </c>
      <c r="I9" s="768">
        <v>1600000</v>
      </c>
      <c r="J9" s="777"/>
      <c r="K9" s="777">
        <v>552450</v>
      </c>
      <c r="L9" s="1058">
        <v>-1104399</v>
      </c>
      <c r="M9" s="777">
        <f>SUM(I9:L9)</f>
        <v>1048051</v>
      </c>
    </row>
    <row r="10" spans="1:13" ht="15.75" customHeight="1">
      <c r="A10" s="911" t="s">
        <v>21</v>
      </c>
      <c r="B10" s="767" t="s">
        <v>405</v>
      </c>
      <c r="C10" s="768">
        <v>1500000</v>
      </c>
      <c r="D10" s="768"/>
      <c r="E10" s="768"/>
      <c r="F10" s="1053">
        <v>-423500</v>
      </c>
      <c r="G10" s="768">
        <f t="shared" si="1"/>
        <v>1076500</v>
      </c>
      <c r="H10" s="767" t="s">
        <v>211</v>
      </c>
      <c r="I10" s="768">
        <v>103083388</v>
      </c>
      <c r="J10" s="777">
        <v>-6926904</v>
      </c>
      <c r="K10" s="777">
        <v>-145831</v>
      </c>
      <c r="L10" s="1058">
        <v>43265401</v>
      </c>
      <c r="M10" s="777">
        <f>SUM(I10:L10)</f>
        <v>139276054</v>
      </c>
    </row>
    <row r="11" spans="1:13" ht="15.75" customHeight="1">
      <c r="A11" s="911" t="s">
        <v>24</v>
      </c>
      <c r="B11" s="767"/>
      <c r="C11" s="768"/>
      <c r="D11" s="768"/>
      <c r="E11" s="768"/>
      <c r="F11" s="1053"/>
      <c r="G11" s="768">
        <f t="shared" si="1"/>
        <v>0</v>
      </c>
      <c r="H11" s="770" t="s">
        <v>269</v>
      </c>
      <c r="I11" s="768">
        <v>102833388</v>
      </c>
      <c r="J11" s="777">
        <v>-6926904</v>
      </c>
      <c r="K11" s="777">
        <v>-2177552</v>
      </c>
      <c r="L11" s="1058">
        <v>41363396</v>
      </c>
      <c r="M11" s="777">
        <f>SUM(I11:L11)</f>
        <v>135092328</v>
      </c>
    </row>
    <row r="12" spans="1:13" ht="15.75" customHeight="1">
      <c r="A12" s="911" t="s">
        <v>27</v>
      </c>
      <c r="B12" s="766"/>
      <c r="C12" s="768"/>
      <c r="D12" s="768"/>
      <c r="E12" s="768"/>
      <c r="F12" s="1053"/>
      <c r="G12" s="768"/>
      <c r="H12" s="771" t="s">
        <v>270</v>
      </c>
      <c r="I12" s="768"/>
      <c r="J12" s="777"/>
      <c r="K12" s="777"/>
      <c r="L12" s="1058"/>
      <c r="M12" s="777"/>
    </row>
    <row r="13" spans="1:13" ht="15.75" customHeight="1">
      <c r="A13" s="804" t="s">
        <v>30</v>
      </c>
      <c r="B13" s="689" t="s">
        <v>615</v>
      </c>
      <c r="C13" s="109">
        <f>SUM(C7:C10)</f>
        <v>76664907</v>
      </c>
      <c r="D13" s="109">
        <v>6485910</v>
      </c>
      <c r="E13" s="109">
        <f>SUM(E7:E9)</f>
        <v>9104463</v>
      </c>
      <c r="F13" s="109">
        <f>SUM(F7:F10)</f>
        <v>-2987756</v>
      </c>
      <c r="G13" s="109">
        <f>SUM(G7:G10)</f>
        <v>89272524</v>
      </c>
      <c r="H13" s="689" t="s">
        <v>271</v>
      </c>
      <c r="I13" s="109">
        <f>SUM(I6:I10)</f>
        <v>182550323</v>
      </c>
      <c r="J13" s="109">
        <f t="shared" ref="J13" si="2">SUM(J6:J10)</f>
        <v>11280037</v>
      </c>
      <c r="K13" s="109">
        <f>SUM(K6:K10)</f>
        <v>6288319</v>
      </c>
      <c r="L13" s="109">
        <f>SUM(L6:L10)</f>
        <v>26096951</v>
      </c>
      <c r="M13" s="109">
        <f>SUM(I13:L13)</f>
        <v>226215630</v>
      </c>
    </row>
    <row r="14" spans="1:13" ht="15.75" customHeight="1">
      <c r="A14" s="911" t="s">
        <v>33</v>
      </c>
      <c r="B14" s="772" t="s">
        <v>185</v>
      </c>
      <c r="C14" s="773"/>
      <c r="D14" s="773"/>
      <c r="E14" s="773"/>
      <c r="F14" s="1056"/>
      <c r="G14" s="773"/>
      <c r="H14" s="774" t="s">
        <v>272</v>
      </c>
      <c r="I14" s="768"/>
      <c r="J14" s="777"/>
      <c r="K14" s="777"/>
      <c r="L14" s="1058"/>
      <c r="M14" s="777"/>
    </row>
    <row r="15" spans="1:13" ht="15.75" customHeight="1">
      <c r="A15" s="911" t="s">
        <v>36</v>
      </c>
      <c r="B15" s="775" t="s">
        <v>188</v>
      </c>
      <c r="C15" s="768">
        <v>106406813</v>
      </c>
      <c r="D15" s="768">
        <v>611306</v>
      </c>
      <c r="E15" s="768"/>
      <c r="F15" s="1053">
        <v>-637523</v>
      </c>
      <c r="G15" s="768">
        <f>SUM(C15:F15)</f>
        <v>106380596</v>
      </c>
      <c r="H15" s="774" t="s">
        <v>273</v>
      </c>
      <c r="I15" s="768"/>
      <c r="J15" s="777"/>
      <c r="K15" s="777"/>
      <c r="L15" s="1058"/>
      <c r="M15" s="777"/>
    </row>
    <row r="16" spans="1:13" ht="15.75" customHeight="1">
      <c r="A16" s="912" t="s">
        <v>274</v>
      </c>
      <c r="B16" s="776" t="s">
        <v>191</v>
      </c>
      <c r="C16" s="768">
        <v>106406813</v>
      </c>
      <c r="D16" s="768">
        <v>611306</v>
      </c>
      <c r="E16" s="768"/>
      <c r="F16" s="1053">
        <v>-637523</v>
      </c>
      <c r="G16" s="768">
        <f>SUM(C16:F16)</f>
        <v>106380596</v>
      </c>
      <c r="H16" s="774" t="s">
        <v>275</v>
      </c>
      <c r="I16" s="768"/>
      <c r="J16" s="777"/>
      <c r="K16" s="777"/>
      <c r="L16" s="1058"/>
      <c r="M16" s="777"/>
    </row>
    <row r="17" spans="1:13" ht="15.75" customHeight="1">
      <c r="A17" s="912" t="s">
        <v>276</v>
      </c>
      <c r="B17" s="776" t="s">
        <v>194</v>
      </c>
      <c r="C17" s="768"/>
      <c r="D17" s="768"/>
      <c r="E17" s="768"/>
      <c r="F17" s="1053"/>
      <c r="G17" s="768">
        <f>SUM(C17:E17)</f>
        <v>0</v>
      </c>
      <c r="H17" s="774" t="s">
        <v>663</v>
      </c>
      <c r="I17" s="768">
        <v>521397</v>
      </c>
      <c r="J17" s="777"/>
      <c r="K17" s="777"/>
      <c r="L17" s="1058"/>
      <c r="M17" s="777">
        <f>SUM(I17:K17)</f>
        <v>521397</v>
      </c>
    </row>
    <row r="18" spans="1:13" ht="15.75" customHeight="1">
      <c r="A18" s="911" t="s">
        <v>38</v>
      </c>
      <c r="B18" s="1105" t="s">
        <v>753</v>
      </c>
      <c r="C18" s="768"/>
      <c r="D18" s="768"/>
      <c r="E18" s="768"/>
      <c r="F18" s="1053">
        <v>946833</v>
      </c>
      <c r="G18" s="768">
        <v>946833</v>
      </c>
      <c r="H18" s="766" t="s">
        <v>725</v>
      </c>
      <c r="I18" s="768">
        <v>17992536</v>
      </c>
      <c r="J18" s="777"/>
      <c r="K18" s="777"/>
      <c r="L18" s="1058"/>
      <c r="M18" s="777"/>
    </row>
    <row r="19" spans="1:13" ht="27" customHeight="1">
      <c r="A19" s="911" t="s">
        <v>40</v>
      </c>
      <c r="B19" s="689" t="s">
        <v>277</v>
      </c>
      <c r="C19" s="109">
        <f>SUM(C15)</f>
        <v>106406813</v>
      </c>
      <c r="D19" s="109">
        <f t="shared" ref="D19:E19" si="3">SUM(D15)</f>
        <v>611306</v>
      </c>
      <c r="E19" s="109">
        <f t="shared" si="3"/>
        <v>0</v>
      </c>
      <c r="F19" s="109">
        <f>SUM(F18,F16)</f>
        <v>309310</v>
      </c>
      <c r="G19" s="109">
        <f>SUM(G18,G16)</f>
        <v>107327429</v>
      </c>
      <c r="H19" s="689" t="s">
        <v>278</v>
      </c>
      <c r="I19" s="109">
        <f>SUM(I17:I18)</f>
        <v>18513933</v>
      </c>
      <c r="J19" s="109">
        <f t="shared" ref="J19:K19" si="4">SUM(J17:J18)</f>
        <v>0</v>
      </c>
      <c r="K19" s="109">
        <f t="shared" si="4"/>
        <v>0</v>
      </c>
      <c r="L19" s="1055"/>
      <c r="M19" s="109">
        <v>521397</v>
      </c>
    </row>
    <row r="20" spans="1:13" ht="24" customHeight="1">
      <c r="A20" s="911" t="s">
        <v>42</v>
      </c>
      <c r="B20" s="689" t="s">
        <v>279</v>
      </c>
      <c r="C20" s="109">
        <f>SUM(C19,C13)</f>
        <v>183071720</v>
      </c>
      <c r="D20" s="109">
        <f t="shared" ref="D20:F20" si="5">SUM(D19,D13)</f>
        <v>7097216</v>
      </c>
      <c r="E20" s="109">
        <f t="shared" si="5"/>
        <v>9104463</v>
      </c>
      <c r="F20" s="109">
        <f t="shared" si="5"/>
        <v>-2678446</v>
      </c>
      <c r="G20" s="109">
        <f>SUM(G13,G19)</f>
        <v>196599953</v>
      </c>
      <c r="H20" s="689" t="s">
        <v>280</v>
      </c>
      <c r="I20" s="109">
        <f>SUM(I13,I19)</f>
        <v>201064256</v>
      </c>
      <c r="J20" s="109">
        <f>SUM(J13)</f>
        <v>11280037</v>
      </c>
      <c r="K20" s="109">
        <f>SUM(K13)</f>
        <v>6288319</v>
      </c>
      <c r="L20" s="109">
        <f>SUM(L13)</f>
        <v>26096951</v>
      </c>
      <c r="M20" s="109">
        <f>M19+M13</f>
        <v>226737027</v>
      </c>
    </row>
    <row r="21" spans="1:13" ht="18" customHeight="1">
      <c r="A21" s="804" t="s">
        <v>44</v>
      </c>
      <c r="B21" s="689" t="s">
        <v>619</v>
      </c>
      <c r="C21" s="693" t="s">
        <v>683</v>
      </c>
      <c r="D21" s="693" t="s">
        <v>683</v>
      </c>
      <c r="E21" s="693" t="s">
        <v>683</v>
      </c>
      <c r="F21" s="1057"/>
      <c r="G21" s="693" t="s">
        <v>683</v>
      </c>
      <c r="H21" s="689" t="s">
        <v>620</v>
      </c>
      <c r="I21" s="693" t="s">
        <v>683</v>
      </c>
      <c r="J21" s="693" t="s">
        <v>683</v>
      </c>
      <c r="K21" s="693" t="s">
        <v>683</v>
      </c>
      <c r="L21" s="1057"/>
      <c r="M21" s="693" t="s">
        <v>683</v>
      </c>
    </row>
    <row r="22" spans="1:13" ht="18" customHeight="1">
      <c r="A22" s="804" t="s">
        <v>46</v>
      </c>
      <c r="B22" s="689" t="s">
        <v>621</v>
      </c>
      <c r="C22" s="693">
        <v>29409040</v>
      </c>
      <c r="D22" s="693">
        <v>29409040</v>
      </c>
      <c r="E22" s="693">
        <v>29409040</v>
      </c>
      <c r="F22" s="693">
        <v>29409040</v>
      </c>
      <c r="G22" s="693">
        <v>29409040</v>
      </c>
      <c r="H22" s="689" t="s">
        <v>622</v>
      </c>
      <c r="I22" s="693" t="s">
        <v>683</v>
      </c>
      <c r="J22" s="693" t="s">
        <v>683</v>
      </c>
      <c r="K22" s="693" t="s">
        <v>683</v>
      </c>
      <c r="L22" s="1057"/>
      <c r="M22" s="693" t="s">
        <v>683</v>
      </c>
    </row>
    <row r="23" spans="1:13" ht="15.75">
      <c r="B23" s="111"/>
    </row>
  </sheetData>
  <mergeCells count="4">
    <mergeCell ref="A1:M1"/>
    <mergeCell ref="B3:G3"/>
    <mergeCell ref="H3:M3"/>
    <mergeCell ref="A3:A4"/>
  </mergeCells>
  <printOptions horizontalCentered="1"/>
  <pageMargins left="0.59055118110236227" right="0.59055118110236227" top="0.9055118110236221" bottom="0.78740157480314965" header="0.59055118110236227" footer="0.55118110236220474"/>
  <pageSetup paperSize="9" scale="45" orientation="landscape" verticalDpi="300" r:id="rId1"/>
  <headerFooter alignWithMargins="0">
    <oddHeader>&amp;R&amp;"Times New Roman CE,Félkövér dőlt"&amp;11 2.1. melléklet az /2020. (.)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20"/>
  <sheetViews>
    <sheetView zoomScale="89" zoomScaleNormal="89" zoomScaleSheetLayoutView="115" zoomScalePageLayoutView="80" workbookViewId="0">
      <selection activeCell="G19" sqref="G19"/>
    </sheetView>
  </sheetViews>
  <sheetFormatPr defaultColWidth="9.33203125" defaultRowHeight="12.75"/>
  <cols>
    <col min="1" max="1" width="6.83203125" style="99" customWidth="1"/>
    <col min="2" max="2" width="56.6640625" style="100" customWidth="1"/>
    <col min="3" max="7" width="16.6640625" style="99" customWidth="1"/>
    <col min="8" max="8" width="55.1640625" style="99" customWidth="1"/>
    <col min="9" max="13" width="16.6640625" style="99" customWidth="1"/>
    <col min="14" max="16384" width="9.33203125" style="99"/>
  </cols>
  <sheetData>
    <row r="1" spans="1:13" ht="44.25" customHeight="1">
      <c r="A1" s="1222" t="s">
        <v>743</v>
      </c>
      <c r="B1" s="1222"/>
      <c r="C1" s="1222"/>
      <c r="D1" s="1222"/>
      <c r="E1" s="1222"/>
      <c r="F1" s="1222"/>
      <c r="G1" s="1222"/>
      <c r="H1" s="1222"/>
      <c r="I1" s="1222"/>
      <c r="J1" s="1222"/>
      <c r="K1" s="1222"/>
      <c r="L1" s="1222"/>
      <c r="M1" s="1222"/>
    </row>
    <row r="2" spans="1:13">
      <c r="I2" s="101"/>
      <c r="M2" s="101" t="s">
        <v>1</v>
      </c>
    </row>
    <row r="3" spans="1:13" ht="26.45" customHeight="1">
      <c r="A3" s="1226" t="s">
        <v>2</v>
      </c>
      <c r="B3" s="1223" t="s">
        <v>265</v>
      </c>
      <c r="C3" s="1224"/>
      <c r="D3" s="1224"/>
      <c r="E3" s="1224"/>
      <c r="F3" s="1224"/>
      <c r="G3" s="1225"/>
      <c r="H3" s="1223" t="s">
        <v>266</v>
      </c>
      <c r="I3" s="1224"/>
      <c r="J3" s="1224"/>
      <c r="K3" s="1224"/>
      <c r="L3" s="1224"/>
      <c r="M3" s="1225"/>
    </row>
    <row r="4" spans="1:13" s="102" customFormat="1" ht="35.25" customHeight="1">
      <c r="A4" s="1227"/>
      <c r="B4" s="804" t="s">
        <v>267</v>
      </c>
      <c r="C4" s="804" t="s">
        <v>697</v>
      </c>
      <c r="D4" s="804" t="s">
        <v>728</v>
      </c>
      <c r="E4" s="804" t="s">
        <v>736</v>
      </c>
      <c r="F4" s="804" t="s">
        <v>745</v>
      </c>
      <c r="G4" s="1043" t="s">
        <v>727</v>
      </c>
      <c r="H4" s="1044" t="s">
        <v>267</v>
      </c>
      <c r="I4" s="1029" t="str">
        <f>+C4</f>
        <v>2020. évi előirányzat</v>
      </c>
      <c r="J4" s="1045" t="s">
        <v>728</v>
      </c>
      <c r="K4" s="804" t="s">
        <v>736</v>
      </c>
      <c r="L4" s="1059" t="s">
        <v>745</v>
      </c>
      <c r="M4" s="1046" t="s">
        <v>727</v>
      </c>
    </row>
    <row r="5" spans="1:13" s="104" customFormat="1" ht="12" customHeight="1">
      <c r="A5" s="804" t="s">
        <v>5</v>
      </c>
      <c r="B5" s="804" t="s">
        <v>6</v>
      </c>
      <c r="C5" s="804" t="s">
        <v>7</v>
      </c>
      <c r="D5" s="804" t="s">
        <v>8</v>
      </c>
      <c r="E5" s="804" t="s">
        <v>268</v>
      </c>
      <c r="F5" s="1048" t="s">
        <v>448</v>
      </c>
      <c r="G5" s="1048" t="s">
        <v>687</v>
      </c>
      <c r="H5" s="1049" t="s">
        <v>746</v>
      </c>
      <c r="I5" s="804" t="s">
        <v>729</v>
      </c>
      <c r="J5" s="1050" t="s">
        <v>737</v>
      </c>
      <c r="K5" s="1050" t="s">
        <v>738</v>
      </c>
      <c r="L5" s="1050" t="s">
        <v>747</v>
      </c>
      <c r="M5" s="804" t="s">
        <v>749</v>
      </c>
    </row>
    <row r="6" spans="1:13" ht="16.5" customHeight="1">
      <c r="A6" s="112" t="s">
        <v>9</v>
      </c>
      <c r="B6" s="685" t="s">
        <v>533</v>
      </c>
      <c r="C6" s="110"/>
      <c r="D6" s="110">
        <v>4019013</v>
      </c>
      <c r="E6" s="110">
        <v>31472344</v>
      </c>
      <c r="F6" s="110">
        <v>847642</v>
      </c>
      <c r="G6" s="110">
        <f>SUM(D6:F6)</f>
        <v>36338999</v>
      </c>
      <c r="H6" s="685" t="str">
        <f>'1.sz.mell.'!B97</f>
        <v>Beruházások</v>
      </c>
      <c r="I6" s="763">
        <v>14973115</v>
      </c>
      <c r="J6" s="110"/>
      <c r="K6" s="110">
        <v>7179721</v>
      </c>
      <c r="L6" s="110">
        <v>-2642167</v>
      </c>
      <c r="M6" s="110">
        <f>SUM(I6:L6)</f>
        <v>19510669</v>
      </c>
    </row>
    <row r="7" spans="1:13" ht="16.5" customHeight="1">
      <c r="A7" s="114" t="s">
        <v>12</v>
      </c>
      <c r="B7" s="686" t="s">
        <v>616</v>
      </c>
      <c r="C7" s="107"/>
      <c r="D7" s="110"/>
      <c r="E7" s="110"/>
      <c r="F7" s="110"/>
      <c r="G7" s="110"/>
      <c r="H7" s="685" t="str">
        <f>'1.sz.mell.'!B98</f>
        <v>Felújítások</v>
      </c>
      <c r="I7" s="110"/>
      <c r="J7" s="110"/>
      <c r="K7" s="110">
        <v>27108767</v>
      </c>
      <c r="L7" s="110">
        <v>-25285588</v>
      </c>
      <c r="M7" s="110">
        <f>SUM(I7:L7)</f>
        <v>1823179</v>
      </c>
    </row>
    <row r="8" spans="1:13" ht="16.5" customHeight="1">
      <c r="A8" s="112" t="s">
        <v>15</v>
      </c>
      <c r="B8" s="686" t="s">
        <v>617</v>
      </c>
      <c r="C8" s="107"/>
      <c r="D8" s="110"/>
      <c r="E8" s="110"/>
      <c r="F8" s="110"/>
      <c r="G8" s="110"/>
      <c r="H8" s="685" t="str">
        <f>'1.sz.mell.'!B99</f>
        <v>Egyéb felhalmozási kiadások</v>
      </c>
      <c r="I8" s="110"/>
      <c r="J8" s="110"/>
      <c r="K8" s="110"/>
      <c r="L8" s="110"/>
      <c r="M8" s="110"/>
    </row>
    <row r="9" spans="1:13" ht="21.75" customHeight="1">
      <c r="A9" s="114" t="s">
        <v>18</v>
      </c>
      <c r="B9" s="687"/>
      <c r="C9" s="106"/>
      <c r="D9" s="106"/>
      <c r="E9" s="106"/>
      <c r="F9" s="106"/>
      <c r="G9" s="106"/>
      <c r="H9" s="108" t="s">
        <v>281</v>
      </c>
      <c r="I9" s="110"/>
      <c r="J9" s="106"/>
      <c r="K9" s="106"/>
      <c r="L9" s="106"/>
      <c r="M9" s="106"/>
    </row>
    <row r="10" spans="1:13" ht="16.5" customHeight="1">
      <c r="A10" s="112" t="s">
        <v>21</v>
      </c>
      <c r="B10" s="686"/>
      <c r="C10" s="107"/>
      <c r="D10" s="117"/>
      <c r="E10" s="117"/>
      <c r="F10" s="117"/>
      <c r="G10" s="117"/>
      <c r="H10" s="115" t="s">
        <v>282</v>
      </c>
      <c r="I10" s="110"/>
      <c r="J10" s="117"/>
      <c r="K10" s="117"/>
      <c r="L10" s="117"/>
      <c r="M10" s="117"/>
    </row>
    <row r="11" spans="1:13" ht="16.5" customHeight="1">
      <c r="A11" s="116" t="s">
        <v>24</v>
      </c>
      <c r="B11" s="688"/>
      <c r="C11" s="117"/>
      <c r="D11" s="117"/>
      <c r="E11" s="117"/>
      <c r="F11" s="117"/>
      <c r="G11" s="117"/>
      <c r="H11" s="115"/>
      <c r="I11" s="110"/>
      <c r="J11" s="117"/>
      <c r="K11" s="117"/>
      <c r="L11" s="117"/>
      <c r="M11" s="117"/>
    </row>
    <row r="12" spans="1:13" s="119" customFormat="1" ht="16.5" customHeight="1">
      <c r="A12" s="103" t="s">
        <v>27</v>
      </c>
      <c r="B12" s="689" t="s">
        <v>618</v>
      </c>
      <c r="C12" s="109">
        <f>SUM(C6:C11)</f>
        <v>0</v>
      </c>
      <c r="D12" s="109">
        <f>SUM(D6:D11)</f>
        <v>4019013</v>
      </c>
      <c r="E12" s="109">
        <f>SUM(E6)</f>
        <v>31472344</v>
      </c>
      <c r="F12" s="109">
        <f>SUM(F6)</f>
        <v>847642</v>
      </c>
      <c r="G12" s="109">
        <f>SUM(C12:F12)</f>
        <v>36338999</v>
      </c>
      <c r="H12" s="689" t="s">
        <v>283</v>
      </c>
      <c r="I12" s="109">
        <f>SUM(I6:I8)</f>
        <v>14973115</v>
      </c>
      <c r="J12" s="109"/>
      <c r="K12" s="109">
        <f>SUM(K6:K11)</f>
        <v>34288488</v>
      </c>
      <c r="L12" s="109">
        <f>SUM(L6:L11)</f>
        <v>-27927755</v>
      </c>
      <c r="M12" s="109">
        <f>SUM(I12:L12)</f>
        <v>21333848</v>
      </c>
    </row>
    <row r="13" spans="1:13" ht="16.5" customHeight="1">
      <c r="A13" s="113" t="s">
        <v>30</v>
      </c>
      <c r="B13" s="690" t="s">
        <v>284</v>
      </c>
      <c r="C13" s="779"/>
      <c r="D13" s="779"/>
      <c r="E13" s="779"/>
      <c r="F13" s="779"/>
      <c r="G13" s="778"/>
      <c r="H13" s="683" t="s">
        <v>272</v>
      </c>
      <c r="I13" s="120"/>
      <c r="J13" s="779"/>
      <c r="K13" s="779"/>
      <c r="L13" s="779"/>
      <c r="M13" s="779"/>
    </row>
    <row r="14" spans="1:13" ht="16.5" customHeight="1">
      <c r="A14" s="105" t="s">
        <v>33</v>
      </c>
      <c r="B14" s="682" t="s">
        <v>188</v>
      </c>
      <c r="C14" s="780">
        <v>14973115</v>
      </c>
      <c r="D14" s="780">
        <v>158808</v>
      </c>
      <c r="E14" s="781"/>
      <c r="F14" s="1061"/>
      <c r="G14" s="781">
        <f>SUM(C14:F14)</f>
        <v>15131923</v>
      </c>
      <c r="H14" s="684" t="s">
        <v>273</v>
      </c>
      <c r="I14" s="121"/>
      <c r="J14" s="780"/>
      <c r="K14" s="780"/>
      <c r="L14" s="1060"/>
      <c r="M14" s="780"/>
    </row>
    <row r="15" spans="1:13" ht="16.5" customHeight="1">
      <c r="A15" s="122" t="s">
        <v>285</v>
      </c>
      <c r="B15" s="691" t="s">
        <v>286</v>
      </c>
      <c r="C15" s="780">
        <v>14973115</v>
      </c>
      <c r="D15" s="780">
        <v>158808</v>
      </c>
      <c r="E15" s="781"/>
      <c r="F15" s="1061"/>
      <c r="G15" s="781">
        <f>SUM(C15:D15)</f>
        <v>15131923</v>
      </c>
      <c r="H15" s="686"/>
      <c r="I15" s="121"/>
      <c r="J15" s="780"/>
      <c r="K15" s="780"/>
      <c r="L15" s="1060"/>
      <c r="M15" s="780"/>
    </row>
    <row r="16" spans="1:13" ht="16.5" customHeight="1">
      <c r="A16" s="122" t="s">
        <v>287</v>
      </c>
      <c r="B16" s="691" t="s">
        <v>288</v>
      </c>
      <c r="C16" s="121"/>
      <c r="D16" s="121"/>
      <c r="E16" s="782"/>
      <c r="F16" s="782"/>
      <c r="G16" s="782"/>
      <c r="H16" s="686"/>
      <c r="I16" s="121"/>
      <c r="J16" s="121"/>
      <c r="K16" s="782"/>
      <c r="L16" s="782"/>
      <c r="M16" s="782"/>
    </row>
    <row r="17" spans="1:13" ht="16.5" customHeight="1">
      <c r="A17" s="123" t="s">
        <v>36</v>
      </c>
      <c r="B17" s="692" t="s">
        <v>289</v>
      </c>
      <c r="C17" s="124">
        <f>SUM(C13:C14)</f>
        <v>14973115</v>
      </c>
      <c r="D17" s="784"/>
      <c r="E17" s="783"/>
      <c r="F17" s="783"/>
      <c r="G17" s="783">
        <f>SUM(G14)</f>
        <v>15131923</v>
      </c>
      <c r="H17" s="692" t="s">
        <v>290</v>
      </c>
      <c r="I17" s="124">
        <f>SUM(I13:I16)</f>
        <v>0</v>
      </c>
      <c r="J17" s="124"/>
      <c r="K17" s="124"/>
      <c r="L17" s="124"/>
      <c r="M17" s="124"/>
    </row>
    <row r="18" spans="1:13" ht="22.5" customHeight="1">
      <c r="A18" s="118" t="s">
        <v>38</v>
      </c>
      <c r="B18" s="689" t="s">
        <v>291</v>
      </c>
      <c r="C18" s="109">
        <f>SUM(C17,C12)</f>
        <v>14973115</v>
      </c>
      <c r="D18" s="109">
        <f t="shared" ref="D18:F18" si="0">SUM(D17,D12)</f>
        <v>4019013</v>
      </c>
      <c r="E18" s="109">
        <f t="shared" si="0"/>
        <v>31472344</v>
      </c>
      <c r="F18" s="109">
        <f t="shared" si="0"/>
        <v>847642</v>
      </c>
      <c r="G18" s="109">
        <f>SUM(G12,G17)</f>
        <v>51470922</v>
      </c>
      <c r="H18" s="689" t="s">
        <v>292</v>
      </c>
      <c r="I18" s="109">
        <f>SUM(I17,I12)</f>
        <v>14973115</v>
      </c>
      <c r="J18" s="109">
        <f t="shared" ref="J18:M18" si="1">SUM(J17,J12)</f>
        <v>0</v>
      </c>
      <c r="K18" s="109">
        <f t="shared" si="1"/>
        <v>34288488</v>
      </c>
      <c r="L18" s="109">
        <f t="shared" si="1"/>
        <v>-27927755</v>
      </c>
      <c r="M18" s="109">
        <f t="shared" si="1"/>
        <v>21333848</v>
      </c>
    </row>
    <row r="19" spans="1:13" ht="18.75" customHeight="1">
      <c r="A19" s="103" t="s">
        <v>40</v>
      </c>
      <c r="B19" s="689" t="s">
        <v>619</v>
      </c>
      <c r="C19" s="693" t="s">
        <v>683</v>
      </c>
      <c r="D19" s="693" t="s">
        <v>683</v>
      </c>
      <c r="E19" s="693" t="s">
        <v>683</v>
      </c>
      <c r="F19" s="693"/>
      <c r="G19" s="693" t="s">
        <v>683</v>
      </c>
      <c r="H19" s="689" t="s">
        <v>620</v>
      </c>
      <c r="I19" s="693" t="str">
        <f>IF(C11-I11&gt;0,C11-I11,"-")</f>
        <v>-</v>
      </c>
      <c r="J19" s="693" t="str">
        <f>IF(D11-J11&gt;0,D11-J11,"-")</f>
        <v>-</v>
      </c>
      <c r="K19" s="693" t="str">
        <f>IF(E11-K11&gt;0,E11-K11,"-")</f>
        <v>-</v>
      </c>
      <c r="L19" s="693"/>
      <c r="M19" s="693" t="str">
        <f t="shared" ref="M19" si="2">IF(G11-M11&gt;0,G11-M11,"-")</f>
        <v>-</v>
      </c>
    </row>
    <row r="20" spans="1:13" ht="18.75" customHeight="1">
      <c r="A20" s="103" t="s">
        <v>42</v>
      </c>
      <c r="B20" s="689" t="s">
        <v>621</v>
      </c>
      <c r="C20" s="693" t="str">
        <f>IF(C12+C17-I18&lt;0,I18-(C11+C17),"-")</f>
        <v>-</v>
      </c>
      <c r="D20" s="693" t="str">
        <f>IF(D12+D17-J18&lt;0,J18-(D11+D17),"-")</f>
        <v>-</v>
      </c>
      <c r="E20" s="693"/>
      <c r="F20" s="693"/>
      <c r="G20" s="693" t="str">
        <f t="shared" ref="G20" si="3">IF(G12+G17-M18&lt;0,M18-(G11+G17),"-")</f>
        <v>-</v>
      </c>
      <c r="H20" s="689" t="s">
        <v>622</v>
      </c>
      <c r="I20" s="693" t="str">
        <f>IF(C11+C17-I18&gt;0,C11+C17-I18,"-")</f>
        <v>-</v>
      </c>
      <c r="J20" s="693" t="str">
        <f>IF(D11+D17-J18&gt;0,D11+D17-J18,"-")</f>
        <v>-</v>
      </c>
      <c r="K20" s="693" t="str">
        <f>IF(E11+E17-K18&gt;0,E11+E17-K18,"-")</f>
        <v>-</v>
      </c>
      <c r="L20" s="693"/>
      <c r="M20" s="693" t="str">
        <f t="shared" ref="M20" si="4">IF(G11+G17-M18&gt;0,G11+G17-M18,"-")</f>
        <v>-</v>
      </c>
    </row>
  </sheetData>
  <mergeCells count="4">
    <mergeCell ref="A3:A4"/>
    <mergeCell ref="A1:M1"/>
    <mergeCell ref="B3:G3"/>
    <mergeCell ref="H3:M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50" orientation="landscape" verticalDpi="300" r:id="rId1"/>
  <headerFooter alignWithMargins="0">
    <oddHeader>&amp;R&amp;"Times New Roman CE,Félkövér dőlt"&amp;12 2.2. melléklet az /2020. (.)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66"/>
  <sheetViews>
    <sheetView zoomScale="90" zoomScaleNormal="90" zoomScalePageLayoutView="85" workbookViewId="0">
      <selection activeCell="I9" sqref="I9"/>
    </sheetView>
  </sheetViews>
  <sheetFormatPr defaultColWidth="18.33203125" defaultRowHeight="12.75"/>
  <cols>
    <col min="1" max="1" width="9.33203125" style="125" customWidth="1"/>
    <col min="2" max="2" width="61" style="126" customWidth="1"/>
    <col min="3" max="3" width="16" style="125" customWidth="1"/>
    <col min="4" max="6" width="13.83203125" style="127" customWidth="1"/>
    <col min="7" max="16384" width="18.33203125" style="126"/>
  </cols>
  <sheetData>
    <row r="1" spans="1:9" ht="43.5" customHeight="1">
      <c r="A1" s="1232" t="s">
        <v>698</v>
      </c>
      <c r="B1" s="1232"/>
      <c r="C1" s="1232"/>
      <c r="D1" s="1232"/>
      <c r="E1" s="1232"/>
      <c r="F1" s="1232"/>
      <c r="G1" s="1232"/>
    </row>
    <row r="2" spans="1:9" ht="15.75" customHeight="1">
      <c r="A2" s="1231" t="s">
        <v>1</v>
      </c>
      <c r="B2" s="1231"/>
      <c r="C2" s="1231"/>
      <c r="D2" s="1231"/>
      <c r="E2" s="1231"/>
      <c r="F2" s="1231"/>
      <c r="G2" s="1231"/>
    </row>
    <row r="3" spans="1:9" s="131" customFormat="1" ht="22.5" customHeight="1">
      <c r="A3" s="1234" t="s">
        <v>293</v>
      </c>
      <c r="B3" s="1236" t="s">
        <v>294</v>
      </c>
      <c r="C3" s="129"/>
      <c r="D3" s="1238" t="s">
        <v>699</v>
      </c>
      <c r="E3" s="1239"/>
      <c r="F3" s="1240"/>
      <c r="G3" s="1230" t="s">
        <v>727</v>
      </c>
    </row>
    <row r="4" spans="1:9" s="134" customFormat="1" ht="25.5" customHeight="1">
      <c r="A4" s="1235"/>
      <c r="B4" s="1237"/>
      <c r="C4" s="132" t="s">
        <v>295</v>
      </c>
      <c r="D4" s="186" t="s">
        <v>297</v>
      </c>
      <c r="E4" s="132" t="s">
        <v>296</v>
      </c>
      <c r="F4" s="133" t="s">
        <v>399</v>
      </c>
      <c r="G4" s="1230"/>
    </row>
    <row r="5" spans="1:9" ht="28.5" customHeight="1">
      <c r="A5" s="145" t="s">
        <v>298</v>
      </c>
      <c r="B5" s="146" t="s">
        <v>299</v>
      </c>
      <c r="C5" s="147" t="s">
        <v>300</v>
      </c>
      <c r="D5" s="148">
        <v>5450000</v>
      </c>
      <c r="E5" s="149">
        <v>0</v>
      </c>
      <c r="F5" s="150">
        <v>0</v>
      </c>
      <c r="G5" s="831">
        <f t="shared" ref="G5:G36" si="0">SUM(F5:F5)</f>
        <v>0</v>
      </c>
    </row>
    <row r="6" spans="1:9" ht="29.25" customHeight="1">
      <c r="A6" s="151" t="s">
        <v>301</v>
      </c>
      <c r="B6" s="152" t="s">
        <v>302</v>
      </c>
      <c r="C6" s="153"/>
      <c r="D6" s="154"/>
      <c r="E6" s="154"/>
      <c r="F6" s="155"/>
      <c r="G6" s="832">
        <f t="shared" si="0"/>
        <v>0</v>
      </c>
    </row>
    <row r="7" spans="1:9" ht="28.5" customHeight="1">
      <c r="A7" s="156" t="s">
        <v>303</v>
      </c>
      <c r="B7" s="157" t="s">
        <v>304</v>
      </c>
      <c r="C7" s="158" t="s">
        <v>305</v>
      </c>
      <c r="D7" s="159">
        <v>25200</v>
      </c>
      <c r="E7" s="160"/>
      <c r="F7" s="161">
        <v>937440</v>
      </c>
      <c r="G7" s="832">
        <f t="shared" si="0"/>
        <v>937440</v>
      </c>
    </row>
    <row r="8" spans="1:9" ht="29.25" customHeight="1">
      <c r="A8" s="156" t="s">
        <v>306</v>
      </c>
      <c r="B8" s="157" t="s">
        <v>307</v>
      </c>
      <c r="C8" s="158" t="s">
        <v>308</v>
      </c>
      <c r="D8" s="159"/>
      <c r="E8" s="159"/>
      <c r="F8" s="161">
        <v>1152000</v>
      </c>
      <c r="G8" s="832">
        <f t="shared" si="0"/>
        <v>1152000</v>
      </c>
      <c r="H8" s="128"/>
    </row>
    <row r="9" spans="1:9" ht="23.25" customHeight="1">
      <c r="A9" s="156" t="s">
        <v>309</v>
      </c>
      <c r="B9" s="157" t="s">
        <v>310</v>
      </c>
      <c r="C9" s="158" t="s">
        <v>311</v>
      </c>
      <c r="D9" s="159"/>
      <c r="E9" s="159"/>
      <c r="F9" s="161">
        <v>109800</v>
      </c>
      <c r="G9" s="832">
        <f t="shared" si="0"/>
        <v>109800</v>
      </c>
    </row>
    <row r="10" spans="1:9" ht="18.75" customHeight="1">
      <c r="A10" s="156" t="s">
        <v>312</v>
      </c>
      <c r="B10" s="157" t="s">
        <v>313</v>
      </c>
      <c r="C10" s="158" t="s">
        <v>308</v>
      </c>
      <c r="D10" s="159"/>
      <c r="E10" s="159"/>
      <c r="F10" s="161">
        <v>628790</v>
      </c>
      <c r="G10" s="832">
        <f t="shared" si="0"/>
        <v>628790</v>
      </c>
    </row>
    <row r="11" spans="1:9" ht="24" customHeight="1">
      <c r="A11" s="162" t="s">
        <v>314</v>
      </c>
      <c r="B11" s="163" t="s">
        <v>315</v>
      </c>
      <c r="C11" s="153" t="s">
        <v>316</v>
      </c>
      <c r="D11" s="154">
        <v>2700</v>
      </c>
      <c r="E11" s="164"/>
      <c r="F11" s="165">
        <v>3500000</v>
      </c>
      <c r="G11" s="832">
        <v>0</v>
      </c>
      <c r="I11" s="128"/>
    </row>
    <row r="12" spans="1:9" ht="35.25" customHeight="1">
      <c r="A12" s="162" t="s">
        <v>317</v>
      </c>
      <c r="B12" s="163" t="s">
        <v>318</v>
      </c>
      <c r="C12" s="166" t="s">
        <v>319</v>
      </c>
      <c r="D12" s="154">
        <v>2550</v>
      </c>
      <c r="E12" s="164"/>
      <c r="F12" s="165">
        <v>0</v>
      </c>
      <c r="G12" s="832">
        <f t="shared" si="0"/>
        <v>0</v>
      </c>
    </row>
    <row r="13" spans="1:9" ht="24.75" customHeight="1">
      <c r="A13" s="162" t="s">
        <v>320</v>
      </c>
      <c r="B13" s="163" t="s">
        <v>321</v>
      </c>
      <c r="C13" s="166" t="s">
        <v>322</v>
      </c>
      <c r="D13" s="154">
        <v>1</v>
      </c>
      <c r="E13" s="167"/>
      <c r="F13" s="745">
        <v>0</v>
      </c>
      <c r="G13" s="832">
        <f t="shared" si="0"/>
        <v>0</v>
      </c>
    </row>
    <row r="14" spans="1:9" ht="24.75" customHeight="1">
      <c r="A14" s="162"/>
      <c r="B14" s="163" t="s">
        <v>398</v>
      </c>
      <c r="C14" s="166"/>
      <c r="D14" s="154"/>
      <c r="E14" s="167"/>
      <c r="F14" s="165">
        <v>0</v>
      </c>
      <c r="G14" s="832">
        <f t="shared" si="0"/>
        <v>0</v>
      </c>
    </row>
    <row r="15" spans="1:9" ht="24.75" customHeight="1">
      <c r="A15" s="142" t="s">
        <v>323</v>
      </c>
      <c r="B15" s="143" t="s">
        <v>324</v>
      </c>
      <c r="C15" s="144" t="s">
        <v>325</v>
      </c>
      <c r="D15" s="168"/>
      <c r="E15" s="168"/>
      <c r="F15" s="169">
        <v>0</v>
      </c>
      <c r="G15" s="832">
        <f t="shared" si="0"/>
        <v>0</v>
      </c>
    </row>
    <row r="16" spans="1:9" ht="24.75" customHeight="1">
      <c r="A16" s="162" t="s">
        <v>625</v>
      </c>
      <c r="B16" s="163" t="s">
        <v>626</v>
      </c>
      <c r="C16" s="166" t="s">
        <v>325</v>
      </c>
      <c r="D16" s="154"/>
      <c r="E16" s="167"/>
      <c r="F16" s="165">
        <v>1516902</v>
      </c>
      <c r="G16" s="832">
        <f t="shared" si="0"/>
        <v>1516902</v>
      </c>
    </row>
    <row r="17" spans="1:7" ht="24.75" customHeight="1">
      <c r="A17" s="162" t="s">
        <v>627</v>
      </c>
      <c r="B17" s="163" t="s">
        <v>628</v>
      </c>
      <c r="C17" s="166" t="s">
        <v>325</v>
      </c>
      <c r="D17" s="154"/>
      <c r="E17" s="167"/>
      <c r="F17" s="165">
        <v>0</v>
      </c>
      <c r="G17" s="913">
        <f t="shared" si="0"/>
        <v>0</v>
      </c>
    </row>
    <row r="18" spans="1:7" s="136" customFormat="1" ht="30" customHeight="1">
      <c r="A18" s="137" t="s">
        <v>326</v>
      </c>
      <c r="B18" s="138" t="s">
        <v>327</v>
      </c>
      <c r="C18" s="139" t="s">
        <v>325</v>
      </c>
      <c r="D18" s="140"/>
      <c r="E18" s="140"/>
      <c r="F18" s="141">
        <v>0</v>
      </c>
      <c r="G18" s="914">
        <f t="shared" si="0"/>
        <v>0</v>
      </c>
    </row>
    <row r="19" spans="1:7" ht="18.75" customHeight="1">
      <c r="A19" s="156" t="s">
        <v>328</v>
      </c>
      <c r="B19" s="159" t="s">
        <v>329</v>
      </c>
      <c r="C19" s="158" t="s">
        <v>316</v>
      </c>
      <c r="D19" s="170">
        <v>4371500</v>
      </c>
      <c r="E19" s="170">
        <v>1.5</v>
      </c>
      <c r="F19" s="161">
        <v>6557250</v>
      </c>
      <c r="G19" s="831">
        <v>6557250</v>
      </c>
    </row>
    <row r="20" spans="1:7" ht="49.5" customHeight="1">
      <c r="A20" s="156" t="s">
        <v>330</v>
      </c>
      <c r="B20" s="157" t="s">
        <v>331</v>
      </c>
      <c r="C20" s="158" t="s">
        <v>316</v>
      </c>
      <c r="D20" s="170">
        <v>2400000</v>
      </c>
      <c r="E20" s="160">
        <v>1</v>
      </c>
      <c r="F20" s="161">
        <v>2400000</v>
      </c>
      <c r="G20" s="832">
        <f t="shared" si="0"/>
        <v>2400000</v>
      </c>
    </row>
    <row r="21" spans="1:7" ht="45.75" customHeight="1">
      <c r="A21" s="156" t="s">
        <v>332</v>
      </c>
      <c r="B21" s="157" t="s">
        <v>333</v>
      </c>
      <c r="C21" s="158" t="s">
        <v>316</v>
      </c>
      <c r="D21" s="170">
        <v>4371500</v>
      </c>
      <c r="E21" s="160"/>
      <c r="F21" s="161">
        <v>0</v>
      </c>
      <c r="G21" s="832">
        <f t="shared" si="0"/>
        <v>0</v>
      </c>
    </row>
    <row r="22" spans="1:7" ht="18.75" customHeight="1">
      <c r="A22" s="156" t="s">
        <v>334</v>
      </c>
      <c r="B22" s="159" t="s">
        <v>329</v>
      </c>
      <c r="C22" s="158" t="s">
        <v>316</v>
      </c>
      <c r="D22" s="170">
        <v>4371500</v>
      </c>
      <c r="E22" s="170"/>
      <c r="F22" s="161"/>
      <c r="G22" s="832">
        <f t="shared" si="0"/>
        <v>0</v>
      </c>
    </row>
    <row r="23" spans="1:7" ht="45" customHeight="1">
      <c r="A23" s="156" t="s">
        <v>335</v>
      </c>
      <c r="B23" s="157" t="s">
        <v>331</v>
      </c>
      <c r="C23" s="158" t="s">
        <v>316</v>
      </c>
      <c r="D23" s="170">
        <v>2205000</v>
      </c>
      <c r="E23" s="160"/>
      <c r="F23" s="161"/>
      <c r="G23" s="832">
        <f t="shared" si="0"/>
        <v>0</v>
      </c>
    </row>
    <row r="24" spans="1:7" ht="18.75" customHeight="1">
      <c r="A24" s="162" t="s">
        <v>336</v>
      </c>
      <c r="B24" s="163" t="s">
        <v>629</v>
      </c>
      <c r="C24" s="153" t="s">
        <v>316</v>
      </c>
      <c r="D24" s="164">
        <v>97400</v>
      </c>
      <c r="E24" s="164">
        <v>10</v>
      </c>
      <c r="F24" s="165">
        <v>974000</v>
      </c>
      <c r="G24" s="832">
        <f t="shared" si="0"/>
        <v>974000</v>
      </c>
    </row>
    <row r="25" spans="1:7" ht="33" customHeight="1">
      <c r="A25" s="162" t="s">
        <v>337</v>
      </c>
      <c r="B25" s="163" t="s">
        <v>632</v>
      </c>
      <c r="C25" s="153" t="s">
        <v>316</v>
      </c>
      <c r="D25" s="164">
        <v>48700</v>
      </c>
      <c r="E25" s="164">
        <v>0</v>
      </c>
      <c r="F25" s="165">
        <v>0</v>
      </c>
      <c r="G25" s="832">
        <f t="shared" si="0"/>
        <v>0</v>
      </c>
    </row>
    <row r="26" spans="1:7" ht="18.75" customHeight="1">
      <c r="A26" s="162" t="s">
        <v>338</v>
      </c>
      <c r="B26" s="163" t="s">
        <v>630</v>
      </c>
      <c r="C26" s="153" t="s">
        <v>316</v>
      </c>
      <c r="D26" s="164">
        <v>97400</v>
      </c>
      <c r="E26" s="164">
        <v>0</v>
      </c>
      <c r="F26" s="165">
        <v>0</v>
      </c>
      <c r="G26" s="832">
        <f t="shared" si="0"/>
        <v>0</v>
      </c>
    </row>
    <row r="27" spans="1:7" ht="31.5" customHeight="1">
      <c r="A27" s="171" t="s">
        <v>631</v>
      </c>
      <c r="B27" s="172" t="s">
        <v>633</v>
      </c>
      <c r="C27" s="173" t="s">
        <v>316</v>
      </c>
      <c r="D27" s="164">
        <v>48700</v>
      </c>
      <c r="E27" s="164">
        <v>0</v>
      </c>
      <c r="F27" s="174">
        <v>0</v>
      </c>
      <c r="G27" s="832">
        <f t="shared" si="0"/>
        <v>0</v>
      </c>
    </row>
    <row r="28" spans="1:7" ht="18.75" customHeight="1">
      <c r="A28" s="142" t="s">
        <v>339</v>
      </c>
      <c r="B28" s="143" t="s">
        <v>340</v>
      </c>
      <c r="C28" s="144" t="s">
        <v>325</v>
      </c>
      <c r="D28" s="164"/>
      <c r="E28" s="149"/>
      <c r="F28" s="165"/>
      <c r="G28" s="832">
        <f t="shared" si="0"/>
        <v>0</v>
      </c>
    </row>
    <row r="29" spans="1:7" ht="37.5" customHeight="1">
      <c r="A29" s="162" t="s">
        <v>341</v>
      </c>
      <c r="B29" s="163" t="s">
        <v>342</v>
      </c>
      <c r="C29" s="153" t="s">
        <v>316</v>
      </c>
      <c r="D29" s="164">
        <v>396700</v>
      </c>
      <c r="E29" s="164">
        <v>1</v>
      </c>
      <c r="F29" s="165">
        <v>396700</v>
      </c>
      <c r="G29" s="832">
        <f t="shared" si="0"/>
        <v>396700</v>
      </c>
    </row>
    <row r="30" spans="1:7" ht="44.25" customHeight="1">
      <c r="A30" s="162" t="s">
        <v>343</v>
      </c>
      <c r="B30" s="163" t="s">
        <v>344</v>
      </c>
      <c r="C30" s="153" t="s">
        <v>316</v>
      </c>
      <c r="D30" s="164"/>
      <c r="E30" s="164"/>
      <c r="F30" s="165"/>
      <c r="G30" s="913">
        <f t="shared" si="0"/>
        <v>0</v>
      </c>
    </row>
    <row r="31" spans="1:7" ht="30.75" customHeight="1">
      <c r="A31" s="175" t="s">
        <v>345</v>
      </c>
      <c r="B31" s="176" t="s">
        <v>346</v>
      </c>
      <c r="C31" s="177" t="s">
        <v>325</v>
      </c>
      <c r="D31" s="178"/>
      <c r="E31" s="178"/>
      <c r="F31" s="179">
        <f>F19+F20+F21+F22+F23+F24+F25+F26+F27+F28+F29+F30</f>
        <v>10327950</v>
      </c>
      <c r="G31" s="914">
        <f t="shared" si="0"/>
        <v>10327950</v>
      </c>
    </row>
    <row r="32" spans="1:7" ht="29.25" customHeight="1">
      <c r="A32" s="180" t="s">
        <v>347</v>
      </c>
      <c r="B32" s="181" t="s">
        <v>348</v>
      </c>
      <c r="C32" s="182" t="s">
        <v>325</v>
      </c>
      <c r="D32" s="183"/>
      <c r="E32" s="183"/>
      <c r="F32" s="184"/>
      <c r="G32" s="831">
        <f t="shared" si="0"/>
        <v>0</v>
      </c>
    </row>
    <row r="33" spans="1:7" ht="22.5" customHeight="1">
      <c r="A33" s="162" t="s">
        <v>349</v>
      </c>
      <c r="B33" s="163" t="s">
        <v>350</v>
      </c>
      <c r="C33" s="166" t="s">
        <v>351</v>
      </c>
      <c r="D33" s="154"/>
      <c r="E33" s="164"/>
      <c r="F33" s="165"/>
      <c r="G33" s="832">
        <f t="shared" si="0"/>
        <v>0</v>
      </c>
    </row>
    <row r="34" spans="1:7" ht="22.5" customHeight="1">
      <c r="A34" s="162" t="s">
        <v>352</v>
      </c>
      <c r="B34" s="163" t="s">
        <v>353</v>
      </c>
      <c r="C34" s="166" t="s">
        <v>351</v>
      </c>
      <c r="D34" s="154"/>
      <c r="E34" s="164"/>
      <c r="F34" s="165"/>
      <c r="G34" s="832">
        <f t="shared" si="0"/>
        <v>0</v>
      </c>
    </row>
    <row r="35" spans="1:7" ht="18.75" customHeight="1">
      <c r="A35" s="162" t="s">
        <v>354</v>
      </c>
      <c r="B35" s="163" t="s">
        <v>355</v>
      </c>
      <c r="C35" s="153" t="s">
        <v>316</v>
      </c>
      <c r="D35" s="164"/>
      <c r="E35" s="164"/>
      <c r="F35" s="165"/>
      <c r="G35" s="832">
        <f t="shared" si="0"/>
        <v>0</v>
      </c>
    </row>
    <row r="36" spans="1:7" ht="18.75" customHeight="1">
      <c r="A36" s="162" t="s">
        <v>356</v>
      </c>
      <c r="B36" s="163" t="s">
        <v>357</v>
      </c>
      <c r="C36" s="153" t="s">
        <v>316</v>
      </c>
      <c r="D36" s="164"/>
      <c r="E36" s="164"/>
      <c r="F36" s="165"/>
      <c r="G36" s="832">
        <f t="shared" si="0"/>
        <v>0</v>
      </c>
    </row>
    <row r="37" spans="1:7" ht="18.75" customHeight="1">
      <c r="A37" s="162" t="s">
        <v>358</v>
      </c>
      <c r="B37" s="163" t="s">
        <v>359</v>
      </c>
      <c r="C37" s="153" t="s">
        <v>316</v>
      </c>
      <c r="D37" s="164"/>
      <c r="E37" s="164"/>
      <c r="F37" s="165"/>
      <c r="G37" s="832">
        <f t="shared" ref="G37:G55" si="1">SUM(F37:F37)</f>
        <v>0</v>
      </c>
    </row>
    <row r="38" spans="1:7" ht="18.75" customHeight="1">
      <c r="A38" s="162" t="s">
        <v>360</v>
      </c>
      <c r="B38" s="163" t="s">
        <v>361</v>
      </c>
      <c r="C38" s="153" t="s">
        <v>316</v>
      </c>
      <c r="D38" s="164"/>
      <c r="E38" s="164"/>
      <c r="F38" s="165"/>
      <c r="G38" s="832">
        <f t="shared" si="1"/>
        <v>0</v>
      </c>
    </row>
    <row r="39" spans="1:7" ht="18.75" customHeight="1">
      <c r="A39" s="162" t="s">
        <v>362</v>
      </c>
      <c r="B39" s="163" t="s">
        <v>363</v>
      </c>
      <c r="C39" s="153" t="s">
        <v>316</v>
      </c>
      <c r="D39" s="164"/>
      <c r="E39" s="164"/>
      <c r="F39" s="165"/>
      <c r="G39" s="832">
        <f t="shared" si="1"/>
        <v>0</v>
      </c>
    </row>
    <row r="40" spans="1:7" ht="18.75" customHeight="1">
      <c r="A40" s="162" t="s">
        <v>364</v>
      </c>
      <c r="B40" s="163" t="s">
        <v>365</v>
      </c>
      <c r="C40" s="153" t="s">
        <v>316</v>
      </c>
      <c r="D40" s="164"/>
      <c r="E40" s="164"/>
      <c r="F40" s="165"/>
      <c r="G40" s="832">
        <f t="shared" si="1"/>
        <v>0</v>
      </c>
    </row>
    <row r="41" spans="1:7" ht="25.5" customHeight="1">
      <c r="A41" s="162" t="s">
        <v>366</v>
      </c>
      <c r="B41" s="163" t="s">
        <v>367</v>
      </c>
      <c r="C41" s="153" t="s">
        <v>316</v>
      </c>
      <c r="D41" s="164"/>
      <c r="E41" s="164"/>
      <c r="F41" s="165"/>
      <c r="G41" s="832">
        <f t="shared" si="1"/>
        <v>0</v>
      </c>
    </row>
    <row r="42" spans="1:7" ht="25.5" customHeight="1">
      <c r="A42" s="162" t="s">
        <v>634</v>
      </c>
      <c r="B42" s="163" t="s">
        <v>635</v>
      </c>
      <c r="C42" s="153" t="s">
        <v>636</v>
      </c>
      <c r="D42" s="164">
        <v>4250000</v>
      </c>
      <c r="E42" s="164">
        <v>12</v>
      </c>
      <c r="F42" s="165">
        <v>4250000</v>
      </c>
      <c r="G42" s="832">
        <f t="shared" si="1"/>
        <v>4250000</v>
      </c>
    </row>
    <row r="43" spans="1:7" ht="30" customHeight="1">
      <c r="A43" s="162" t="s">
        <v>368</v>
      </c>
      <c r="B43" s="163" t="s">
        <v>369</v>
      </c>
      <c r="C43" s="153" t="s">
        <v>316</v>
      </c>
      <c r="D43" s="164"/>
      <c r="E43" s="164"/>
      <c r="F43" s="165"/>
      <c r="G43" s="832">
        <f t="shared" si="1"/>
        <v>0</v>
      </c>
    </row>
    <row r="44" spans="1:7" ht="22.5" customHeight="1">
      <c r="A44" s="162" t="s">
        <v>370</v>
      </c>
      <c r="B44" s="163" t="s">
        <v>371</v>
      </c>
      <c r="C44" s="153" t="s">
        <v>316</v>
      </c>
      <c r="D44" s="164"/>
      <c r="E44" s="164"/>
      <c r="F44" s="165"/>
      <c r="G44" s="832">
        <f t="shared" si="1"/>
        <v>0</v>
      </c>
    </row>
    <row r="45" spans="1:7" ht="33.75" customHeight="1">
      <c r="A45" s="162" t="s">
        <v>372</v>
      </c>
      <c r="B45" s="163" t="s">
        <v>373</v>
      </c>
      <c r="C45" s="153" t="s">
        <v>316</v>
      </c>
      <c r="D45" s="164"/>
      <c r="E45" s="164"/>
      <c r="F45" s="165"/>
      <c r="G45" s="832">
        <f t="shared" si="1"/>
        <v>0</v>
      </c>
    </row>
    <row r="46" spans="1:7" ht="33.75" customHeight="1">
      <c r="A46" s="162" t="s">
        <v>374</v>
      </c>
      <c r="B46" s="163" t="s">
        <v>375</v>
      </c>
      <c r="C46" s="153" t="s">
        <v>316</v>
      </c>
      <c r="D46" s="167"/>
      <c r="E46" s="164"/>
      <c r="F46" s="165"/>
      <c r="G46" s="832">
        <f t="shared" si="1"/>
        <v>0</v>
      </c>
    </row>
    <row r="47" spans="1:7" ht="18.75" customHeight="1">
      <c r="A47" s="162" t="s">
        <v>376</v>
      </c>
      <c r="B47" s="163" t="s">
        <v>377</v>
      </c>
      <c r="C47" s="153" t="s">
        <v>325</v>
      </c>
      <c r="D47" s="154"/>
      <c r="E47" s="164"/>
      <c r="F47" s="165"/>
      <c r="G47" s="832">
        <f t="shared" si="1"/>
        <v>0</v>
      </c>
    </row>
    <row r="48" spans="1:7" ht="27" customHeight="1">
      <c r="A48" s="162" t="s">
        <v>378</v>
      </c>
      <c r="B48" s="163" t="s">
        <v>379</v>
      </c>
      <c r="C48" s="153" t="s">
        <v>316</v>
      </c>
      <c r="D48" s="164">
        <v>3858040</v>
      </c>
      <c r="E48" s="167"/>
      <c r="F48" s="165"/>
      <c r="G48" s="832">
        <f t="shared" si="1"/>
        <v>0</v>
      </c>
    </row>
    <row r="49" spans="1:7" ht="18.75" customHeight="1">
      <c r="A49" s="162" t="s">
        <v>380</v>
      </c>
      <c r="B49" s="163" t="s">
        <v>381</v>
      </c>
      <c r="C49" s="153" t="s">
        <v>325</v>
      </c>
      <c r="D49" s="164"/>
      <c r="E49" s="154"/>
      <c r="F49" s="165"/>
      <c r="G49" s="832">
        <f t="shared" si="1"/>
        <v>0</v>
      </c>
    </row>
    <row r="50" spans="1:7" ht="29.25" customHeight="1">
      <c r="A50" s="171" t="s">
        <v>382</v>
      </c>
      <c r="B50" s="172" t="s">
        <v>383</v>
      </c>
      <c r="C50" s="173" t="s">
        <v>325</v>
      </c>
      <c r="D50" s="915">
        <v>285</v>
      </c>
      <c r="E50" s="915">
        <v>173</v>
      </c>
      <c r="F50" s="174">
        <v>49305</v>
      </c>
      <c r="G50" s="913">
        <f t="shared" si="1"/>
        <v>49305</v>
      </c>
    </row>
    <row r="51" spans="1:7" ht="31.5" customHeight="1">
      <c r="A51" s="137" t="s">
        <v>384</v>
      </c>
      <c r="B51" s="138" t="s">
        <v>385</v>
      </c>
      <c r="C51" s="139" t="s">
        <v>325</v>
      </c>
      <c r="D51" s="140"/>
      <c r="E51" s="140"/>
      <c r="F51" s="141">
        <f>F42+F48+F49+F50</f>
        <v>4299305</v>
      </c>
      <c r="G51" s="914">
        <f t="shared" si="1"/>
        <v>4299305</v>
      </c>
    </row>
    <row r="52" spans="1:7" ht="38.25" customHeight="1">
      <c r="A52" s="145" t="s">
        <v>386</v>
      </c>
      <c r="B52" s="146" t="s">
        <v>387</v>
      </c>
      <c r="C52" s="916" t="s">
        <v>388</v>
      </c>
      <c r="D52" s="149">
        <v>1210</v>
      </c>
      <c r="E52" s="149"/>
      <c r="F52" s="917">
        <v>1800000</v>
      </c>
      <c r="G52" s="831">
        <f t="shared" si="1"/>
        <v>1800000</v>
      </c>
    </row>
    <row r="53" spans="1:7" ht="37.5" customHeight="1">
      <c r="A53" s="162" t="s">
        <v>389</v>
      </c>
      <c r="B53" s="163" t="s">
        <v>390</v>
      </c>
      <c r="C53" s="153" t="s">
        <v>388</v>
      </c>
      <c r="D53" s="154"/>
      <c r="E53" s="154"/>
      <c r="F53" s="185"/>
      <c r="G53" s="832">
        <f t="shared" si="1"/>
        <v>0</v>
      </c>
    </row>
    <row r="54" spans="1:7" ht="39" customHeight="1">
      <c r="A54" s="171" t="s">
        <v>391</v>
      </c>
      <c r="B54" s="172" t="s">
        <v>392</v>
      </c>
      <c r="C54" s="173" t="s">
        <v>388</v>
      </c>
      <c r="D54" s="918"/>
      <c r="E54" s="918"/>
      <c r="F54" s="174"/>
      <c r="G54" s="913">
        <f t="shared" si="1"/>
        <v>0</v>
      </c>
    </row>
    <row r="55" spans="1:7" ht="18" customHeight="1">
      <c r="A55" s="137" t="s">
        <v>393</v>
      </c>
      <c r="B55" s="138" t="s">
        <v>394</v>
      </c>
      <c r="C55" s="139" t="s">
        <v>388</v>
      </c>
      <c r="D55" s="140"/>
      <c r="E55" s="140"/>
      <c r="F55" s="141">
        <f>F52+F53+F54</f>
        <v>1800000</v>
      </c>
      <c r="G55" s="914">
        <f t="shared" si="1"/>
        <v>1800000</v>
      </c>
    </row>
    <row r="56" spans="1:7" ht="21.75" customHeight="1">
      <c r="A56" s="919"/>
      <c r="B56" s="920" t="s">
        <v>395</v>
      </c>
      <c r="C56" s="921"/>
      <c r="D56" s="922"/>
      <c r="E56" s="922"/>
      <c r="F56" s="923">
        <f>F18+F31+F51+F55</f>
        <v>16427255</v>
      </c>
      <c r="G56" s="1148">
        <f>SUM(G55,G51,G31)</f>
        <v>16427255</v>
      </c>
    </row>
    <row r="60" spans="1:7" ht="18.75" customHeight="1">
      <c r="C60" s="1228"/>
      <c r="D60" s="1228"/>
      <c r="E60" s="1228"/>
      <c r="F60" s="128"/>
    </row>
    <row r="61" spans="1:7" ht="18.75" customHeight="1">
      <c r="C61" s="1233"/>
      <c r="D61" s="1233"/>
      <c r="E61" s="1233"/>
      <c r="F61" s="135"/>
    </row>
    <row r="62" spans="1:7" ht="18.75" customHeight="1">
      <c r="C62" s="1228"/>
      <c r="D62" s="1228"/>
      <c r="E62" s="1228"/>
      <c r="F62" s="128"/>
    </row>
    <row r="63" spans="1:7" ht="18.75" customHeight="1">
      <c r="C63" s="1228"/>
      <c r="D63" s="1228"/>
      <c r="E63" s="1228"/>
      <c r="F63" s="128"/>
    </row>
    <row r="64" spans="1:7" ht="18.75" customHeight="1">
      <c r="C64" s="1228"/>
      <c r="D64" s="1228"/>
      <c r="E64" s="1228"/>
      <c r="F64" s="128"/>
    </row>
    <row r="65" spans="3:6" ht="18.75" customHeight="1">
      <c r="C65" s="1229"/>
      <c r="D65" s="1229"/>
      <c r="E65" s="1229"/>
      <c r="F65" s="130"/>
    </row>
    <row r="66" spans="3:6">
      <c r="D66" s="125"/>
    </row>
  </sheetData>
  <mergeCells count="12">
    <mergeCell ref="G3:G4"/>
    <mergeCell ref="A2:G2"/>
    <mergeCell ref="A1:G1"/>
    <mergeCell ref="C61:E61"/>
    <mergeCell ref="A3:A4"/>
    <mergeCell ref="B3:B4"/>
    <mergeCell ref="D3:F3"/>
    <mergeCell ref="C62:E62"/>
    <mergeCell ref="C63:E63"/>
    <mergeCell ref="C64:E64"/>
    <mergeCell ref="C65:E65"/>
    <mergeCell ref="C60:E60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headerFooter>
    <oddHeader>&amp;R&amp;"Times New Roman CE,Félkövér dőlt"&amp;11 3. melléklet az /2020. (.)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zoomScale="91" zoomScaleNormal="91" workbookViewId="0">
      <selection activeCell="L17" sqref="L17"/>
    </sheetView>
  </sheetViews>
  <sheetFormatPr defaultColWidth="9.33203125" defaultRowHeight="12.75"/>
  <cols>
    <col min="1" max="1" width="6.83203125" style="534" customWidth="1"/>
    <col min="2" max="2" width="33.6640625" style="534" customWidth="1"/>
    <col min="3" max="3" width="10.33203125" style="538" customWidth="1"/>
    <col min="4" max="4" width="10.33203125" style="534" customWidth="1"/>
    <col min="5" max="5" width="12.33203125" style="534" customWidth="1"/>
    <col min="6" max="6" width="12.83203125" style="534" customWidth="1"/>
    <col min="7" max="7" width="14.33203125" style="534" customWidth="1"/>
    <col min="8" max="11" width="13.1640625" style="534" customWidth="1"/>
    <col min="12" max="12" width="16.5" style="534" customWidth="1"/>
    <col min="13" max="13" width="14.1640625" style="534" customWidth="1"/>
    <col min="14" max="14" width="16.83203125" style="534" customWidth="1"/>
    <col min="15" max="16384" width="9.33203125" style="534"/>
  </cols>
  <sheetData>
    <row r="1" spans="1:14" ht="37.5" customHeight="1">
      <c r="A1" s="1247" t="s">
        <v>700</v>
      </c>
      <c r="B1" s="1247"/>
      <c r="C1" s="1247"/>
      <c r="D1" s="1247"/>
      <c r="E1" s="1247"/>
      <c r="F1" s="1247"/>
      <c r="G1" s="1247"/>
      <c r="H1" s="1247"/>
      <c r="I1" s="1247"/>
      <c r="J1" s="1247"/>
      <c r="K1" s="1247"/>
      <c r="L1" s="1247"/>
      <c r="M1" s="1247"/>
      <c r="N1" s="1247"/>
    </row>
    <row r="2" spans="1:14" ht="37.5" customHeight="1">
      <c r="A2" s="756"/>
      <c r="B2" s="1247"/>
      <c r="C2" s="1247"/>
      <c r="D2" s="1247"/>
      <c r="E2" s="1247"/>
      <c r="F2" s="1247"/>
      <c r="G2" s="1247"/>
      <c r="H2" s="1247"/>
      <c r="I2" s="1247"/>
      <c r="J2" s="1247"/>
      <c r="K2" s="1247"/>
      <c r="L2" s="1247"/>
      <c r="M2" s="1247"/>
      <c r="N2" s="1247"/>
    </row>
    <row r="3" spans="1:14" ht="18.75" customHeight="1">
      <c r="M3" s="1248" t="s">
        <v>1</v>
      </c>
      <c r="N3" s="1248"/>
    </row>
    <row r="4" spans="1:14" ht="18" customHeight="1">
      <c r="A4" s="1253" t="s">
        <v>396</v>
      </c>
      <c r="B4" s="1252" t="s">
        <v>267</v>
      </c>
      <c r="C4" s="1252" t="s">
        <v>600</v>
      </c>
      <c r="D4" s="1252" t="s">
        <v>601</v>
      </c>
      <c r="E4" s="1252" t="s">
        <v>602</v>
      </c>
      <c r="F4" s="1252" t="s">
        <v>603</v>
      </c>
      <c r="G4" s="1252"/>
      <c r="H4" s="1252"/>
      <c r="I4" s="1249" t="s">
        <v>604</v>
      </c>
      <c r="J4" s="1250"/>
      <c r="K4" s="1250"/>
      <c r="L4" s="1250"/>
      <c r="M4" s="1250"/>
      <c r="N4" s="1251"/>
    </row>
    <row r="5" spans="1:14" ht="18" customHeight="1">
      <c r="A5" s="1254"/>
      <c r="B5" s="1241"/>
      <c r="C5" s="1241"/>
      <c r="D5" s="1241"/>
      <c r="E5" s="1241"/>
      <c r="F5" s="1241"/>
      <c r="G5" s="1241"/>
      <c r="H5" s="1241"/>
      <c r="I5" s="1241" t="s">
        <v>701</v>
      </c>
      <c r="J5" s="1241"/>
      <c r="K5" s="1241"/>
      <c r="L5" s="1241"/>
      <c r="M5" s="1241" t="s">
        <v>702</v>
      </c>
      <c r="N5" s="1245"/>
    </row>
    <row r="6" spans="1:14" ht="18" customHeight="1">
      <c r="A6" s="1254"/>
      <c r="B6" s="1241"/>
      <c r="C6" s="1241"/>
      <c r="D6" s="1241"/>
      <c r="E6" s="1241"/>
      <c r="F6" s="1241" t="s">
        <v>605</v>
      </c>
      <c r="G6" s="1241" t="s">
        <v>690</v>
      </c>
      <c r="H6" s="1241" t="s">
        <v>703</v>
      </c>
      <c r="I6" s="1241" t="s">
        <v>606</v>
      </c>
      <c r="J6" s="1241"/>
      <c r="K6" s="1242" t="s">
        <v>733</v>
      </c>
      <c r="L6" s="1241" t="s">
        <v>607</v>
      </c>
      <c r="M6" s="1241" t="s">
        <v>606</v>
      </c>
      <c r="N6" s="1245" t="s">
        <v>607</v>
      </c>
    </row>
    <row r="7" spans="1:14" ht="67.5" customHeight="1">
      <c r="A7" s="1255"/>
      <c r="B7" s="1242"/>
      <c r="C7" s="1244" t="s">
        <v>608</v>
      </c>
      <c r="D7" s="1244"/>
      <c r="E7" s="1244"/>
      <c r="F7" s="1244"/>
      <c r="G7" s="1244"/>
      <c r="H7" s="1244"/>
      <c r="I7" s="765" t="s">
        <v>397</v>
      </c>
      <c r="J7" s="765" t="s">
        <v>692</v>
      </c>
      <c r="K7" s="1243"/>
      <c r="L7" s="1244"/>
      <c r="M7" s="1244"/>
      <c r="N7" s="1246"/>
    </row>
    <row r="8" spans="1:14" ht="25.5" customHeight="1">
      <c r="A8" s="669" t="s">
        <v>9</v>
      </c>
      <c r="B8" s="670" t="s">
        <v>754</v>
      </c>
      <c r="C8" s="883">
        <v>2019</v>
      </c>
      <c r="D8" s="883">
        <v>2020</v>
      </c>
      <c r="E8" s="882">
        <v>13925000</v>
      </c>
      <c r="F8" s="764">
        <v>0</v>
      </c>
      <c r="G8" s="882">
        <v>13925000</v>
      </c>
      <c r="H8" s="764"/>
      <c r="I8" s="882">
        <v>13925000</v>
      </c>
      <c r="J8" s="676"/>
      <c r="K8" s="763"/>
      <c r="L8" s="676"/>
      <c r="M8" s="676"/>
      <c r="N8" s="677"/>
    </row>
    <row r="9" spans="1:14" ht="25.5" customHeight="1">
      <c r="A9" s="537" t="s">
        <v>12</v>
      </c>
      <c r="B9" s="668" t="s">
        <v>755</v>
      </c>
      <c r="C9" s="667">
        <v>2020</v>
      </c>
      <c r="D9" s="668">
        <v>2020</v>
      </c>
      <c r="E9" s="668">
        <v>174900</v>
      </c>
      <c r="F9" s="668"/>
      <c r="G9" s="668">
        <v>174900</v>
      </c>
      <c r="H9" s="668"/>
      <c r="I9" s="668"/>
      <c r="J9" s="668"/>
      <c r="K9" s="668"/>
      <c r="L9" s="668">
        <v>174900</v>
      </c>
      <c r="M9" s="668"/>
      <c r="N9" s="671"/>
    </row>
    <row r="10" spans="1:14" ht="25.5" customHeight="1">
      <c r="A10" s="537" t="s">
        <v>15</v>
      </c>
      <c r="B10" s="668" t="s">
        <v>756</v>
      </c>
      <c r="C10" s="667">
        <v>2020</v>
      </c>
      <c r="D10" s="668">
        <v>2020</v>
      </c>
      <c r="E10" s="668">
        <v>11900</v>
      </c>
      <c r="F10" s="668"/>
      <c r="G10" s="668">
        <v>11900</v>
      </c>
      <c r="H10" s="668"/>
      <c r="I10" s="668"/>
      <c r="J10" s="668"/>
      <c r="K10" s="668"/>
      <c r="L10" s="668">
        <v>11900</v>
      </c>
      <c r="M10" s="668"/>
      <c r="N10" s="671"/>
    </row>
    <row r="11" spans="1:14" ht="25.5" customHeight="1">
      <c r="A11" s="537" t="s">
        <v>18</v>
      </c>
      <c r="B11" s="668" t="s">
        <v>757</v>
      </c>
      <c r="C11" s="667">
        <v>2020</v>
      </c>
      <c r="D11" s="668">
        <v>2020</v>
      </c>
      <c r="E11" s="668">
        <v>5162969</v>
      </c>
      <c r="F11" s="668"/>
      <c r="G11" s="668">
        <v>5162969</v>
      </c>
      <c r="H11" s="668"/>
      <c r="I11" s="668"/>
      <c r="J11" s="668"/>
      <c r="K11" s="668"/>
      <c r="L11" s="668">
        <v>5162969</v>
      </c>
      <c r="M11" s="668"/>
      <c r="N11" s="671"/>
    </row>
    <row r="12" spans="1:14" ht="25.5" customHeight="1">
      <c r="A12" s="537" t="s">
        <v>21</v>
      </c>
      <c r="B12" s="668" t="s">
        <v>758</v>
      </c>
      <c r="C12" s="667">
        <v>2020</v>
      </c>
      <c r="D12" s="668">
        <v>2020</v>
      </c>
      <c r="E12" s="668">
        <v>90900</v>
      </c>
      <c r="F12" s="668"/>
      <c r="G12" s="668">
        <v>90900</v>
      </c>
      <c r="H12" s="668"/>
      <c r="I12" s="668"/>
      <c r="J12" s="668"/>
      <c r="K12" s="668"/>
      <c r="L12" s="668">
        <v>90900</v>
      </c>
      <c r="M12" s="668"/>
      <c r="N12" s="671"/>
    </row>
    <row r="13" spans="1:14" ht="25.5" customHeight="1">
      <c r="A13" s="672" t="s">
        <v>24</v>
      </c>
      <c r="B13" s="673" t="s">
        <v>759</v>
      </c>
      <c r="C13" s="674">
        <v>2020</v>
      </c>
      <c r="D13" s="673">
        <v>2020</v>
      </c>
      <c r="E13" s="673">
        <v>145000</v>
      </c>
      <c r="F13" s="673"/>
      <c r="G13" s="673">
        <v>145000</v>
      </c>
      <c r="H13" s="673"/>
      <c r="I13" s="673"/>
      <c r="J13" s="673"/>
      <c r="K13" s="673"/>
      <c r="L13" s="673">
        <v>145000</v>
      </c>
      <c r="M13" s="673"/>
      <c r="N13" s="675"/>
    </row>
    <row r="14" spans="1:14" ht="25.5" customHeight="1">
      <c r="A14" s="535" t="s">
        <v>27</v>
      </c>
      <c r="B14" s="678" t="s">
        <v>609</v>
      </c>
      <c r="C14" s="277"/>
      <c r="D14" s="678"/>
      <c r="E14" s="678">
        <f>SUM(E8:E13)</f>
        <v>19510669</v>
      </c>
      <c r="F14" s="678"/>
      <c r="G14" s="678">
        <f>SUM(G8:G13)</f>
        <v>19510669</v>
      </c>
      <c r="H14" s="678"/>
      <c r="I14" s="678"/>
      <c r="J14" s="678"/>
      <c r="K14" s="678"/>
      <c r="L14" s="678">
        <f>SUM(L9:L13)</f>
        <v>5585669</v>
      </c>
      <c r="M14" s="678"/>
      <c r="N14" s="679"/>
    </row>
    <row r="15" spans="1:14" ht="25.5" customHeight="1">
      <c r="A15" s="536" t="s">
        <v>30</v>
      </c>
      <c r="B15" s="670" t="s">
        <v>760</v>
      </c>
      <c r="C15" s="708">
        <v>2020</v>
      </c>
      <c r="D15" s="706">
        <v>2020</v>
      </c>
      <c r="E15" s="670">
        <v>1137920</v>
      </c>
      <c r="F15" s="670"/>
      <c r="G15" s="670">
        <v>1137920</v>
      </c>
      <c r="H15" s="670"/>
      <c r="I15" s="670"/>
      <c r="J15" s="670"/>
      <c r="K15" s="670"/>
      <c r="L15" s="676">
        <v>1137920</v>
      </c>
      <c r="M15" s="676"/>
      <c r="N15" s="677"/>
    </row>
    <row r="16" spans="1:14" ht="25.5" customHeight="1">
      <c r="A16" s="537" t="s">
        <v>33</v>
      </c>
      <c r="B16" s="668" t="s">
        <v>761</v>
      </c>
      <c r="C16" s="707" t="s">
        <v>724</v>
      </c>
      <c r="D16" s="707" t="s">
        <v>724</v>
      </c>
      <c r="E16" s="668">
        <v>685259</v>
      </c>
      <c r="F16" s="668"/>
      <c r="G16" s="668">
        <v>685259</v>
      </c>
      <c r="H16" s="668"/>
      <c r="I16" s="668"/>
      <c r="J16" s="668"/>
      <c r="K16" s="668"/>
      <c r="L16" s="668">
        <v>685259</v>
      </c>
      <c r="M16" s="668"/>
      <c r="N16" s="671"/>
    </row>
    <row r="17" spans="1:14" ht="25.5" customHeight="1">
      <c r="A17" s="537" t="s">
        <v>36</v>
      </c>
      <c r="B17" s="668"/>
      <c r="C17" s="667"/>
      <c r="D17" s="668"/>
      <c r="E17" s="668"/>
      <c r="F17" s="668"/>
      <c r="G17" s="668"/>
      <c r="H17" s="668"/>
      <c r="I17" s="668"/>
      <c r="J17" s="668"/>
      <c r="K17" s="668"/>
      <c r="L17" s="668"/>
      <c r="M17" s="668"/>
      <c r="N17" s="671"/>
    </row>
    <row r="18" spans="1:14" ht="25.5" customHeight="1">
      <c r="A18" s="672" t="s">
        <v>38</v>
      </c>
      <c r="B18" s="673"/>
      <c r="C18" s="674"/>
      <c r="D18" s="673"/>
      <c r="E18" s="673"/>
      <c r="F18" s="673"/>
      <c r="G18" s="673"/>
      <c r="H18" s="673"/>
      <c r="I18" s="673"/>
      <c r="J18" s="673"/>
      <c r="K18" s="673"/>
      <c r="L18" s="673"/>
      <c r="M18" s="673"/>
      <c r="N18" s="675"/>
    </row>
    <row r="19" spans="1:14" ht="25.5" customHeight="1">
      <c r="A19" s="535" t="s">
        <v>40</v>
      </c>
      <c r="B19" s="678" t="s">
        <v>610</v>
      </c>
      <c r="C19" s="277"/>
      <c r="D19" s="678"/>
      <c r="E19" s="678">
        <f>E15+E16+E17+E18</f>
        <v>1823179</v>
      </c>
      <c r="F19" s="678">
        <f t="shared" ref="F19:L19" si="0">F15+F16+F17+F18</f>
        <v>0</v>
      </c>
      <c r="G19" s="678">
        <f t="shared" si="0"/>
        <v>1823179</v>
      </c>
      <c r="H19" s="678">
        <f t="shared" si="0"/>
        <v>0</v>
      </c>
      <c r="I19" s="678">
        <f t="shared" si="0"/>
        <v>0</v>
      </c>
      <c r="J19" s="678">
        <f t="shared" si="0"/>
        <v>0</v>
      </c>
      <c r="K19" s="678">
        <f t="shared" si="0"/>
        <v>0</v>
      </c>
      <c r="L19" s="678">
        <f t="shared" si="0"/>
        <v>1823179</v>
      </c>
      <c r="M19" s="678"/>
      <c r="N19" s="679"/>
    </row>
    <row r="20" spans="1:14" ht="25.5" customHeight="1">
      <c r="A20" s="535" t="s">
        <v>42</v>
      </c>
      <c r="B20" s="678" t="s">
        <v>395</v>
      </c>
      <c r="C20" s="277"/>
      <c r="D20" s="678"/>
      <c r="E20" s="678">
        <f>E14+E19</f>
        <v>21333848</v>
      </c>
      <c r="F20" s="678">
        <f t="shared" ref="F20:L20" si="1">F14+F19</f>
        <v>0</v>
      </c>
      <c r="G20" s="678">
        <f t="shared" si="1"/>
        <v>21333848</v>
      </c>
      <c r="H20" s="678">
        <f t="shared" si="1"/>
        <v>0</v>
      </c>
      <c r="I20" s="678">
        <f t="shared" si="1"/>
        <v>0</v>
      </c>
      <c r="J20" s="678">
        <f t="shared" si="1"/>
        <v>0</v>
      </c>
      <c r="K20" s="678">
        <f t="shared" si="1"/>
        <v>0</v>
      </c>
      <c r="L20" s="678">
        <f t="shared" si="1"/>
        <v>7408848</v>
      </c>
      <c r="M20" s="678"/>
      <c r="N20" s="679"/>
    </row>
    <row r="21" spans="1:14" ht="17.25" customHeight="1">
      <c r="A21" s="538"/>
    </row>
    <row r="22" spans="1:14" ht="17.25" customHeight="1">
      <c r="A22" s="538"/>
    </row>
  </sheetData>
  <mergeCells count="21">
    <mergeCell ref="A1:N1"/>
    <mergeCell ref="M3:N3"/>
    <mergeCell ref="I4:N4"/>
    <mergeCell ref="I5:L5"/>
    <mergeCell ref="M5:N5"/>
    <mergeCell ref="B4:B7"/>
    <mergeCell ref="C4:C6"/>
    <mergeCell ref="D4:D6"/>
    <mergeCell ref="E4:E7"/>
    <mergeCell ref="F4:H5"/>
    <mergeCell ref="C7:D7"/>
    <mergeCell ref="A4:A7"/>
    <mergeCell ref="F6:F7"/>
    <mergeCell ref="G6:G7"/>
    <mergeCell ref="H6:H7"/>
    <mergeCell ref="B2:N2"/>
    <mergeCell ref="I6:J6"/>
    <mergeCell ref="K6:K7"/>
    <mergeCell ref="L6:L7"/>
    <mergeCell ref="M6:M7"/>
    <mergeCell ref="N6:N7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5" orientation="landscape" horizontalDpi="300" verticalDpi="300" r:id="rId1"/>
  <headerFooter alignWithMargins="0">
    <oddHeader>&amp;R&amp;"Times New Roman CE,Félkövér dőlt"&amp;11 4. melléklet az /2020. (.)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24"/>
  <sheetViews>
    <sheetView tabSelected="1" zoomScale="70" zoomScaleNormal="70" zoomScalePageLayoutView="70" workbookViewId="0">
      <selection sqref="A1:I23"/>
    </sheetView>
  </sheetViews>
  <sheetFormatPr defaultColWidth="9.33203125" defaultRowHeight="15"/>
  <cols>
    <col min="1" max="1" width="8.5" style="187" customWidth="1"/>
    <col min="2" max="2" width="9.33203125" style="187"/>
    <col min="3" max="3" width="22.1640625" style="187" customWidth="1"/>
    <col min="4" max="4" width="40.5" style="187" customWidth="1"/>
    <col min="5" max="5" width="30.83203125" style="189" customWidth="1"/>
    <col min="6" max="8" width="24.33203125" style="187" customWidth="1"/>
    <col min="9" max="9" width="26.33203125" style="187" bestFit="1" customWidth="1"/>
    <col min="10" max="16384" width="9.33203125" style="187"/>
  </cols>
  <sheetData>
    <row r="1" spans="1:9" ht="41.25" customHeight="1">
      <c r="A1" s="1268" t="s">
        <v>704</v>
      </c>
      <c r="B1" s="1268"/>
      <c r="C1" s="1268"/>
      <c r="D1" s="1268"/>
      <c r="E1" s="1268"/>
      <c r="F1" s="1268"/>
      <c r="G1" s="1268"/>
      <c r="H1" s="1268"/>
      <c r="I1" s="1268"/>
    </row>
    <row r="2" spans="1:9">
      <c r="A2" s="188"/>
      <c r="B2" s="188"/>
      <c r="C2" s="188"/>
      <c r="D2" s="188"/>
    </row>
    <row r="3" spans="1:9">
      <c r="A3" s="188"/>
      <c r="B3" s="188"/>
      <c r="C3" s="188"/>
      <c r="D3" s="188"/>
      <c r="E3" s="1267" t="s">
        <v>1</v>
      </c>
      <c r="F3" s="1267"/>
      <c r="G3" s="1267"/>
      <c r="H3" s="1267"/>
      <c r="I3" s="1267"/>
    </row>
    <row r="4" spans="1:9" ht="33" customHeight="1">
      <c r="A4" s="648" t="s">
        <v>396</v>
      </c>
      <c r="B4" s="1257" t="s">
        <v>400</v>
      </c>
      <c r="C4" s="1257"/>
      <c r="D4" s="1257"/>
      <c r="E4" s="924" t="s">
        <v>401</v>
      </c>
      <c r="F4" s="925" t="s">
        <v>728</v>
      </c>
      <c r="G4" s="925" t="s">
        <v>736</v>
      </c>
      <c r="H4" s="804" t="s">
        <v>745</v>
      </c>
      <c r="I4" s="938" t="s">
        <v>727</v>
      </c>
    </row>
    <row r="5" spans="1:9" ht="21.75" customHeight="1">
      <c r="A5" s="646" t="s">
        <v>9</v>
      </c>
      <c r="B5" s="1258" t="s">
        <v>637</v>
      </c>
      <c r="C5" s="1258"/>
      <c r="D5" s="1258"/>
      <c r="E5" s="926">
        <v>250000</v>
      </c>
      <c r="F5" s="927">
        <v>0</v>
      </c>
      <c r="G5" s="927"/>
      <c r="H5" s="1062"/>
      <c r="I5" s="833">
        <v>250000</v>
      </c>
    </row>
    <row r="6" spans="1:9" ht="21.75" customHeight="1">
      <c r="A6" s="190" t="s">
        <v>12</v>
      </c>
      <c r="B6" s="1256"/>
      <c r="C6" s="1256"/>
      <c r="D6" s="1256"/>
      <c r="E6" s="928"/>
      <c r="F6" s="929"/>
      <c r="G6" s="929"/>
      <c r="H6" s="1063"/>
      <c r="I6" s="834"/>
    </row>
    <row r="7" spans="1:9" ht="21.75" customHeight="1">
      <c r="A7" s="190" t="s">
        <v>15</v>
      </c>
      <c r="B7" s="1256"/>
      <c r="C7" s="1256"/>
      <c r="D7" s="1256"/>
      <c r="E7" s="928"/>
      <c r="F7" s="929"/>
      <c r="G7" s="929"/>
      <c r="H7" s="1063"/>
      <c r="I7" s="834"/>
    </row>
    <row r="8" spans="1:9" ht="21.75" customHeight="1">
      <c r="A8" s="190" t="s">
        <v>18</v>
      </c>
      <c r="B8" s="1256"/>
      <c r="C8" s="1256"/>
      <c r="D8" s="1256"/>
      <c r="E8" s="928"/>
      <c r="F8" s="929"/>
      <c r="G8" s="929"/>
      <c r="H8" s="1063"/>
      <c r="I8" s="834"/>
    </row>
    <row r="9" spans="1:9" ht="21.75" customHeight="1">
      <c r="A9" s="190" t="s">
        <v>21</v>
      </c>
      <c r="B9" s="1269"/>
      <c r="C9" s="1269"/>
      <c r="D9" s="1269"/>
      <c r="E9" s="928"/>
      <c r="F9" s="929"/>
      <c r="G9" s="929"/>
      <c r="H9" s="1063"/>
      <c r="I9" s="834"/>
    </row>
    <row r="10" spans="1:9" ht="21.75" customHeight="1">
      <c r="A10" s="190" t="s">
        <v>24</v>
      </c>
      <c r="B10" s="1270"/>
      <c r="C10" s="1270"/>
      <c r="D10" s="1270"/>
      <c r="E10" s="930"/>
      <c r="F10" s="929"/>
      <c r="G10" s="929"/>
      <c r="H10" s="1063"/>
      <c r="I10" s="834"/>
    </row>
    <row r="11" spans="1:9" ht="21.75" customHeight="1">
      <c r="A11" s="190" t="s">
        <v>27</v>
      </c>
      <c r="B11" s="1270"/>
      <c r="C11" s="1270"/>
      <c r="D11" s="1270"/>
      <c r="E11" s="930"/>
      <c r="F11" s="929"/>
      <c r="G11" s="929"/>
      <c r="H11" s="1063"/>
      <c r="I11" s="834"/>
    </row>
    <row r="12" spans="1:9" ht="21.75" customHeight="1">
      <c r="A12" s="190" t="s">
        <v>30</v>
      </c>
      <c r="B12" s="1256"/>
      <c r="C12" s="1256"/>
      <c r="D12" s="1256"/>
      <c r="E12" s="928"/>
      <c r="F12" s="929"/>
      <c r="G12" s="929"/>
      <c r="H12" s="1063"/>
      <c r="I12" s="834"/>
    </row>
    <row r="13" spans="1:9" ht="21.75" customHeight="1">
      <c r="A13" s="190" t="s">
        <v>33</v>
      </c>
      <c r="B13" s="1256"/>
      <c r="C13" s="1256"/>
      <c r="D13" s="1256"/>
      <c r="E13" s="928"/>
      <c r="F13" s="929"/>
      <c r="G13" s="929"/>
      <c r="H13" s="1063"/>
      <c r="I13" s="834"/>
    </row>
    <row r="14" spans="1:9" ht="21.75" customHeight="1">
      <c r="A14" s="190" t="s">
        <v>36</v>
      </c>
      <c r="B14" s="1256"/>
      <c r="C14" s="1256"/>
      <c r="D14" s="1256"/>
      <c r="E14" s="928"/>
      <c r="F14" s="929"/>
      <c r="G14" s="929"/>
      <c r="H14" s="1063"/>
      <c r="I14" s="834"/>
    </row>
    <row r="15" spans="1:9" ht="21.75" customHeight="1">
      <c r="A15" s="190" t="s">
        <v>40</v>
      </c>
      <c r="B15" s="1256"/>
      <c r="C15" s="1256"/>
      <c r="D15" s="1256"/>
      <c r="E15" s="931"/>
      <c r="F15" s="929"/>
      <c r="G15" s="929"/>
      <c r="H15" s="1063"/>
      <c r="I15" s="834"/>
    </row>
    <row r="16" spans="1:9" ht="21.75" customHeight="1">
      <c r="A16" s="190" t="s">
        <v>42</v>
      </c>
      <c r="B16" s="1256"/>
      <c r="C16" s="1256"/>
      <c r="D16" s="1256"/>
      <c r="E16" s="931"/>
      <c r="F16" s="929"/>
      <c r="G16" s="929"/>
      <c r="H16" s="1063"/>
      <c r="I16" s="834"/>
    </row>
    <row r="17" spans="1:9" ht="21.75" customHeight="1">
      <c r="A17" s="190" t="s">
        <v>44</v>
      </c>
      <c r="B17" s="1256"/>
      <c r="C17" s="1256"/>
      <c r="D17" s="1256"/>
      <c r="E17" s="931"/>
      <c r="F17" s="929"/>
      <c r="G17" s="929"/>
      <c r="H17" s="1063"/>
      <c r="I17" s="834"/>
    </row>
    <row r="18" spans="1:9" ht="21.75" customHeight="1">
      <c r="A18" s="190" t="s">
        <v>46</v>
      </c>
      <c r="B18" s="1264"/>
      <c r="C18" s="1264"/>
      <c r="D18" s="1264"/>
      <c r="E18" s="931"/>
      <c r="F18" s="929"/>
      <c r="G18" s="929"/>
      <c r="H18" s="1063"/>
      <c r="I18" s="834"/>
    </row>
    <row r="19" spans="1:9" ht="21.75" customHeight="1">
      <c r="A19" s="645" t="s">
        <v>48</v>
      </c>
      <c r="B19" s="1266"/>
      <c r="C19" s="1266"/>
      <c r="D19" s="1266"/>
      <c r="E19" s="932"/>
      <c r="F19" s="933"/>
      <c r="G19" s="933"/>
      <c r="H19" s="1064"/>
      <c r="I19" s="835"/>
    </row>
    <row r="20" spans="1:9" ht="21.75" customHeight="1">
      <c r="A20" s="649" t="s">
        <v>50</v>
      </c>
      <c r="B20" s="1262" t="s">
        <v>684</v>
      </c>
      <c r="C20" s="1262"/>
      <c r="D20" s="1262"/>
      <c r="E20" s="934">
        <f>SUM(E5+E6+E7+E8+E12+E13+E14+E15+E16+E17+E18)</f>
        <v>250000</v>
      </c>
      <c r="F20" s="934">
        <f t="shared" ref="F20:H20" si="0">SUM(F5+F6+F7+F8+F12+F13+F14+F15+F16+F17+F18)</f>
        <v>0</v>
      </c>
      <c r="G20" s="934">
        <f t="shared" si="0"/>
        <v>0</v>
      </c>
      <c r="H20" s="934">
        <f t="shared" si="0"/>
        <v>0</v>
      </c>
      <c r="I20" s="936">
        <v>250000</v>
      </c>
    </row>
    <row r="21" spans="1:9" ht="21.75" customHeight="1">
      <c r="A21" s="647" t="s">
        <v>53</v>
      </c>
      <c r="B21" s="1265"/>
      <c r="C21" s="1265"/>
      <c r="D21" s="1265"/>
      <c r="E21" s="932"/>
      <c r="F21" s="935"/>
      <c r="G21" s="935"/>
      <c r="H21" s="1065"/>
      <c r="I21" s="936"/>
    </row>
    <row r="22" spans="1:9" ht="21.75" customHeight="1">
      <c r="A22" s="649" t="s">
        <v>56</v>
      </c>
      <c r="B22" s="1263" t="s">
        <v>599</v>
      </c>
      <c r="C22" s="1263"/>
      <c r="D22" s="1263"/>
      <c r="E22" s="934">
        <f>SUM(E21)</f>
        <v>0</v>
      </c>
      <c r="F22" s="934">
        <f t="shared" ref="F22:H22" si="1">SUM(F21)</f>
        <v>0</v>
      </c>
      <c r="G22" s="934">
        <f t="shared" si="1"/>
        <v>0</v>
      </c>
      <c r="H22" s="934">
        <f t="shared" si="1"/>
        <v>0</v>
      </c>
      <c r="I22" s="936"/>
    </row>
    <row r="23" spans="1:9" s="191" customFormat="1" ht="21.75" customHeight="1">
      <c r="A23" s="1259" t="s">
        <v>592</v>
      </c>
      <c r="B23" s="1260"/>
      <c r="C23" s="1260"/>
      <c r="D23" s="1260"/>
      <c r="E23" s="937">
        <f>SUM(E20+E22)</f>
        <v>250000</v>
      </c>
      <c r="F23" s="937">
        <f t="shared" ref="F23:H23" si="2">SUM(F20+F22)</f>
        <v>0</v>
      </c>
      <c r="G23" s="937">
        <f t="shared" si="2"/>
        <v>0</v>
      </c>
      <c r="H23" s="937">
        <f t="shared" si="2"/>
        <v>0</v>
      </c>
      <c r="I23" s="936">
        <v>250000</v>
      </c>
    </row>
    <row r="24" spans="1:9">
      <c r="A24" s="192"/>
      <c r="B24" s="1261"/>
      <c r="C24" s="1261"/>
      <c r="D24" s="1261"/>
      <c r="E24" s="193"/>
    </row>
  </sheetData>
  <mergeCells count="23">
    <mergeCell ref="E3:I3"/>
    <mergeCell ref="A1:I1"/>
    <mergeCell ref="B13:D13"/>
    <mergeCell ref="B8:D8"/>
    <mergeCell ref="B9:D9"/>
    <mergeCell ref="B10:D10"/>
    <mergeCell ref="B11:D11"/>
    <mergeCell ref="B12:D12"/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B4:D4"/>
    <mergeCell ref="B5:D5"/>
    <mergeCell ref="B6:D6"/>
    <mergeCell ref="B7:D7"/>
  </mergeCells>
  <printOptions horizontalCentered="1"/>
  <pageMargins left="0.51181102362204722" right="0.51181102362204722" top="1.1417322834645669" bottom="0.74803149606299213" header="0.70866141732283472" footer="0.70866141732283472"/>
  <pageSetup paperSize="9" scale="45" orientation="portrait" horizontalDpi="4294967293" verticalDpi="4294967293" r:id="rId1"/>
  <headerFooter scaleWithDoc="0" alignWithMargins="0">
    <oddHeader>&amp;R&amp;"Times New Roman,Félkövér dőlt"&amp;11 5. melléklet az /2020. (.)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G20"/>
  <sheetViews>
    <sheetView zoomScale="110" zoomScaleNormal="110" zoomScalePageLayoutView="80" workbookViewId="0">
      <selection activeCell="G12" sqref="G12"/>
    </sheetView>
  </sheetViews>
  <sheetFormatPr defaultColWidth="10.6640625" defaultRowHeight="12.75"/>
  <cols>
    <col min="1" max="1" width="11.33203125" style="614" customWidth="1"/>
    <col min="2" max="2" width="43.33203125" style="614" customWidth="1"/>
    <col min="3" max="3" width="19.83203125" style="614" customWidth="1"/>
    <col min="4" max="5" width="18.5" style="614" customWidth="1"/>
    <col min="6" max="6" width="18.5" style="1070" customWidth="1"/>
    <col min="7" max="7" width="19.6640625" style="614" customWidth="1"/>
    <col min="8" max="252" width="10.6640625" style="614"/>
    <col min="253" max="253" width="7" style="614" customWidth="1"/>
    <col min="254" max="254" width="34.5" style="614" customWidth="1"/>
    <col min="255" max="255" width="11" style="614" customWidth="1"/>
    <col min="256" max="256" width="16.83203125" style="614" customWidth="1"/>
    <col min="257" max="257" width="17.1640625" style="614" customWidth="1"/>
    <col min="258" max="258" width="15.33203125" style="614" customWidth="1"/>
    <col min="259" max="259" width="15.5" style="614" customWidth="1"/>
    <col min="260" max="508" width="10.6640625" style="614"/>
    <col min="509" max="509" width="7" style="614" customWidth="1"/>
    <col min="510" max="510" width="34.5" style="614" customWidth="1"/>
    <col min="511" max="511" width="11" style="614" customWidth="1"/>
    <col min="512" max="512" width="16.83203125" style="614" customWidth="1"/>
    <col min="513" max="513" width="17.1640625" style="614" customWidth="1"/>
    <col min="514" max="514" width="15.33203125" style="614" customWidth="1"/>
    <col min="515" max="515" width="15.5" style="614" customWidth="1"/>
    <col min="516" max="764" width="10.6640625" style="614"/>
    <col min="765" max="765" width="7" style="614" customWidth="1"/>
    <col min="766" max="766" width="34.5" style="614" customWidth="1"/>
    <col min="767" max="767" width="11" style="614" customWidth="1"/>
    <col min="768" max="768" width="16.83203125" style="614" customWidth="1"/>
    <col min="769" max="769" width="17.1640625" style="614" customWidth="1"/>
    <col min="770" max="770" width="15.33203125" style="614" customWidth="1"/>
    <col min="771" max="771" width="15.5" style="614" customWidth="1"/>
    <col min="772" max="1020" width="10.6640625" style="614"/>
    <col min="1021" max="1021" width="7" style="614" customWidth="1"/>
    <col min="1022" max="1022" width="34.5" style="614" customWidth="1"/>
    <col min="1023" max="1023" width="11" style="614" customWidth="1"/>
    <col min="1024" max="1024" width="16.83203125" style="614" customWidth="1"/>
    <col min="1025" max="1025" width="17.1640625" style="614" customWidth="1"/>
    <col min="1026" max="1026" width="15.33203125" style="614" customWidth="1"/>
    <col min="1027" max="1027" width="15.5" style="614" customWidth="1"/>
    <col min="1028" max="1276" width="10.6640625" style="614"/>
    <col min="1277" max="1277" width="7" style="614" customWidth="1"/>
    <col min="1278" max="1278" width="34.5" style="614" customWidth="1"/>
    <col min="1279" max="1279" width="11" style="614" customWidth="1"/>
    <col min="1280" max="1280" width="16.83203125" style="614" customWidth="1"/>
    <col min="1281" max="1281" width="17.1640625" style="614" customWidth="1"/>
    <col min="1282" max="1282" width="15.33203125" style="614" customWidth="1"/>
    <col min="1283" max="1283" width="15.5" style="614" customWidth="1"/>
    <col min="1284" max="1532" width="10.6640625" style="614"/>
    <col min="1533" max="1533" width="7" style="614" customWidth="1"/>
    <col min="1534" max="1534" width="34.5" style="614" customWidth="1"/>
    <col min="1535" max="1535" width="11" style="614" customWidth="1"/>
    <col min="1536" max="1536" width="16.83203125" style="614" customWidth="1"/>
    <col min="1537" max="1537" width="17.1640625" style="614" customWidth="1"/>
    <col min="1538" max="1538" width="15.33203125" style="614" customWidth="1"/>
    <col min="1539" max="1539" width="15.5" style="614" customWidth="1"/>
    <col min="1540" max="1788" width="10.6640625" style="614"/>
    <col min="1789" max="1789" width="7" style="614" customWidth="1"/>
    <col min="1790" max="1790" width="34.5" style="614" customWidth="1"/>
    <col min="1791" max="1791" width="11" style="614" customWidth="1"/>
    <col min="1792" max="1792" width="16.83203125" style="614" customWidth="1"/>
    <col min="1793" max="1793" width="17.1640625" style="614" customWidth="1"/>
    <col min="1794" max="1794" width="15.33203125" style="614" customWidth="1"/>
    <col min="1795" max="1795" width="15.5" style="614" customWidth="1"/>
    <col min="1796" max="2044" width="10.6640625" style="614"/>
    <col min="2045" max="2045" width="7" style="614" customWidth="1"/>
    <col min="2046" max="2046" width="34.5" style="614" customWidth="1"/>
    <col min="2047" max="2047" width="11" style="614" customWidth="1"/>
    <col min="2048" max="2048" width="16.83203125" style="614" customWidth="1"/>
    <col min="2049" max="2049" width="17.1640625" style="614" customWidth="1"/>
    <col min="2050" max="2050" width="15.33203125" style="614" customWidth="1"/>
    <col min="2051" max="2051" width="15.5" style="614" customWidth="1"/>
    <col min="2052" max="2300" width="10.6640625" style="614"/>
    <col min="2301" max="2301" width="7" style="614" customWidth="1"/>
    <col min="2302" max="2302" width="34.5" style="614" customWidth="1"/>
    <col min="2303" max="2303" width="11" style="614" customWidth="1"/>
    <col min="2304" max="2304" width="16.83203125" style="614" customWidth="1"/>
    <col min="2305" max="2305" width="17.1640625" style="614" customWidth="1"/>
    <col min="2306" max="2306" width="15.33203125" style="614" customWidth="1"/>
    <col min="2307" max="2307" width="15.5" style="614" customWidth="1"/>
    <col min="2308" max="2556" width="10.6640625" style="614"/>
    <col min="2557" max="2557" width="7" style="614" customWidth="1"/>
    <col min="2558" max="2558" width="34.5" style="614" customWidth="1"/>
    <col min="2559" max="2559" width="11" style="614" customWidth="1"/>
    <col min="2560" max="2560" width="16.83203125" style="614" customWidth="1"/>
    <col min="2561" max="2561" width="17.1640625" style="614" customWidth="1"/>
    <col min="2562" max="2562" width="15.33203125" style="614" customWidth="1"/>
    <col min="2563" max="2563" width="15.5" style="614" customWidth="1"/>
    <col min="2564" max="2812" width="10.6640625" style="614"/>
    <col min="2813" max="2813" width="7" style="614" customWidth="1"/>
    <col min="2814" max="2814" width="34.5" style="614" customWidth="1"/>
    <col min="2815" max="2815" width="11" style="614" customWidth="1"/>
    <col min="2816" max="2816" width="16.83203125" style="614" customWidth="1"/>
    <col min="2817" max="2817" width="17.1640625" style="614" customWidth="1"/>
    <col min="2818" max="2818" width="15.33203125" style="614" customWidth="1"/>
    <col min="2819" max="2819" width="15.5" style="614" customWidth="1"/>
    <col min="2820" max="3068" width="10.6640625" style="614"/>
    <col min="3069" max="3069" width="7" style="614" customWidth="1"/>
    <col min="3070" max="3070" width="34.5" style="614" customWidth="1"/>
    <col min="3071" max="3071" width="11" style="614" customWidth="1"/>
    <col min="3072" max="3072" width="16.83203125" style="614" customWidth="1"/>
    <col min="3073" max="3073" width="17.1640625" style="614" customWidth="1"/>
    <col min="3074" max="3074" width="15.33203125" style="614" customWidth="1"/>
    <col min="3075" max="3075" width="15.5" style="614" customWidth="1"/>
    <col min="3076" max="3324" width="10.6640625" style="614"/>
    <col min="3325" max="3325" width="7" style="614" customWidth="1"/>
    <col min="3326" max="3326" width="34.5" style="614" customWidth="1"/>
    <col min="3327" max="3327" width="11" style="614" customWidth="1"/>
    <col min="3328" max="3328" width="16.83203125" style="614" customWidth="1"/>
    <col min="3329" max="3329" width="17.1640625" style="614" customWidth="1"/>
    <col min="3330" max="3330" width="15.33203125" style="614" customWidth="1"/>
    <col min="3331" max="3331" width="15.5" style="614" customWidth="1"/>
    <col min="3332" max="3580" width="10.6640625" style="614"/>
    <col min="3581" max="3581" width="7" style="614" customWidth="1"/>
    <col min="3582" max="3582" width="34.5" style="614" customWidth="1"/>
    <col min="3583" max="3583" width="11" style="614" customWidth="1"/>
    <col min="3584" max="3584" width="16.83203125" style="614" customWidth="1"/>
    <col min="3585" max="3585" width="17.1640625" style="614" customWidth="1"/>
    <col min="3586" max="3586" width="15.33203125" style="614" customWidth="1"/>
    <col min="3587" max="3587" width="15.5" style="614" customWidth="1"/>
    <col min="3588" max="3836" width="10.6640625" style="614"/>
    <col min="3837" max="3837" width="7" style="614" customWidth="1"/>
    <col min="3838" max="3838" width="34.5" style="614" customWidth="1"/>
    <col min="3839" max="3839" width="11" style="614" customWidth="1"/>
    <col min="3840" max="3840" width="16.83203125" style="614" customWidth="1"/>
    <col min="3841" max="3841" width="17.1640625" style="614" customWidth="1"/>
    <col min="3842" max="3842" width="15.33203125" style="614" customWidth="1"/>
    <col min="3843" max="3843" width="15.5" style="614" customWidth="1"/>
    <col min="3844" max="4092" width="10.6640625" style="614"/>
    <col min="4093" max="4093" width="7" style="614" customWidth="1"/>
    <col min="4094" max="4094" width="34.5" style="614" customWidth="1"/>
    <col min="4095" max="4095" width="11" style="614" customWidth="1"/>
    <col min="4096" max="4096" width="16.83203125" style="614" customWidth="1"/>
    <col min="4097" max="4097" width="17.1640625" style="614" customWidth="1"/>
    <col min="4098" max="4098" width="15.33203125" style="614" customWidth="1"/>
    <col min="4099" max="4099" width="15.5" style="614" customWidth="1"/>
    <col min="4100" max="4348" width="10.6640625" style="614"/>
    <col min="4349" max="4349" width="7" style="614" customWidth="1"/>
    <col min="4350" max="4350" width="34.5" style="614" customWidth="1"/>
    <col min="4351" max="4351" width="11" style="614" customWidth="1"/>
    <col min="4352" max="4352" width="16.83203125" style="614" customWidth="1"/>
    <col min="4353" max="4353" width="17.1640625" style="614" customWidth="1"/>
    <col min="4354" max="4354" width="15.33203125" style="614" customWidth="1"/>
    <col min="4355" max="4355" width="15.5" style="614" customWidth="1"/>
    <col min="4356" max="4604" width="10.6640625" style="614"/>
    <col min="4605" max="4605" width="7" style="614" customWidth="1"/>
    <col min="4606" max="4606" width="34.5" style="614" customWidth="1"/>
    <col min="4607" max="4607" width="11" style="614" customWidth="1"/>
    <col min="4608" max="4608" width="16.83203125" style="614" customWidth="1"/>
    <col min="4609" max="4609" width="17.1640625" style="614" customWidth="1"/>
    <col min="4610" max="4610" width="15.33203125" style="614" customWidth="1"/>
    <col min="4611" max="4611" width="15.5" style="614" customWidth="1"/>
    <col min="4612" max="4860" width="10.6640625" style="614"/>
    <col min="4861" max="4861" width="7" style="614" customWidth="1"/>
    <col min="4862" max="4862" width="34.5" style="614" customWidth="1"/>
    <col min="4863" max="4863" width="11" style="614" customWidth="1"/>
    <col min="4864" max="4864" width="16.83203125" style="614" customWidth="1"/>
    <col min="4865" max="4865" width="17.1640625" style="614" customWidth="1"/>
    <col min="4866" max="4866" width="15.33203125" style="614" customWidth="1"/>
    <col min="4867" max="4867" width="15.5" style="614" customWidth="1"/>
    <col min="4868" max="5116" width="10.6640625" style="614"/>
    <col min="5117" max="5117" width="7" style="614" customWidth="1"/>
    <col min="5118" max="5118" width="34.5" style="614" customWidth="1"/>
    <col min="5119" max="5119" width="11" style="614" customWidth="1"/>
    <col min="5120" max="5120" width="16.83203125" style="614" customWidth="1"/>
    <col min="5121" max="5121" width="17.1640625" style="614" customWidth="1"/>
    <col min="5122" max="5122" width="15.33203125" style="614" customWidth="1"/>
    <col min="5123" max="5123" width="15.5" style="614" customWidth="1"/>
    <col min="5124" max="5372" width="10.6640625" style="614"/>
    <col min="5373" max="5373" width="7" style="614" customWidth="1"/>
    <col min="5374" max="5374" width="34.5" style="614" customWidth="1"/>
    <col min="5375" max="5375" width="11" style="614" customWidth="1"/>
    <col min="5376" max="5376" width="16.83203125" style="614" customWidth="1"/>
    <col min="5377" max="5377" width="17.1640625" style="614" customWidth="1"/>
    <col min="5378" max="5378" width="15.33203125" style="614" customWidth="1"/>
    <col min="5379" max="5379" width="15.5" style="614" customWidth="1"/>
    <col min="5380" max="5628" width="10.6640625" style="614"/>
    <col min="5629" max="5629" width="7" style="614" customWidth="1"/>
    <col min="5630" max="5630" width="34.5" style="614" customWidth="1"/>
    <col min="5631" max="5631" width="11" style="614" customWidth="1"/>
    <col min="5632" max="5632" width="16.83203125" style="614" customWidth="1"/>
    <col min="5633" max="5633" width="17.1640625" style="614" customWidth="1"/>
    <col min="5634" max="5634" width="15.33203125" style="614" customWidth="1"/>
    <col min="5635" max="5635" width="15.5" style="614" customWidth="1"/>
    <col min="5636" max="5884" width="10.6640625" style="614"/>
    <col min="5885" max="5885" width="7" style="614" customWidth="1"/>
    <col min="5886" max="5886" width="34.5" style="614" customWidth="1"/>
    <col min="5887" max="5887" width="11" style="614" customWidth="1"/>
    <col min="5888" max="5888" width="16.83203125" style="614" customWidth="1"/>
    <col min="5889" max="5889" width="17.1640625" style="614" customWidth="1"/>
    <col min="5890" max="5890" width="15.33203125" style="614" customWidth="1"/>
    <col min="5891" max="5891" width="15.5" style="614" customWidth="1"/>
    <col min="5892" max="6140" width="10.6640625" style="614"/>
    <col min="6141" max="6141" width="7" style="614" customWidth="1"/>
    <col min="6142" max="6142" width="34.5" style="614" customWidth="1"/>
    <col min="6143" max="6143" width="11" style="614" customWidth="1"/>
    <col min="6144" max="6144" width="16.83203125" style="614" customWidth="1"/>
    <col min="6145" max="6145" width="17.1640625" style="614" customWidth="1"/>
    <col min="6146" max="6146" width="15.33203125" style="614" customWidth="1"/>
    <col min="6147" max="6147" width="15.5" style="614" customWidth="1"/>
    <col min="6148" max="6396" width="10.6640625" style="614"/>
    <col min="6397" max="6397" width="7" style="614" customWidth="1"/>
    <col min="6398" max="6398" width="34.5" style="614" customWidth="1"/>
    <col min="6399" max="6399" width="11" style="614" customWidth="1"/>
    <col min="6400" max="6400" width="16.83203125" style="614" customWidth="1"/>
    <col min="6401" max="6401" width="17.1640625" style="614" customWidth="1"/>
    <col min="6402" max="6402" width="15.33203125" style="614" customWidth="1"/>
    <col min="6403" max="6403" width="15.5" style="614" customWidth="1"/>
    <col min="6404" max="6652" width="10.6640625" style="614"/>
    <col min="6653" max="6653" width="7" style="614" customWidth="1"/>
    <col min="6654" max="6654" width="34.5" style="614" customWidth="1"/>
    <col min="6655" max="6655" width="11" style="614" customWidth="1"/>
    <col min="6656" max="6656" width="16.83203125" style="614" customWidth="1"/>
    <col min="6657" max="6657" width="17.1640625" style="614" customWidth="1"/>
    <col min="6658" max="6658" width="15.33203125" style="614" customWidth="1"/>
    <col min="6659" max="6659" width="15.5" style="614" customWidth="1"/>
    <col min="6660" max="6908" width="10.6640625" style="614"/>
    <col min="6909" max="6909" width="7" style="614" customWidth="1"/>
    <col min="6910" max="6910" width="34.5" style="614" customWidth="1"/>
    <col min="6911" max="6911" width="11" style="614" customWidth="1"/>
    <col min="6912" max="6912" width="16.83203125" style="614" customWidth="1"/>
    <col min="6913" max="6913" width="17.1640625" style="614" customWidth="1"/>
    <col min="6914" max="6914" width="15.33203125" style="614" customWidth="1"/>
    <col min="6915" max="6915" width="15.5" style="614" customWidth="1"/>
    <col min="6916" max="7164" width="10.6640625" style="614"/>
    <col min="7165" max="7165" width="7" style="614" customWidth="1"/>
    <col min="7166" max="7166" width="34.5" style="614" customWidth="1"/>
    <col min="7167" max="7167" width="11" style="614" customWidth="1"/>
    <col min="7168" max="7168" width="16.83203125" style="614" customWidth="1"/>
    <col min="7169" max="7169" width="17.1640625" style="614" customWidth="1"/>
    <col min="7170" max="7170" width="15.33203125" style="614" customWidth="1"/>
    <col min="7171" max="7171" width="15.5" style="614" customWidth="1"/>
    <col min="7172" max="7420" width="10.6640625" style="614"/>
    <col min="7421" max="7421" width="7" style="614" customWidth="1"/>
    <col min="7422" max="7422" width="34.5" style="614" customWidth="1"/>
    <col min="7423" max="7423" width="11" style="614" customWidth="1"/>
    <col min="7424" max="7424" width="16.83203125" style="614" customWidth="1"/>
    <col min="7425" max="7425" width="17.1640625" style="614" customWidth="1"/>
    <col min="7426" max="7426" width="15.33203125" style="614" customWidth="1"/>
    <col min="7427" max="7427" width="15.5" style="614" customWidth="1"/>
    <col min="7428" max="7676" width="10.6640625" style="614"/>
    <col min="7677" max="7677" width="7" style="614" customWidth="1"/>
    <col min="7678" max="7678" width="34.5" style="614" customWidth="1"/>
    <col min="7679" max="7679" width="11" style="614" customWidth="1"/>
    <col min="7680" max="7680" width="16.83203125" style="614" customWidth="1"/>
    <col min="7681" max="7681" width="17.1640625" style="614" customWidth="1"/>
    <col min="7682" max="7682" width="15.33203125" style="614" customWidth="1"/>
    <col min="7683" max="7683" width="15.5" style="614" customWidth="1"/>
    <col min="7684" max="7932" width="10.6640625" style="614"/>
    <col min="7933" max="7933" width="7" style="614" customWidth="1"/>
    <col min="7934" max="7934" width="34.5" style="614" customWidth="1"/>
    <col min="7935" max="7935" width="11" style="614" customWidth="1"/>
    <col min="7936" max="7936" width="16.83203125" style="614" customWidth="1"/>
    <col min="7937" max="7937" width="17.1640625" style="614" customWidth="1"/>
    <col min="7938" max="7938" width="15.33203125" style="614" customWidth="1"/>
    <col min="7939" max="7939" width="15.5" style="614" customWidth="1"/>
    <col min="7940" max="8188" width="10.6640625" style="614"/>
    <col min="8189" max="8189" width="7" style="614" customWidth="1"/>
    <col min="8190" max="8190" width="34.5" style="614" customWidth="1"/>
    <col min="8191" max="8191" width="11" style="614" customWidth="1"/>
    <col min="8192" max="8192" width="16.83203125" style="614" customWidth="1"/>
    <col min="8193" max="8193" width="17.1640625" style="614" customWidth="1"/>
    <col min="8194" max="8194" width="15.33203125" style="614" customWidth="1"/>
    <col min="8195" max="8195" width="15.5" style="614" customWidth="1"/>
    <col min="8196" max="8444" width="10.6640625" style="614"/>
    <col min="8445" max="8445" width="7" style="614" customWidth="1"/>
    <col min="8446" max="8446" width="34.5" style="614" customWidth="1"/>
    <col min="8447" max="8447" width="11" style="614" customWidth="1"/>
    <col min="8448" max="8448" width="16.83203125" style="614" customWidth="1"/>
    <col min="8449" max="8449" width="17.1640625" style="614" customWidth="1"/>
    <col min="8450" max="8450" width="15.33203125" style="614" customWidth="1"/>
    <col min="8451" max="8451" width="15.5" style="614" customWidth="1"/>
    <col min="8452" max="8700" width="10.6640625" style="614"/>
    <col min="8701" max="8701" width="7" style="614" customWidth="1"/>
    <col min="8702" max="8702" width="34.5" style="614" customWidth="1"/>
    <col min="8703" max="8703" width="11" style="614" customWidth="1"/>
    <col min="8704" max="8704" width="16.83203125" style="614" customWidth="1"/>
    <col min="8705" max="8705" width="17.1640625" style="614" customWidth="1"/>
    <col min="8706" max="8706" width="15.33203125" style="614" customWidth="1"/>
    <col min="8707" max="8707" width="15.5" style="614" customWidth="1"/>
    <col min="8708" max="8956" width="10.6640625" style="614"/>
    <col min="8957" max="8957" width="7" style="614" customWidth="1"/>
    <col min="8958" max="8958" width="34.5" style="614" customWidth="1"/>
    <col min="8959" max="8959" width="11" style="614" customWidth="1"/>
    <col min="8960" max="8960" width="16.83203125" style="614" customWidth="1"/>
    <col min="8961" max="8961" width="17.1640625" style="614" customWidth="1"/>
    <col min="8962" max="8962" width="15.33203125" style="614" customWidth="1"/>
    <col min="8963" max="8963" width="15.5" style="614" customWidth="1"/>
    <col min="8964" max="9212" width="10.6640625" style="614"/>
    <col min="9213" max="9213" width="7" style="614" customWidth="1"/>
    <col min="9214" max="9214" width="34.5" style="614" customWidth="1"/>
    <col min="9215" max="9215" width="11" style="614" customWidth="1"/>
    <col min="9216" max="9216" width="16.83203125" style="614" customWidth="1"/>
    <col min="9217" max="9217" width="17.1640625" style="614" customWidth="1"/>
    <col min="9218" max="9218" width="15.33203125" style="614" customWidth="1"/>
    <col min="9219" max="9219" width="15.5" style="614" customWidth="1"/>
    <col min="9220" max="9468" width="10.6640625" style="614"/>
    <col min="9469" max="9469" width="7" style="614" customWidth="1"/>
    <col min="9470" max="9470" width="34.5" style="614" customWidth="1"/>
    <col min="9471" max="9471" width="11" style="614" customWidth="1"/>
    <col min="9472" max="9472" width="16.83203125" style="614" customWidth="1"/>
    <col min="9473" max="9473" width="17.1640625" style="614" customWidth="1"/>
    <col min="9474" max="9474" width="15.33203125" style="614" customWidth="1"/>
    <col min="9475" max="9475" width="15.5" style="614" customWidth="1"/>
    <col min="9476" max="9724" width="10.6640625" style="614"/>
    <col min="9725" max="9725" width="7" style="614" customWidth="1"/>
    <col min="9726" max="9726" width="34.5" style="614" customWidth="1"/>
    <col min="9727" max="9727" width="11" style="614" customWidth="1"/>
    <col min="9728" max="9728" width="16.83203125" style="614" customWidth="1"/>
    <col min="9729" max="9729" width="17.1640625" style="614" customWidth="1"/>
    <col min="9730" max="9730" width="15.33203125" style="614" customWidth="1"/>
    <col min="9731" max="9731" width="15.5" style="614" customWidth="1"/>
    <col min="9732" max="9980" width="10.6640625" style="614"/>
    <col min="9981" max="9981" width="7" style="614" customWidth="1"/>
    <col min="9982" max="9982" width="34.5" style="614" customWidth="1"/>
    <col min="9983" max="9983" width="11" style="614" customWidth="1"/>
    <col min="9984" max="9984" width="16.83203125" style="614" customWidth="1"/>
    <col min="9985" max="9985" width="17.1640625" style="614" customWidth="1"/>
    <col min="9986" max="9986" width="15.33203125" style="614" customWidth="1"/>
    <col min="9987" max="9987" width="15.5" style="614" customWidth="1"/>
    <col min="9988" max="10236" width="10.6640625" style="614"/>
    <col min="10237" max="10237" width="7" style="614" customWidth="1"/>
    <col min="10238" max="10238" width="34.5" style="614" customWidth="1"/>
    <col min="10239" max="10239" width="11" style="614" customWidth="1"/>
    <col min="10240" max="10240" width="16.83203125" style="614" customWidth="1"/>
    <col min="10241" max="10241" width="17.1640625" style="614" customWidth="1"/>
    <col min="10242" max="10242" width="15.33203125" style="614" customWidth="1"/>
    <col min="10243" max="10243" width="15.5" style="614" customWidth="1"/>
    <col min="10244" max="10492" width="10.6640625" style="614"/>
    <col min="10493" max="10493" width="7" style="614" customWidth="1"/>
    <col min="10494" max="10494" width="34.5" style="614" customWidth="1"/>
    <col min="10495" max="10495" width="11" style="614" customWidth="1"/>
    <col min="10496" max="10496" width="16.83203125" style="614" customWidth="1"/>
    <col min="10497" max="10497" width="17.1640625" style="614" customWidth="1"/>
    <col min="10498" max="10498" width="15.33203125" style="614" customWidth="1"/>
    <col min="10499" max="10499" width="15.5" style="614" customWidth="1"/>
    <col min="10500" max="10748" width="10.6640625" style="614"/>
    <col min="10749" max="10749" width="7" style="614" customWidth="1"/>
    <col min="10750" max="10750" width="34.5" style="614" customWidth="1"/>
    <col min="10751" max="10751" width="11" style="614" customWidth="1"/>
    <col min="10752" max="10752" width="16.83203125" style="614" customWidth="1"/>
    <col min="10753" max="10753" width="17.1640625" style="614" customWidth="1"/>
    <col min="10754" max="10754" width="15.33203125" style="614" customWidth="1"/>
    <col min="10755" max="10755" width="15.5" style="614" customWidth="1"/>
    <col min="10756" max="11004" width="10.6640625" style="614"/>
    <col min="11005" max="11005" width="7" style="614" customWidth="1"/>
    <col min="11006" max="11006" width="34.5" style="614" customWidth="1"/>
    <col min="11007" max="11007" width="11" style="614" customWidth="1"/>
    <col min="11008" max="11008" width="16.83203125" style="614" customWidth="1"/>
    <col min="11009" max="11009" width="17.1640625" style="614" customWidth="1"/>
    <col min="11010" max="11010" width="15.33203125" style="614" customWidth="1"/>
    <col min="11011" max="11011" width="15.5" style="614" customWidth="1"/>
    <col min="11012" max="11260" width="10.6640625" style="614"/>
    <col min="11261" max="11261" width="7" style="614" customWidth="1"/>
    <col min="11262" max="11262" width="34.5" style="614" customWidth="1"/>
    <col min="11263" max="11263" width="11" style="614" customWidth="1"/>
    <col min="11264" max="11264" width="16.83203125" style="614" customWidth="1"/>
    <col min="11265" max="11265" width="17.1640625" style="614" customWidth="1"/>
    <col min="11266" max="11266" width="15.33203125" style="614" customWidth="1"/>
    <col min="11267" max="11267" width="15.5" style="614" customWidth="1"/>
    <col min="11268" max="11516" width="10.6640625" style="614"/>
    <col min="11517" max="11517" width="7" style="614" customWidth="1"/>
    <col min="11518" max="11518" width="34.5" style="614" customWidth="1"/>
    <col min="11519" max="11519" width="11" style="614" customWidth="1"/>
    <col min="11520" max="11520" width="16.83203125" style="614" customWidth="1"/>
    <col min="11521" max="11521" width="17.1640625" style="614" customWidth="1"/>
    <col min="11522" max="11522" width="15.33203125" style="614" customWidth="1"/>
    <col min="11523" max="11523" width="15.5" style="614" customWidth="1"/>
    <col min="11524" max="11772" width="10.6640625" style="614"/>
    <col min="11773" max="11773" width="7" style="614" customWidth="1"/>
    <col min="11774" max="11774" width="34.5" style="614" customWidth="1"/>
    <col min="11775" max="11775" width="11" style="614" customWidth="1"/>
    <col min="11776" max="11776" width="16.83203125" style="614" customWidth="1"/>
    <col min="11777" max="11777" width="17.1640625" style="614" customWidth="1"/>
    <col min="11778" max="11778" width="15.33203125" style="614" customWidth="1"/>
    <col min="11779" max="11779" width="15.5" style="614" customWidth="1"/>
    <col min="11780" max="12028" width="10.6640625" style="614"/>
    <col min="12029" max="12029" width="7" style="614" customWidth="1"/>
    <col min="12030" max="12030" width="34.5" style="614" customWidth="1"/>
    <col min="12031" max="12031" width="11" style="614" customWidth="1"/>
    <col min="12032" max="12032" width="16.83203125" style="614" customWidth="1"/>
    <col min="12033" max="12033" width="17.1640625" style="614" customWidth="1"/>
    <col min="12034" max="12034" width="15.33203125" style="614" customWidth="1"/>
    <col min="12035" max="12035" width="15.5" style="614" customWidth="1"/>
    <col min="12036" max="12284" width="10.6640625" style="614"/>
    <col min="12285" max="12285" width="7" style="614" customWidth="1"/>
    <col min="12286" max="12286" width="34.5" style="614" customWidth="1"/>
    <col min="12287" max="12287" width="11" style="614" customWidth="1"/>
    <col min="12288" max="12288" width="16.83203125" style="614" customWidth="1"/>
    <col min="12289" max="12289" width="17.1640625" style="614" customWidth="1"/>
    <col min="12290" max="12290" width="15.33203125" style="614" customWidth="1"/>
    <col min="12291" max="12291" width="15.5" style="614" customWidth="1"/>
    <col min="12292" max="12540" width="10.6640625" style="614"/>
    <col min="12541" max="12541" width="7" style="614" customWidth="1"/>
    <col min="12542" max="12542" width="34.5" style="614" customWidth="1"/>
    <col min="12543" max="12543" width="11" style="614" customWidth="1"/>
    <col min="12544" max="12544" width="16.83203125" style="614" customWidth="1"/>
    <col min="12545" max="12545" width="17.1640625" style="614" customWidth="1"/>
    <col min="12546" max="12546" width="15.33203125" style="614" customWidth="1"/>
    <col min="12547" max="12547" width="15.5" style="614" customWidth="1"/>
    <col min="12548" max="12796" width="10.6640625" style="614"/>
    <col min="12797" max="12797" width="7" style="614" customWidth="1"/>
    <col min="12798" max="12798" width="34.5" style="614" customWidth="1"/>
    <col min="12799" max="12799" width="11" style="614" customWidth="1"/>
    <col min="12800" max="12800" width="16.83203125" style="614" customWidth="1"/>
    <col min="12801" max="12801" width="17.1640625" style="614" customWidth="1"/>
    <col min="12802" max="12802" width="15.33203125" style="614" customWidth="1"/>
    <col min="12803" max="12803" width="15.5" style="614" customWidth="1"/>
    <col min="12804" max="13052" width="10.6640625" style="614"/>
    <col min="13053" max="13053" width="7" style="614" customWidth="1"/>
    <col min="13054" max="13054" width="34.5" style="614" customWidth="1"/>
    <col min="13055" max="13055" width="11" style="614" customWidth="1"/>
    <col min="13056" max="13056" width="16.83203125" style="614" customWidth="1"/>
    <col min="13057" max="13057" width="17.1640625" style="614" customWidth="1"/>
    <col min="13058" max="13058" width="15.33203125" style="614" customWidth="1"/>
    <col min="13059" max="13059" width="15.5" style="614" customWidth="1"/>
    <col min="13060" max="13308" width="10.6640625" style="614"/>
    <col min="13309" max="13309" width="7" style="614" customWidth="1"/>
    <col min="13310" max="13310" width="34.5" style="614" customWidth="1"/>
    <col min="13311" max="13311" width="11" style="614" customWidth="1"/>
    <col min="13312" max="13312" width="16.83203125" style="614" customWidth="1"/>
    <col min="13313" max="13313" width="17.1640625" style="614" customWidth="1"/>
    <col min="13314" max="13314" width="15.33203125" style="614" customWidth="1"/>
    <col min="13315" max="13315" width="15.5" style="614" customWidth="1"/>
    <col min="13316" max="13564" width="10.6640625" style="614"/>
    <col min="13565" max="13565" width="7" style="614" customWidth="1"/>
    <col min="13566" max="13566" width="34.5" style="614" customWidth="1"/>
    <col min="13567" max="13567" width="11" style="614" customWidth="1"/>
    <col min="13568" max="13568" width="16.83203125" style="614" customWidth="1"/>
    <col min="13569" max="13569" width="17.1640625" style="614" customWidth="1"/>
    <col min="13570" max="13570" width="15.33203125" style="614" customWidth="1"/>
    <col min="13571" max="13571" width="15.5" style="614" customWidth="1"/>
    <col min="13572" max="13820" width="10.6640625" style="614"/>
    <col min="13821" max="13821" width="7" style="614" customWidth="1"/>
    <col min="13822" max="13822" width="34.5" style="614" customWidth="1"/>
    <col min="13823" max="13823" width="11" style="614" customWidth="1"/>
    <col min="13824" max="13824" width="16.83203125" style="614" customWidth="1"/>
    <col min="13825" max="13825" width="17.1640625" style="614" customWidth="1"/>
    <col min="13826" max="13826" width="15.33203125" style="614" customWidth="1"/>
    <col min="13827" max="13827" width="15.5" style="614" customWidth="1"/>
    <col min="13828" max="14076" width="10.6640625" style="614"/>
    <col min="14077" max="14077" width="7" style="614" customWidth="1"/>
    <col min="14078" max="14078" width="34.5" style="614" customWidth="1"/>
    <col min="14079" max="14079" width="11" style="614" customWidth="1"/>
    <col min="14080" max="14080" width="16.83203125" style="614" customWidth="1"/>
    <col min="14081" max="14081" width="17.1640625" style="614" customWidth="1"/>
    <col min="14082" max="14082" width="15.33203125" style="614" customWidth="1"/>
    <col min="14083" max="14083" width="15.5" style="614" customWidth="1"/>
    <col min="14084" max="14332" width="10.6640625" style="614"/>
    <col min="14333" max="14333" width="7" style="614" customWidth="1"/>
    <col min="14334" max="14334" width="34.5" style="614" customWidth="1"/>
    <col min="14335" max="14335" width="11" style="614" customWidth="1"/>
    <col min="14336" max="14336" width="16.83203125" style="614" customWidth="1"/>
    <col min="14337" max="14337" width="17.1640625" style="614" customWidth="1"/>
    <col min="14338" max="14338" width="15.33203125" style="614" customWidth="1"/>
    <col min="14339" max="14339" width="15.5" style="614" customWidth="1"/>
    <col min="14340" max="14588" width="10.6640625" style="614"/>
    <col min="14589" max="14589" width="7" style="614" customWidth="1"/>
    <col min="14590" max="14590" width="34.5" style="614" customWidth="1"/>
    <col min="14591" max="14591" width="11" style="614" customWidth="1"/>
    <col min="14592" max="14592" width="16.83203125" style="614" customWidth="1"/>
    <col min="14593" max="14593" width="17.1640625" style="614" customWidth="1"/>
    <col min="14594" max="14594" width="15.33203125" style="614" customWidth="1"/>
    <col min="14595" max="14595" width="15.5" style="614" customWidth="1"/>
    <col min="14596" max="14844" width="10.6640625" style="614"/>
    <col min="14845" max="14845" width="7" style="614" customWidth="1"/>
    <col min="14846" max="14846" width="34.5" style="614" customWidth="1"/>
    <col min="14847" max="14847" width="11" style="614" customWidth="1"/>
    <col min="14848" max="14848" width="16.83203125" style="614" customWidth="1"/>
    <col min="14849" max="14849" width="17.1640625" style="614" customWidth="1"/>
    <col min="14850" max="14850" width="15.33203125" style="614" customWidth="1"/>
    <col min="14851" max="14851" width="15.5" style="614" customWidth="1"/>
    <col min="14852" max="15100" width="10.6640625" style="614"/>
    <col min="15101" max="15101" width="7" style="614" customWidth="1"/>
    <col min="15102" max="15102" width="34.5" style="614" customWidth="1"/>
    <col min="15103" max="15103" width="11" style="614" customWidth="1"/>
    <col min="15104" max="15104" width="16.83203125" style="614" customWidth="1"/>
    <col min="15105" max="15105" width="17.1640625" style="614" customWidth="1"/>
    <col min="15106" max="15106" width="15.33203125" style="614" customWidth="1"/>
    <col min="15107" max="15107" width="15.5" style="614" customWidth="1"/>
    <col min="15108" max="15356" width="10.6640625" style="614"/>
    <col min="15357" max="15357" width="7" style="614" customWidth="1"/>
    <col min="15358" max="15358" width="34.5" style="614" customWidth="1"/>
    <col min="15359" max="15359" width="11" style="614" customWidth="1"/>
    <col min="15360" max="15360" width="16.83203125" style="614" customWidth="1"/>
    <col min="15361" max="15361" width="17.1640625" style="614" customWidth="1"/>
    <col min="15362" max="15362" width="15.33203125" style="614" customWidth="1"/>
    <col min="15363" max="15363" width="15.5" style="614" customWidth="1"/>
    <col min="15364" max="15612" width="10.6640625" style="614"/>
    <col min="15613" max="15613" width="7" style="614" customWidth="1"/>
    <col min="15614" max="15614" width="34.5" style="614" customWidth="1"/>
    <col min="15615" max="15615" width="11" style="614" customWidth="1"/>
    <col min="15616" max="15616" width="16.83203125" style="614" customWidth="1"/>
    <col min="15617" max="15617" width="17.1640625" style="614" customWidth="1"/>
    <col min="15618" max="15618" width="15.33203125" style="614" customWidth="1"/>
    <col min="15619" max="15619" width="15.5" style="614" customWidth="1"/>
    <col min="15620" max="15868" width="10.6640625" style="614"/>
    <col min="15869" max="15869" width="7" style="614" customWidth="1"/>
    <col min="15870" max="15870" width="34.5" style="614" customWidth="1"/>
    <col min="15871" max="15871" width="11" style="614" customWidth="1"/>
    <col min="15872" max="15872" width="16.83203125" style="614" customWidth="1"/>
    <col min="15873" max="15873" width="17.1640625" style="614" customWidth="1"/>
    <col min="15874" max="15874" width="15.33203125" style="614" customWidth="1"/>
    <col min="15875" max="15875" width="15.5" style="614" customWidth="1"/>
    <col min="15876" max="16124" width="10.6640625" style="614"/>
    <col min="16125" max="16125" width="7" style="614" customWidth="1"/>
    <col min="16126" max="16126" width="34.5" style="614" customWidth="1"/>
    <col min="16127" max="16127" width="11" style="614" customWidth="1"/>
    <col min="16128" max="16128" width="16.83203125" style="614" customWidth="1"/>
    <col min="16129" max="16129" width="17.1640625" style="614" customWidth="1"/>
    <col min="16130" max="16130" width="15.33203125" style="614" customWidth="1"/>
    <col min="16131" max="16131" width="15.5" style="614" customWidth="1"/>
    <col min="16132" max="16384" width="10.6640625" style="614"/>
  </cols>
  <sheetData>
    <row r="1" spans="1:7" ht="40.5" customHeight="1">
      <c r="A1" s="1271" t="s">
        <v>705</v>
      </c>
      <c r="B1" s="1271"/>
      <c r="C1" s="1271"/>
      <c r="D1" s="1271"/>
      <c r="E1" s="1271"/>
      <c r="F1" s="1271"/>
      <c r="G1" s="1271"/>
    </row>
    <row r="2" spans="1:7" ht="12.75" customHeight="1">
      <c r="A2" s="1272" t="s">
        <v>1</v>
      </c>
      <c r="B2" s="1272"/>
      <c r="C2" s="1272"/>
      <c r="D2" s="1272"/>
      <c r="E2" s="1272"/>
      <c r="F2" s="1272"/>
      <c r="G2" s="1272"/>
    </row>
    <row r="3" spans="1:7" s="615" customFormat="1" ht="33.75" customHeight="1">
      <c r="A3" s="618" t="s">
        <v>520</v>
      </c>
      <c r="B3" s="619" t="s">
        <v>598</v>
      </c>
      <c r="C3" s="619" t="s">
        <v>529</v>
      </c>
      <c r="D3" s="939" t="s">
        <v>728</v>
      </c>
      <c r="E3" s="939" t="s">
        <v>736</v>
      </c>
      <c r="F3" s="804" t="s">
        <v>745</v>
      </c>
      <c r="G3" s="940" t="s">
        <v>727</v>
      </c>
    </row>
    <row r="4" spans="1:7" s="616" customFormat="1" ht="18.75" customHeight="1">
      <c r="A4" s="620" t="s">
        <v>9</v>
      </c>
      <c r="B4" s="621" t="s">
        <v>638</v>
      </c>
      <c r="C4" s="941">
        <v>1600000</v>
      </c>
      <c r="D4" s="942">
        <v>0</v>
      </c>
      <c r="E4" s="942"/>
      <c r="F4" s="1066">
        <v>-1104399</v>
      </c>
      <c r="G4" s="836">
        <f>SUM(C4:F4)</f>
        <v>495601</v>
      </c>
    </row>
    <row r="5" spans="1:7" s="616" customFormat="1" ht="18.75" customHeight="1">
      <c r="A5" s="622" t="s">
        <v>12</v>
      </c>
      <c r="B5" s="738" t="s">
        <v>741</v>
      </c>
      <c r="C5" s="943"/>
      <c r="D5" s="944"/>
      <c r="E5" s="944">
        <v>522450</v>
      </c>
      <c r="F5" s="1067"/>
      <c r="G5" s="837">
        <f t="shared" ref="G5:G10" si="0">SUM(C5:F5)</f>
        <v>522450</v>
      </c>
    </row>
    <row r="6" spans="1:7" s="616" customFormat="1" ht="18.75" customHeight="1">
      <c r="A6" s="622" t="s">
        <v>15</v>
      </c>
      <c r="B6" s="623"/>
      <c r="C6" s="943"/>
      <c r="D6" s="944"/>
      <c r="E6" s="944"/>
      <c r="F6" s="1067"/>
      <c r="G6" s="837">
        <f t="shared" si="0"/>
        <v>0</v>
      </c>
    </row>
    <row r="7" spans="1:7" s="616" customFormat="1" ht="18.75" customHeight="1">
      <c r="A7" s="622" t="s">
        <v>18</v>
      </c>
      <c r="B7" s="623"/>
      <c r="C7" s="943"/>
      <c r="D7" s="944"/>
      <c r="E7" s="944"/>
      <c r="F7" s="1067"/>
      <c r="G7" s="837">
        <f t="shared" si="0"/>
        <v>0</v>
      </c>
    </row>
    <row r="8" spans="1:7" s="616" customFormat="1" ht="18.75" customHeight="1">
      <c r="A8" s="622" t="s">
        <v>21</v>
      </c>
      <c r="B8" s="623"/>
      <c r="C8" s="943"/>
      <c r="D8" s="944"/>
      <c r="E8" s="944"/>
      <c r="F8" s="1067"/>
      <c r="G8" s="837">
        <f t="shared" si="0"/>
        <v>0</v>
      </c>
    </row>
    <row r="9" spans="1:7" s="616" customFormat="1" ht="18.75" customHeight="1">
      <c r="A9" s="622" t="s">
        <v>24</v>
      </c>
      <c r="B9" s="623"/>
      <c r="C9" s="943"/>
      <c r="D9" s="944"/>
      <c r="E9" s="944"/>
      <c r="F9" s="1067"/>
      <c r="G9" s="837">
        <f t="shared" si="0"/>
        <v>0</v>
      </c>
    </row>
    <row r="10" spans="1:7" s="616" customFormat="1" ht="18.75" customHeight="1">
      <c r="A10" s="624" t="s">
        <v>27</v>
      </c>
      <c r="B10" s="625"/>
      <c r="C10" s="945"/>
      <c r="D10" s="946"/>
      <c r="E10" s="946"/>
      <c r="F10" s="1068"/>
      <c r="G10" s="838">
        <f t="shared" si="0"/>
        <v>0</v>
      </c>
    </row>
    <row r="11" spans="1:7" s="613" customFormat="1" ht="18.75" customHeight="1">
      <c r="A11" s="626"/>
      <c r="B11" s="627" t="s">
        <v>506</v>
      </c>
      <c r="C11" s="947">
        <f>SUM(C4:C10)</f>
        <v>1600000</v>
      </c>
      <c r="D11" s="948">
        <v>0</v>
      </c>
      <c r="E11" s="948">
        <f>SUM(E5)</f>
        <v>522450</v>
      </c>
      <c r="F11" s="948">
        <f>SUM(F4)</f>
        <v>-1104399</v>
      </c>
      <c r="G11" s="949">
        <f>SUM(C11:F11)</f>
        <v>1018051</v>
      </c>
    </row>
    <row r="12" spans="1:7" s="613" customFormat="1">
      <c r="A12" s="617"/>
      <c r="B12" s="617"/>
      <c r="C12" s="612"/>
      <c r="F12" s="1069"/>
    </row>
    <row r="13" spans="1:7" s="613" customFormat="1" ht="12.75" customHeight="1">
      <c r="A13" s="700"/>
      <c r="B13" s="701"/>
      <c r="C13" s="701"/>
      <c r="F13" s="1069"/>
    </row>
    <row r="14" spans="1:7" s="613" customFormat="1">
      <c r="A14" s="701"/>
      <c r="B14" s="701"/>
      <c r="C14" s="701"/>
      <c r="F14" s="1069"/>
    </row>
    <row r="15" spans="1:7" s="613" customFormat="1">
      <c r="A15" s="701"/>
      <c r="B15" s="701"/>
      <c r="C15" s="701"/>
      <c r="F15" s="1069"/>
    </row>
    <row r="16" spans="1:7" s="613" customFormat="1">
      <c r="A16" s="702"/>
      <c r="B16" s="702"/>
      <c r="C16" s="703"/>
      <c r="F16" s="1069"/>
    </row>
    <row r="17" spans="1:3" ht="20.25" customHeight="1">
      <c r="A17" s="704"/>
      <c r="B17" s="704"/>
      <c r="C17" s="704"/>
    </row>
    <row r="18" spans="1:3" ht="18" customHeight="1">
      <c r="A18" s="694"/>
      <c r="B18" s="695"/>
      <c r="C18" s="696"/>
    </row>
    <row r="19" spans="1:3" ht="18" customHeight="1">
      <c r="A19" s="694"/>
      <c r="B19" s="695"/>
      <c r="C19" s="696"/>
    </row>
    <row r="20" spans="1:3" ht="18" customHeight="1">
      <c r="A20" s="697"/>
      <c r="B20" s="698"/>
      <c r="C20" s="699"/>
    </row>
  </sheetData>
  <mergeCells count="2">
    <mergeCell ref="A1:G1"/>
    <mergeCell ref="A2:G2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65" orientation="portrait" r:id="rId1"/>
  <headerFooter>
    <oddHeader>&amp;R&amp;"Times New Roman CE,Félkövér dőlt"&amp;11 6. melléklet az ./2020. (.)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Q29"/>
  <sheetViews>
    <sheetView zoomScale="80" zoomScaleNormal="80" workbookViewId="0">
      <selection sqref="A1:J21"/>
    </sheetView>
  </sheetViews>
  <sheetFormatPr defaultColWidth="9.33203125" defaultRowHeight="15.75"/>
  <cols>
    <col min="1" max="1" width="41.1640625" style="198" customWidth="1"/>
    <col min="2" max="8" width="17" style="198" customWidth="1"/>
    <col min="9" max="9" width="16" style="198" customWidth="1"/>
    <col min="10" max="10" width="17" style="198" customWidth="1"/>
    <col min="11" max="11" width="12.83203125" style="198" customWidth="1"/>
    <col min="12" max="12" width="13.6640625" style="198" customWidth="1"/>
    <col min="13" max="14" width="12" style="198" customWidth="1"/>
    <col min="15" max="16384" width="9.33203125" style="198"/>
  </cols>
  <sheetData>
    <row r="1" spans="1:17" ht="57.75" customHeight="1">
      <c r="A1" s="1273" t="s">
        <v>706</v>
      </c>
      <c r="B1" s="1273"/>
      <c r="C1" s="1273"/>
      <c r="D1" s="1273"/>
      <c r="E1" s="1273"/>
      <c r="F1" s="1273"/>
      <c r="G1" s="1273"/>
      <c r="H1" s="1273"/>
      <c r="I1" s="1273"/>
      <c r="J1" s="1273"/>
      <c r="K1" s="207"/>
      <c r="L1" s="207"/>
      <c r="M1" s="207"/>
      <c r="N1" s="207"/>
    </row>
    <row r="2" spans="1:17" ht="20.25" customHeight="1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274"/>
      <c r="N2" s="1274"/>
      <c r="O2" s="199"/>
    </row>
    <row r="3" spans="1:17" ht="22.5" customHeight="1">
      <c r="A3" s="203"/>
      <c r="B3" s="200"/>
      <c r="C3" s="200"/>
      <c r="D3" s="200"/>
      <c r="E3" s="200"/>
      <c r="F3" s="200"/>
      <c r="G3" s="200"/>
      <c r="H3" s="200"/>
      <c r="I3" s="200"/>
      <c r="J3" s="208" t="s">
        <v>1</v>
      </c>
      <c r="K3" s="200"/>
      <c r="L3" s="204"/>
      <c r="M3" s="204"/>
      <c r="N3" s="204"/>
      <c r="O3" s="199"/>
      <c r="P3" s="199"/>
      <c r="Q3" s="199"/>
    </row>
    <row r="4" spans="1:17" ht="22.5" customHeight="1">
      <c r="A4" s="1275" t="s">
        <v>267</v>
      </c>
      <c r="B4" s="1277" t="s">
        <v>406</v>
      </c>
      <c r="C4" s="1278"/>
      <c r="D4" s="1278"/>
      <c r="E4" s="1279"/>
      <c r="F4" s="1277" t="s">
        <v>403</v>
      </c>
      <c r="G4" s="1280"/>
      <c r="H4" s="1281" t="s">
        <v>407</v>
      </c>
      <c r="I4" s="1282"/>
      <c r="J4" s="1283" t="s">
        <v>402</v>
      </c>
      <c r="K4" s="200"/>
      <c r="L4" s="201"/>
      <c r="M4" s="201"/>
      <c r="N4" s="204"/>
      <c r="O4" s="199"/>
      <c r="P4" s="199"/>
      <c r="Q4" s="199"/>
    </row>
    <row r="5" spans="1:17" ht="62.25" customHeight="1">
      <c r="A5" s="1276"/>
      <c r="B5" s="1170" t="s">
        <v>408</v>
      </c>
      <c r="C5" s="205" t="s">
        <v>404</v>
      </c>
      <c r="D5" s="206" t="s">
        <v>409</v>
      </c>
      <c r="E5" s="1171" t="s">
        <v>404</v>
      </c>
      <c r="F5" s="1174" t="s">
        <v>403</v>
      </c>
      <c r="G5" s="1171" t="s">
        <v>404</v>
      </c>
      <c r="H5" s="1170" t="s">
        <v>410</v>
      </c>
      <c r="I5" s="1178" t="s">
        <v>404</v>
      </c>
      <c r="J5" s="1284"/>
      <c r="K5" s="202"/>
      <c r="L5" s="202"/>
      <c r="M5" s="202"/>
      <c r="N5" s="204"/>
      <c r="O5" s="199"/>
      <c r="P5" s="199"/>
      <c r="Q5" s="199"/>
    </row>
    <row r="6" spans="1:17" ht="27" customHeight="1">
      <c r="A6" s="1165" t="s">
        <v>624</v>
      </c>
      <c r="B6" s="1179">
        <v>10862500</v>
      </c>
      <c r="C6" s="1180">
        <f>B6/J6</f>
        <v>0.6037225658461931</v>
      </c>
      <c r="D6" s="1181">
        <v>0</v>
      </c>
      <c r="E6" s="1182"/>
      <c r="F6" s="1179">
        <v>0</v>
      </c>
      <c r="G6" s="1182"/>
      <c r="H6" s="1183">
        <v>7130036</v>
      </c>
      <c r="I6" s="1182">
        <f>H6/J6</f>
        <v>0.3962774341538069</v>
      </c>
      <c r="J6" s="1196">
        <f>B6+D6+F6+H6</f>
        <v>17992536</v>
      </c>
    </row>
    <row r="7" spans="1:17" s="785" customFormat="1" ht="27" customHeight="1">
      <c r="A7" s="1166" t="s">
        <v>728</v>
      </c>
      <c r="B7" s="1185"/>
      <c r="C7" s="1184"/>
      <c r="D7" s="1186"/>
      <c r="E7" s="1187"/>
      <c r="F7" s="1185">
        <v>163808</v>
      </c>
      <c r="G7" s="1187">
        <f t="shared" ref="G7:G10" si="0">F7/J7</f>
        <v>1</v>
      </c>
      <c r="H7" s="1188"/>
      <c r="I7" s="1187"/>
      <c r="J7" s="1199">
        <f>B7+D7+F7+H7</f>
        <v>163808</v>
      </c>
    </row>
    <row r="8" spans="1:17" s="785" customFormat="1" ht="27" customHeight="1">
      <c r="A8" s="1166" t="s">
        <v>736</v>
      </c>
      <c r="B8" s="1185"/>
      <c r="C8" s="1184"/>
      <c r="D8" s="1186"/>
      <c r="E8" s="1187"/>
      <c r="F8" s="1185"/>
      <c r="G8" s="1187"/>
      <c r="H8" s="1188"/>
      <c r="I8" s="1187"/>
      <c r="J8" s="1199"/>
    </row>
    <row r="9" spans="1:17" s="785" customFormat="1" ht="27" customHeight="1">
      <c r="A9" s="1166" t="s">
        <v>745</v>
      </c>
      <c r="B9" s="1185">
        <v>312850</v>
      </c>
      <c r="C9" s="1184">
        <f t="shared" ref="C9:C11" ca="1" si="1">B9/J9</f>
        <v>6.5817959857423197E-2</v>
      </c>
      <c r="D9" s="1186"/>
      <c r="E9" s="1187"/>
      <c r="F9" s="1185">
        <v>-29169</v>
      </c>
      <c r="G9" s="1187">
        <f t="shared" ca="1" si="0"/>
        <v>1</v>
      </c>
      <c r="H9" s="1188">
        <v>-4294334</v>
      </c>
      <c r="I9" s="1187">
        <f t="shared" ref="I9:I10" ca="1" si="2">H9/J9</f>
        <v>-0.23651975309566728</v>
      </c>
      <c r="J9" s="1199">
        <f ca="1">SUM(B9:I9)</f>
        <v>-4010653</v>
      </c>
    </row>
    <row r="10" spans="1:17" s="785" customFormat="1" ht="27" customHeight="1">
      <c r="A10" s="1166" t="s">
        <v>727</v>
      </c>
      <c r="B10" s="1185">
        <f>SUM(B6:B9)</f>
        <v>11175350</v>
      </c>
      <c r="C10" s="1184">
        <f t="shared" si="1"/>
        <v>0.61550662402078304</v>
      </c>
      <c r="D10" s="1186">
        <f t="shared" ref="D10" si="3">SUM(D6:D8)</f>
        <v>0</v>
      </c>
      <c r="E10" s="1189"/>
      <c r="F10" s="1185">
        <f>SUM(F7:F9)</f>
        <v>134639</v>
      </c>
      <c r="G10" s="1187">
        <f t="shared" si="0"/>
        <v>7.4155347574379514E-3</v>
      </c>
      <c r="H10" s="1188">
        <f>SUM(H9)</f>
        <v>-4294334</v>
      </c>
      <c r="I10" s="1187">
        <f t="shared" si="2"/>
        <v>-0.23651975309566728</v>
      </c>
      <c r="J10" s="1200">
        <f>SUM(J6:J8)</f>
        <v>18156344</v>
      </c>
    </row>
    <row r="11" spans="1:17" ht="40.5" customHeight="1">
      <c r="A11" s="1167" t="s">
        <v>411</v>
      </c>
      <c r="B11" s="1172">
        <f>SUM(B10)</f>
        <v>11175350</v>
      </c>
      <c r="C11" s="884">
        <f t="shared" si="1"/>
        <v>0.79001796377426881</v>
      </c>
      <c r="D11" s="950">
        <f t="shared" ref="D11:G11" si="4">SUM(D6:D6)</f>
        <v>0</v>
      </c>
      <c r="E11" s="951">
        <f t="shared" si="4"/>
        <v>0</v>
      </c>
      <c r="F11" s="1172">
        <f>SUM(F10)</f>
        <v>134639</v>
      </c>
      <c r="G11" s="951">
        <f t="shared" si="4"/>
        <v>0</v>
      </c>
      <c r="H11" s="1164">
        <f>SUM(H6:H9)</f>
        <v>2835702</v>
      </c>
      <c r="I11" s="1173">
        <f t="shared" ref="I11:I21" si="5">H11/J11</f>
        <v>0.20046401409446876</v>
      </c>
      <c r="J11" s="1175">
        <f>SUM(B11,F11,H11)</f>
        <v>14145691</v>
      </c>
    </row>
    <row r="12" spans="1:17" ht="42.75" customHeight="1">
      <c r="A12" s="1167" t="s">
        <v>666</v>
      </c>
      <c r="B12" s="1172">
        <v>13034907</v>
      </c>
      <c r="C12" s="884">
        <f>B12/J12</f>
        <v>6.5817959857423197E-2</v>
      </c>
      <c r="D12" s="950">
        <v>12500000</v>
      </c>
      <c r="E12" s="1173">
        <f>D12/J12</f>
        <v>6.3117020951341654E-2</v>
      </c>
      <c r="F12" s="1172">
        <v>172509928</v>
      </c>
      <c r="G12" s="1173">
        <f>F12/J12</f>
        <v>0.87106501919123513</v>
      </c>
      <c r="H12" s="1164"/>
      <c r="I12" s="1173"/>
      <c r="J12" s="1197">
        <f>SUM(B12,D12,F12)</f>
        <v>198044835</v>
      </c>
    </row>
    <row r="13" spans="1:17" ht="40.5" customHeight="1">
      <c r="A13" s="1168" t="s">
        <v>728</v>
      </c>
      <c r="B13" s="1185">
        <v>5294552</v>
      </c>
      <c r="C13" s="1184">
        <f t="shared" ref="C13:C16" si="6">B13/J13</f>
        <v>0.47629029592679317</v>
      </c>
      <c r="D13" s="1186">
        <v>2014095</v>
      </c>
      <c r="E13" s="1187">
        <f t="shared" ref="E13:E21" si="7">D13/J13</f>
        <v>0.18118509433369895</v>
      </c>
      <c r="F13" s="1185">
        <v>3807582</v>
      </c>
      <c r="G13" s="1187">
        <f t="shared" ref="G13:G16" si="8">F13/J13</f>
        <v>0.34252460973950788</v>
      </c>
      <c r="H13" s="1188"/>
      <c r="I13" s="1187"/>
      <c r="J13" s="1197">
        <f>SUM(B13,D13,F13)</f>
        <v>11116229</v>
      </c>
    </row>
    <row r="14" spans="1:17" ht="40.5" customHeight="1">
      <c r="A14" s="1168" t="s">
        <v>736</v>
      </c>
      <c r="B14" s="1185">
        <v>1280926</v>
      </c>
      <c r="C14" s="1184">
        <f t="shared" si="6"/>
        <v>3.1567934855002269E-2</v>
      </c>
      <c r="D14" s="1186"/>
      <c r="E14" s="1187">
        <f t="shared" si="7"/>
        <v>0</v>
      </c>
      <c r="F14" s="1185">
        <v>39295881</v>
      </c>
      <c r="G14" s="1187">
        <f t="shared" si="8"/>
        <v>0.96843206514499769</v>
      </c>
      <c r="H14" s="1188"/>
      <c r="I14" s="1187"/>
      <c r="J14" s="1197">
        <v>40576807</v>
      </c>
    </row>
    <row r="15" spans="1:17" ht="40.5" customHeight="1">
      <c r="A15" s="1166" t="s">
        <v>745</v>
      </c>
      <c r="B15" s="1185">
        <v>-898609</v>
      </c>
      <c r="C15" s="1184">
        <f t="shared" si="6"/>
        <v>0.49877416901869692</v>
      </c>
      <c r="D15" s="1186">
        <v>3924228</v>
      </c>
      <c r="E15" s="1187">
        <f t="shared" si="7"/>
        <v>-2.1781481820679551</v>
      </c>
      <c r="F15" s="1185">
        <v>-4827254</v>
      </c>
      <c r="G15" s="1187">
        <f t="shared" si="8"/>
        <v>2.6793740130492578</v>
      </c>
      <c r="H15" s="1188"/>
      <c r="I15" s="1187"/>
      <c r="J15" s="1197">
        <f>SUM(B15,D15,F15)</f>
        <v>-1801635</v>
      </c>
    </row>
    <row r="16" spans="1:17" ht="40.5" customHeight="1">
      <c r="A16" s="1168" t="s">
        <v>727</v>
      </c>
      <c r="B16" s="1185">
        <f>SUM(B12:B15)</f>
        <v>18711776</v>
      </c>
      <c r="C16" s="1184">
        <f t="shared" si="6"/>
        <v>7.5470114017541182E-2</v>
      </c>
      <c r="D16" s="1186">
        <f>SUM(D12:D15)</f>
        <v>18438323</v>
      </c>
      <c r="E16" s="1187">
        <f t="shared" si="7"/>
        <v>7.4367197378926095E-2</v>
      </c>
      <c r="F16" s="1185">
        <f>SUM(F12:F15)</f>
        <v>210786137</v>
      </c>
      <c r="G16" s="1187">
        <f t="shared" si="8"/>
        <v>0.85016268860353272</v>
      </c>
      <c r="H16" s="1188">
        <f t="shared" ref="H16" si="9">SUM(H12:H14)</f>
        <v>0</v>
      </c>
      <c r="I16" s="1189"/>
      <c r="J16" s="1175">
        <f>SUM(B16,D16,F16)</f>
        <v>247936236</v>
      </c>
    </row>
    <row r="17" spans="1:14" ht="59.25" customHeight="1">
      <c r="A17" s="1167" t="s">
        <v>412</v>
      </c>
      <c r="B17" s="1172">
        <f>SUM(B16,B11)</f>
        <v>29887126</v>
      </c>
      <c r="C17" s="884">
        <f>B17/J17</f>
        <v>0.1458469619498802</v>
      </c>
      <c r="D17" s="950">
        <f>SUM(D12)</f>
        <v>12500000</v>
      </c>
      <c r="E17" s="1173">
        <f t="shared" si="7"/>
        <v>6.0999074463483127E-2</v>
      </c>
      <c r="F17" s="1172">
        <f>SUM(F12)</f>
        <v>172509928</v>
      </c>
      <c r="G17" s="1173">
        <f>F17/J17</f>
        <v>0.84183567550096905</v>
      </c>
      <c r="H17" s="1164"/>
      <c r="I17" s="1173"/>
      <c r="J17" s="1175">
        <v>204921142</v>
      </c>
    </row>
    <row r="18" spans="1:14" ht="42.75" customHeight="1">
      <c r="A18" s="1167" t="s">
        <v>728</v>
      </c>
      <c r="B18" s="1185">
        <f>SUM(B13)</f>
        <v>5294552</v>
      </c>
      <c r="C18" s="1184">
        <f t="shared" ref="C18:C21" si="10">B18/J18</f>
        <v>0.46937363769285506</v>
      </c>
      <c r="D18" s="1186">
        <f>SUM(D13)</f>
        <v>2014095</v>
      </c>
      <c r="E18" s="1187">
        <f t="shared" si="7"/>
        <v>0.1785539355943602</v>
      </c>
      <c r="F18" s="1185">
        <f>SUM(F7,F13)</f>
        <v>3971390</v>
      </c>
      <c r="G18" s="1187">
        <f t="shared" ref="G18:G21" si="11">F18/J18</f>
        <v>0.35207242671278471</v>
      </c>
      <c r="H18" s="1188"/>
      <c r="I18" s="1187"/>
      <c r="J18" s="1197">
        <f>SUM(J7,J13)</f>
        <v>11280037</v>
      </c>
    </row>
    <row r="19" spans="1:14" ht="42.75" customHeight="1">
      <c r="A19" s="1167" t="s">
        <v>736</v>
      </c>
      <c r="B19" s="1185">
        <f>SUM(B8,B14)</f>
        <v>1280926</v>
      </c>
      <c r="C19" s="1184">
        <f t="shared" si="10"/>
        <v>3.1567934855002269E-2</v>
      </c>
      <c r="D19" s="1186">
        <f t="shared" ref="D19:I19" si="12">SUM(D8,D14)</f>
        <v>0</v>
      </c>
      <c r="E19" s="1187">
        <f t="shared" si="7"/>
        <v>0</v>
      </c>
      <c r="F19" s="1185">
        <f t="shared" si="12"/>
        <v>39295881</v>
      </c>
      <c r="G19" s="1187">
        <f t="shared" si="11"/>
        <v>0.96843206514499769</v>
      </c>
      <c r="H19" s="1188">
        <f t="shared" si="12"/>
        <v>0</v>
      </c>
      <c r="I19" s="1189">
        <f t="shared" si="12"/>
        <v>0</v>
      </c>
      <c r="J19" s="1198">
        <f>SUM(J8,J14)</f>
        <v>40576807</v>
      </c>
    </row>
    <row r="20" spans="1:14" ht="42.75" customHeight="1">
      <c r="A20" s="1169" t="s">
        <v>745</v>
      </c>
      <c r="B20" s="1185">
        <f>SUM(B15,B9)</f>
        <v>-585759</v>
      </c>
      <c r="C20" s="1184">
        <f t="shared" si="10"/>
        <v>0.10077941767510488</v>
      </c>
      <c r="D20" s="1186">
        <f>SUM(D15)</f>
        <v>3924228</v>
      </c>
      <c r="E20" s="1187">
        <f t="shared" si="7"/>
        <v>-0.67516062521334108</v>
      </c>
      <c r="F20" s="1185">
        <f t="shared" ref="F20:H20" si="13">SUM(F9,F15)</f>
        <v>-4856423</v>
      </c>
      <c r="G20" s="1187">
        <f t="shared" si="11"/>
        <v>0.83554410930772871</v>
      </c>
      <c r="H20" s="1188">
        <f t="shared" si="13"/>
        <v>-4294334</v>
      </c>
      <c r="I20" s="1190">
        <f t="shared" si="5"/>
        <v>0.73883709823050747</v>
      </c>
      <c r="J20" s="1198">
        <f>SUM(B20,D20,F20,H20)</f>
        <v>-5812288</v>
      </c>
      <c r="N20" s="1201"/>
    </row>
    <row r="21" spans="1:14" ht="42.75" customHeight="1">
      <c r="A21" s="1167" t="s">
        <v>727</v>
      </c>
      <c r="B21" s="1191">
        <f>SUM(B16)</f>
        <v>18711776</v>
      </c>
      <c r="C21" s="1177">
        <f t="shared" si="10"/>
        <v>7.4576666039328249E-2</v>
      </c>
      <c r="D21" s="1192">
        <f>SUM(D16)</f>
        <v>18438323</v>
      </c>
      <c r="E21" s="1195">
        <f t="shared" si="7"/>
        <v>7.3486806206757987E-2</v>
      </c>
      <c r="F21" s="1191">
        <f>SUM(F11,F16)</f>
        <v>210920776</v>
      </c>
      <c r="G21" s="1195">
        <f t="shared" si="11"/>
        <v>0.84063470364907966</v>
      </c>
      <c r="H21" s="1194">
        <f>SUM(H11)</f>
        <v>2835702</v>
      </c>
      <c r="I21" s="1193">
        <f t="shared" si="5"/>
        <v>1.1301824104834048E-2</v>
      </c>
      <c r="J21" s="1176">
        <f>SUM(B21,D21,F21,H21)</f>
        <v>250906577</v>
      </c>
    </row>
    <row r="28" spans="1:14">
      <c r="J28" s="1201"/>
    </row>
    <row r="29" spans="1:14">
      <c r="J29" s="1201">
        <f t="shared" ref="J29" si="14">SUM(J22)</f>
        <v>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80" orientation="landscape" r:id="rId1"/>
  <headerFooter alignWithMargins="0">
    <oddHeader>&amp;R&amp;"Times New Roman CE,Félkövér dőlt"&amp;11 7. melléklet az 1/2020. (II.17.)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19</vt:i4>
      </vt:variant>
    </vt:vector>
  </HeadingPairs>
  <TitlesOfParts>
    <vt:vector size="41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10.sz.mell</vt:lpstr>
      <vt:lpstr>10.1.sz.mell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'10.1.sz.mell'!Nyomtatási_terület</vt:lpstr>
      <vt:lpstr>'11.sz.mell'!Nyomtatási_terület</vt:lpstr>
      <vt:lpstr>'12.sz.mell'!Nyomtatási_terület</vt:lpstr>
      <vt:lpstr>'13.sz.mell'!Nyomtatási_terület</vt:lpstr>
      <vt:lpstr>'14.sz.mell'!Nyomtatási_terület</vt:lpstr>
      <vt:lpstr>'15.sz.mell'!Nyomtatási_terület</vt:lpstr>
      <vt:lpstr>'16.sz.mell'!Nyomtatási_terület</vt:lpstr>
      <vt:lpstr>'17.sz.mell'!Nyomtatási_terület</vt:lpstr>
      <vt:lpstr>'18. sz.mell'!Nyomtatási_terület</vt:lpstr>
      <vt:lpstr>'2.1.sz.mell  '!Nyomtatási_terület</vt:lpstr>
      <vt:lpstr>'2.2.sz.mell  '!Nyomtatási_terület</vt:lpstr>
      <vt:lpstr>'5.sz.mell'!Nyomtatási_terület</vt:lpstr>
      <vt:lpstr>'7.sz.mell.'!Nyomtatási_terület</vt:lpstr>
      <vt:lpstr>'9.1.sz.mell'!Nyomtatási_terület</vt:lpstr>
      <vt:lpstr>'9.sz.mell.'!Nyomtatási_terület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Klári</cp:lastModifiedBy>
  <cp:lastPrinted>2021-02-10T13:44:59Z</cp:lastPrinted>
  <dcterms:created xsi:type="dcterms:W3CDTF">2017-01-30T13:11:32Z</dcterms:created>
  <dcterms:modified xsi:type="dcterms:W3CDTF">2021-02-15T11:03:09Z</dcterms:modified>
</cp:coreProperties>
</file>