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71" windowWidth="12660" windowHeight="11640" tabRatio="727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3. sz. mell" sheetId="20" r:id="rId20"/>
    <sheet name="9.4. sz. mell" sheetId="21" r:id="rId21"/>
    <sheet name="9.4.1. sz. mell" sheetId="22" r:id="rId22"/>
    <sheet name="9.4.2. sz. mell" sheetId="23" r:id="rId23"/>
    <sheet name="9.5. sz. mell" sheetId="24" r:id="rId24"/>
    <sheet name="10.sz.mell" sheetId="25" r:id="rId25"/>
    <sheet name="1. sz tájékoztató t." sheetId="26" r:id="rId26"/>
    <sheet name="2. sz tájékoztató t" sheetId="27" r:id="rId27"/>
    <sheet name="3. sz tájékoztató t." sheetId="28" r:id="rId28"/>
    <sheet name="4.sz tájékoztató t." sheetId="29" r:id="rId29"/>
    <sheet name="5.sz tájékoztató t." sheetId="30" r:id="rId30"/>
    <sheet name="6.sz tájékoztató t." sheetId="31" r:id="rId31"/>
    <sheet name="7. sz tájékoztató t." sheetId="32" r:id="rId32"/>
    <sheet name="8. sz. tájékoztató t." sheetId="33" r:id="rId33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'9.3. sz. mell'!$1:$6</definedName>
    <definedName name="_xlnm.Print_Titles" localSheetId="20">'9.4. sz. mell'!$1:$6</definedName>
    <definedName name="_xlnm.Print_Titles" localSheetId="21">'9.4.1. sz. mell'!$1:$6</definedName>
    <definedName name="_xlnm.Print_Titles" localSheetId="22">'9.4.2. sz. mell'!$1:$6</definedName>
    <definedName name="_xlnm.Print_Titles" localSheetId="23">'9.5. sz. mell'!$1:$6</definedName>
    <definedName name="_xlnm.Print_Area" localSheetId="25">'1. sz tájékoztató t.'!$A$1:$E$147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1">'7. sz tájékoztató t.'!$A$1:$E$37</definedName>
  </definedNames>
  <calcPr fullCalcOnLoad="1"/>
</workbook>
</file>

<file path=xl/sharedStrings.xml><?xml version="1.0" encoding="utf-8"?>
<sst xmlns="http://schemas.openxmlformats.org/spreadsheetml/2006/main" count="4447" uniqueCount="643">
  <si>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</si>
  <si>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</si>
  <si>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</si>
  <si>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</si>
  <si>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</si>
  <si>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</si>
  <si>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</si>
  <si>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</si>
  <si>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</si>
  <si>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</si>
  <si>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</si>
  <si>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</si>
  <si>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</si>
  <si>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</si>
  <si>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</si>
  <si>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</si>
  <si>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</si>
  <si>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</si>
  <si>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</si>
  <si>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</si>
  <si>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</si>
  <si>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</si>
  <si>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</si>
  <si>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</si>
  <si>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</si>
  <si>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</si>
  <si>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</si>
  <si>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</si>
  <si>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</si>
  <si>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</si>
  <si>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</si>
  <si>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</si>
  <si>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</si>
  <si>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</si>
  <si>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</si>
  <si>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</si>
  <si>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</si>
  <si>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</si>
  <si>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</si>
  <si>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</si>
  <si>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</si>
  <si>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</si>
  <si>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</si>
  <si>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</si>
  <si>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</si>
  <si>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</si>
  <si>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</si>
  <si>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</si>
  <si>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</si>
  <si>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</si>
  <si>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</si>
  <si>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</si>
  <si>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</si>
  <si>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</si>
  <si>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</si>
  <si>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</si>
  <si>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</si>
  <si>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</si>
  <si>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</si>
  <si>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</si>
  <si>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</si>
  <si>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</si>
  <si>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</si>
  <si>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</si>
  <si>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</si>
  <si>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</si>
  <si>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</si>
  <si>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</si>
  <si>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</si>
  <si>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</si>
  <si>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</si>
  <si>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</si>
  <si>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</si>
  <si>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</si>
  <si>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</si>
  <si>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</si>
  <si>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</si>
  <si>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</si>
  <si>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</si>
  <si>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</si>
  <si>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</si>
  <si>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</si>
  <si>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</si>
  <si>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</si>
  <si>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</si>
  <si>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</si>
  <si>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</si>
  <si>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</si>
  <si>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</si>
  <si>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</si>
  <si>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</si>
  <si>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</si>
  <si>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</si>
  <si>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</si>
  <si>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</si>
  <si>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</si>
  <si>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</si>
  <si>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</si>
  <si>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</si>
  <si>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</si>
  <si>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</si>
  <si>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</si>
  <si>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</si>
  <si>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</si>
  <si>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</si>
  <si>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</si>
  <si>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</si>
  <si>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</si>
  <si>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</si>
  <si>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</si>
  <si>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</si>
  <si>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</si>
  <si>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</si>
  <si>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</si>
  <si>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</si>
  <si>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</si>
  <si>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</si>
  <si>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</si>
  <si>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</si>
  <si>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</si>
  <si>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</si>
  <si>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</si>
  <si>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</si>
  <si>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</si>
  <si>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</si>
  <si>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</si>
  <si>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</si>
  <si>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</si>
  <si>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</si>
  <si>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</si>
  <si>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</si>
  <si>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</si>
  <si>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</si>
  <si>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</si>
  <si>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</si>
  <si>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</si>
  <si>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</si>
  <si>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</si>
  <si>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</si>
  <si>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</si>
  <si>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</si>
  <si>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</si>
  <si>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</si>
  <si>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</si>
  <si>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</si>
  <si>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</si>
  <si>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</si>
  <si>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</si>
  <si>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</si>
  <si>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</si>
  <si>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</si>
  <si>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</si>
  <si>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</si>
  <si>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</si>
  <si>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</si>
  <si>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</si>
  <si>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</si>
  <si>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</si>
  <si>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</si>
  <si>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</si>
  <si>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</si>
  <si>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</si>
  <si>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</si>
  <si>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</si>
  <si>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</si>
  <si>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</si>
  <si>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</si>
  <si>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</si>
  <si>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</si>
  <si>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</si>
  <si>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</si>
  <si>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</si>
  <si>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</si>
  <si>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</si>
  <si>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</si>
  <si>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</si>
  <si>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</si>
  <si>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</si>
  <si>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</si>
  <si>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</si>
  <si>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</si>
  <si>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</si>
  <si>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</si>
  <si>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</si>
  <si>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</si>
  <si>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</si>
  <si>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</si>
  <si>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</si>
  <si>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</si>
  <si>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</si>
  <si>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</si>
  <si>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</si>
  <si>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</si>
  <si>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</si>
  <si>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</si>
  <si>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</si>
  <si>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</si>
  <si>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</si>
  <si>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</si>
  <si>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</si>
  <si>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</si>
  <si>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</si>
  <si>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</si>
  <si>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</si>
  <si>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</si>
  <si>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</si>
  <si>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</si>
  <si>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</si>
  <si>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</si>
  <si>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</si>
  <si>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</si>
  <si>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</si>
  <si>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</si>
  <si>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</si>
  <si>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</si>
  <si>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</si>
  <si>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</si>
  <si>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</si>
  <si>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</si>
  <si>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</si>
  <si>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</si>
  <si>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</si>
  <si>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</si>
  <si>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</si>
  <si>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</si>
  <si>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</si>
  <si>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</si>
  <si>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</si>
  <si>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</si>
  <si>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</si>
  <si>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</si>
  <si>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</si>
  <si>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</si>
  <si>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</si>
  <si>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</si>
  <si>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</si>
  <si>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</si>
  <si>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</si>
  <si>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</si>
  <si>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</si>
  <si>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</si>
  <si>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</si>
  <si>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</si>
  <si>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</si>
  <si>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</si>
  <si>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</si>
  <si>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</si>
  <si>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</si>
  <si>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</si>
  <si>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</si>
  <si>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</si>
  <si>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</si>
  <si>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</si>
  <si>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</si>
  <si>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</si>
  <si>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</si>
  <si>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</si>
  <si>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</si>
  <si>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</si>
  <si>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</si>
  <si>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</si>
  <si>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</si>
  <si>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</si>
  <si>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</si>
  <si>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</si>
  <si>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</si>
  <si>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</si>
  <si>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</si>
  <si>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</si>
  <si>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</si>
  <si>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</si>
  <si>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</si>
  <si>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</si>
  <si>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</si>
  <si>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</si>
  <si>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</si>
  <si>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</si>
  <si>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</si>
  <si>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</si>
  <si>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</si>
  <si>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</si>
  <si>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</si>
  <si>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</si>
  <si>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</si>
  <si>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</si>
  <si>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</si>
  <si>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</si>
  <si>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</si>
  <si>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</si>
  <si>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</si>
  <si>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</si>
  <si>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</si>
  <si>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</si>
  <si>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</si>
  <si>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</si>
  <si>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</si>
  <si>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</si>
  <si>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</si>
  <si>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</si>
  <si>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</si>
  <si>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</si>
  <si>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</si>
  <si>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</si>
  <si>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</si>
  <si>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</si>
  <si>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</si>
  <si>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</si>
  <si>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</si>
  <si>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</si>
  <si>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</si>
  <si>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</si>
  <si>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</si>
  <si>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</si>
  <si>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</si>
  <si>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</si>
  <si>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</si>
  <si>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</si>
  <si>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</si>
  <si>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</si>
  <si>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</si>
  <si>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</si>
  <si>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</si>
  <si>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</si>
  <si>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</si>
  <si>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</si>
  <si>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</si>
  <si>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</si>
  <si>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</si>
  <si>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</si>
  <si>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</si>
  <si>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</si>
  <si>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</si>
  <si>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</si>
  <si>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</si>
  <si>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</si>
  <si>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</si>
  <si>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</si>
  <si>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</si>
  <si>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</si>
  <si>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</si>
  <si>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</si>
  <si>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</si>
  <si>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</si>
  <si>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</si>
  <si>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</si>
  <si>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</si>
  <si>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</si>
  <si>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</si>
  <si>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</si>
  <si>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</si>
  <si>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</si>
  <si>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</si>
  <si>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</si>
  <si>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</si>
  <si>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</si>
  <si>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</si>
  <si>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</si>
  <si>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</si>
  <si>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</si>
  <si>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</si>
  <si>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</si>
  <si>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</si>
  <si>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</si>
  <si>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</si>
  <si>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</si>
  <si>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</si>
  <si>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</si>
  <si>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</si>
  <si>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</si>
  <si>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</si>
  <si>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</si>
  <si>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</si>
  <si>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</si>
  <si>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</si>
  <si>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</si>
  <si>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</si>
  <si>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</si>
  <si>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</si>
  <si>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</si>
  <si>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</si>
  <si>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</si>
  <si>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</si>
  <si>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</si>
  <si>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</si>
  <si>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</si>
  <si>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</si>
  <si>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</si>
  <si>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</si>
  <si>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</si>
  <si>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</si>
  <si>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</si>
  <si>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</si>
  <si>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</si>
  <si>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</si>
  <si>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</si>
  <si>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</si>
  <si>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</si>
  <si>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</si>
  <si>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</si>
  <si>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</si>
  <si>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</si>
  <si>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</si>
  <si>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</si>
  <si>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</si>
  <si>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</si>
  <si>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</si>
  <si>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</si>
  <si>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</si>
  <si>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</si>
  <si>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</si>
  <si>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</si>
  <si>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</si>
  <si>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</si>
  <si>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</si>
  <si>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</si>
  <si>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</si>
  <si>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</si>
  <si>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</si>
  <si>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</si>
  <si>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</si>
  <si>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</si>
  <si>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</si>
  <si>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</si>
  <si>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</si>
  <si>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</si>
  <si>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</si>
  <si>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</si>
  <si>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</si>
  <si>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</si>
  <si>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</si>
  <si>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</si>
  <si>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</si>
  <si>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</si>
  <si>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</si>
  <si>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</si>
  <si>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</si>
  <si>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</si>
  <si>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</si>
  <si>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</si>
  <si>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</si>
  <si>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</si>
  <si>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</si>
  <si>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</si>
  <si>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</si>
  <si>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</si>
  <si>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</si>
  <si>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</si>
  <si>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</si>
  <si>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</si>
  <si>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</si>
  <si>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</si>
  <si>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</si>
  <si>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</si>
  <si>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</si>
  <si>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</si>
  <si>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</si>
  <si>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</si>
  <si>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</si>
  <si>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</si>
  <si>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</si>
  <si>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</si>
  <si>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</si>
  <si>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</si>
  <si>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</si>
  <si>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</si>
  <si>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</si>
  <si>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</si>
  <si>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</si>
  <si>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</si>
  <si>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</si>
  <si>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</si>
  <si>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</si>
  <si>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</si>
  <si>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</si>
  <si>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</si>
  <si>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</si>
  <si>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</si>
  <si>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</si>
  <si>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</si>
  <si>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</si>
  <si>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</si>
  <si>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</si>
  <si>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</si>
  <si>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</si>
  <si>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</si>
  <si>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</si>
  <si>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</si>
  <si>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</si>
  <si>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</si>
  <si>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</si>
  <si>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</si>
  <si>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</si>
  <si>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</si>
  <si>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</si>
  <si>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</si>
  <si>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</si>
  <si>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</si>
  <si>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</si>
  <si>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</si>
  <si>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</si>
  <si>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</si>
  <si>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</si>
  <si>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</si>
  <si>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</si>
  <si>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</si>
  <si>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</si>
  <si>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</si>
  <si>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</si>
  <si>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</si>
  <si>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</si>
  <si>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</si>
  <si>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</si>
  <si>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</si>
  <si>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</si>
  <si>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</si>
  <si>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</si>
  <si>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</si>
  <si>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</si>
  <si>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</si>
  <si>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</si>
  <si>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</si>
  <si>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</si>
  <si>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</si>
  <si>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</si>
  <si>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</si>
  <si>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</si>
  <si>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</si>
  <si>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</si>
  <si>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</si>
  <si>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</si>
  <si>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</si>
  <si>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</si>
  <si>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</si>
  <si>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</si>
  <si>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</si>
  <si>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</si>
  <si>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</si>
  <si>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</si>
  <si>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</si>
  <si>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</si>
  <si>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</si>
  <si>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</si>
  <si>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</si>
  <si>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</si>
  <si>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</si>
  <si>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</si>
  <si>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</si>
  <si>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</si>
  <si>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</si>
  <si>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</si>
  <si>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</si>
  <si>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</si>
  <si>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</si>
  <si>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</si>
  <si>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</si>
  <si>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</si>
  <si>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</si>
  <si>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</si>
  <si>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</si>
  <si>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</si>
  <si>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</si>
  <si>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</si>
  <si>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</si>
  <si>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</si>
  <si>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</si>
  <si>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</si>
  <si>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</si>
  <si>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</si>
  <si>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</si>
  <si>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</si>
  <si>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</si>
  <si>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</si>
  <si>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</si>
  <si>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</si>
  <si>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</si>
  <si>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</si>
  <si>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</si>
  <si>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</si>
  <si>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</si>
  <si>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</si>
  <si>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</si>
  <si>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Magánszemélyek kommunális adója</t>
  </si>
  <si>
    <t>Elek Város Önkormányzat adósságot keletkeztető ügyletekből és kezességvállalásokból fennálló kötelezettségei</t>
  </si>
  <si>
    <t>Elek Önkormányzat saját bevételeinek részletezése az adósságot keletkeztető ügyletből származó tárgyévi fizetési kötelezettség megállapításához</t>
  </si>
  <si>
    <t>Eleki Közös Önkormányzati Hivatal</t>
  </si>
  <si>
    <t>Napköziotthonos Óvodák</t>
  </si>
  <si>
    <t>Reibel Mihály Városi Művelődési Központ és Könyvtár</t>
  </si>
  <si>
    <t>Naplemente Idősek Otthona</t>
  </si>
  <si>
    <t>Önkormányzati hivatal működési támogatása</t>
  </si>
  <si>
    <t>Zöldterület gazdálkodás</t>
  </si>
  <si>
    <t>Közvilágítás fenntartás</t>
  </si>
  <si>
    <t>Köztemető fenntartás</t>
  </si>
  <si>
    <t>Közutak fenntartása</t>
  </si>
  <si>
    <t>Egyéb kötelező önkormányzati feladatok támogatása</t>
  </si>
  <si>
    <t>Lakott külterülettel kapcsolatos feladatok támogatása</t>
  </si>
  <si>
    <t>Település-üzemeltetéshez kapcsolódó feladatellátás kiegészítő támogatása</t>
  </si>
  <si>
    <t>Óvodapedagógusok, és az óvodapedagógusok nevelő munkáját közvetlenül segítők bértámogatása</t>
  </si>
  <si>
    <t>Óvodaműködtetési támogatás</t>
  </si>
  <si>
    <t>Köznevelési intézmények működtetéséhez kapcsolódó támogatás</t>
  </si>
  <si>
    <t>Települési önkormányzatok szociális feladatainak egyéb támogatása</t>
  </si>
  <si>
    <t>Szociális étkeztetés</t>
  </si>
  <si>
    <t>Időskorúak átmeneti és tartós bentlakásos ellátása- szakmai dolgozók bértámogatása</t>
  </si>
  <si>
    <t>Időskorúak átmeneti és tartós bentlakásos ellátása- intézmény-üzemeltetési támogatása</t>
  </si>
  <si>
    <t>Intézményi gyermekétkeztetés kapcsán az étkeztetési feladatot ellátók után járó bértámogatás</t>
  </si>
  <si>
    <t>Intézményi gyermekétkeztetés üzemeltetési támogatása</t>
  </si>
  <si>
    <t>A rászoruló gyermekek intézményen kívüli szünidei étkeztetésének támogatása</t>
  </si>
  <si>
    <t>Települési önkormányzatok nyilvános könyvári és közművelődési feladatainak támogatása</t>
  </si>
  <si>
    <t>Polgármesteri illetmény támogatása</t>
  </si>
  <si>
    <t>Gyula és Környéke Többcélú Kistértégi Társulás</t>
  </si>
  <si>
    <t>Működési támogatás</t>
  </si>
  <si>
    <t>Tagdíj</t>
  </si>
  <si>
    <t>Települési nemzetiségi önkormányzatok</t>
  </si>
  <si>
    <t>Rendőrség</t>
  </si>
  <si>
    <t>TÖOSZ, Katasztrófavédelem, Leader</t>
  </si>
  <si>
    <t>Tagdíjak</t>
  </si>
  <si>
    <t>Lakosság</t>
  </si>
  <si>
    <t>Bursa Hungarica ösztöndíj</t>
  </si>
  <si>
    <t>Civil szervezetek</t>
  </si>
  <si>
    <t>Helyi védettségű épületek felújítás támogatása</t>
  </si>
  <si>
    <t xml:space="preserve">DAREH </t>
  </si>
  <si>
    <t>Körösi Vízgazdálkodási Társulat</t>
  </si>
  <si>
    <t>Ösztöndíj</t>
  </si>
  <si>
    <t>Református Egyház</t>
  </si>
  <si>
    <t>Vizesblokk felújításra támogatás</t>
  </si>
  <si>
    <t>Szennnyvíz rákötés ösztönzés</t>
  </si>
  <si>
    <t>Mini bölcsőde kialakítása</t>
  </si>
  <si>
    <t>2018</t>
  </si>
  <si>
    <t>Mini bölcsőde kialakítása eszközbeszerzés</t>
  </si>
  <si>
    <t>Dr.Mester György Általános Iskola energetikai megújítása</t>
  </si>
  <si>
    <t>Víz- és szennyvíz havaria felújítási kiadásai</t>
  </si>
  <si>
    <t xml:space="preserve">   Közfoglalkoztatás eszközbeszerzés</t>
  </si>
  <si>
    <t>Hivatal fűtési rendszerének korszerűsítése- dologi kiadás</t>
  </si>
  <si>
    <t>2013</t>
  </si>
  <si>
    <t>Hivatal fűtési rendszerének korszerűsítése – felhalmozási kiadás</t>
  </si>
  <si>
    <t>2017</t>
  </si>
  <si>
    <t>"Elek Város Önkormnyzata ASP központhoz való csatlakozása"     KÖFOP-1.2.1-VEKOP-16-2017-00773</t>
  </si>
  <si>
    <t>"Dr.Mester György Általános Iskola és sportcsarnok energetikai megújítása Elek Városában "  TOP-3.2.1-15-BS1-2016-00051</t>
  </si>
  <si>
    <t>Elek Város  Önkormányzat likviditási terve
2017. évre</t>
  </si>
  <si>
    <t>Nyitó pénzkészlet</t>
  </si>
  <si>
    <t>-----</t>
  </si>
  <si>
    <t>Dologi kiadások</t>
  </si>
  <si>
    <t>Ellátottak pénzbeli juttatása</t>
  </si>
  <si>
    <t>Egyenleg (11-21)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</si>
</sst>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7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sz val="8"/>
      <color indexed="10"/>
      <name val="Times New Roman CE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5" xfId="0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7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8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4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0" xfId="0" applyFont="1" applyFill="1" applyBorder="1" applyAlignment="1" applyProtection="1">
      <alignment horizontal="right"/>
      <protection/>
    </xf>
    <xf numFmtId="164" fontId="16" fillId="0" borderId="40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5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1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2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2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8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4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1" xfId="0" applyFill="1" applyBorder="1" applyAlignment="1" applyProtection="1">
      <alignment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164" fontId="7" fillId="0" borderId="36" xfId="0" applyNumberFormat="1" applyFont="1" applyFill="1" applyBorder="1" applyAlignment="1" applyProtection="1">
      <alignment horizontal="center" vertical="center" wrapText="1"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6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57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56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0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2" xfId="40" applyNumberFormat="1" applyFont="1" applyFill="1" applyBorder="1" applyAlignment="1" applyProtection="1">
      <alignment/>
      <protection locked="0"/>
    </xf>
    <xf numFmtId="166" fontId="17" fillId="0" borderId="47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 quotePrefix="1">
      <alignment horizontal="right" vertical="center" indent="1"/>
      <protection/>
    </xf>
    <xf numFmtId="0" fontId="7" fillId="0" borderId="37" xfId="0" applyFont="1" applyFill="1" applyBorder="1" applyAlignment="1" applyProtection="1">
      <alignment horizontal="right" vertical="center" wrapText="1" indent="1"/>
      <protection/>
    </xf>
    <xf numFmtId="164" fontId="7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2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 locked="0"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7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5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6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164" fontId="21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7" xfId="58" applyFont="1" applyFill="1" applyBorder="1" applyAlignment="1" applyProtection="1">
      <alignment horizontal="center" vertical="center" wrapText="1"/>
      <protection/>
    </xf>
    <xf numFmtId="164" fontId="17" fillId="0" borderId="3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1" xfId="58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3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5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1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20" fillId="0" borderId="41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6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1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0" applyNumberFormat="1" applyFont="1" applyFill="1" applyBorder="1" applyAlignment="1" applyProtection="1">
      <alignment/>
      <protection locked="0"/>
    </xf>
    <xf numFmtId="166" fontId="31" fillId="0" borderId="34" xfId="40" applyNumberFormat="1" applyFont="1" applyFill="1" applyBorder="1" applyAlignment="1">
      <alignment/>
    </xf>
    <xf numFmtId="166" fontId="31" fillId="0" borderId="11" xfId="40" applyNumberFormat="1" applyFont="1" applyFill="1" applyBorder="1" applyAlignment="1" applyProtection="1">
      <alignment/>
      <protection locked="0"/>
    </xf>
    <xf numFmtId="166" fontId="31" fillId="0" borderId="29" xfId="40" applyNumberFormat="1" applyFont="1" applyFill="1" applyBorder="1" applyAlignment="1">
      <alignment/>
    </xf>
    <xf numFmtId="166" fontId="31" fillId="0" borderId="15" xfId="40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57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56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8" xfId="0" applyNumberFormat="1" applyFont="1" applyFill="1" applyBorder="1" applyAlignment="1" applyProtection="1">
      <alignment vertical="center" wrapText="1"/>
      <protection locked="0"/>
    </xf>
    <xf numFmtId="164" fontId="31" fillId="33" borderId="55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164" fontId="34" fillId="0" borderId="23" xfId="59" applyNumberFormat="1" applyFont="1" applyFill="1" applyBorder="1" applyProtection="1">
      <alignment/>
      <protection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16" fillId="0" borderId="37" xfId="0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35" xfId="0" applyFont="1" applyBorder="1" applyAlignment="1" applyProtection="1">
      <alignment horizontal="left" vertical="center" wrapText="1" indent="1"/>
      <protection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0" fontId="7" fillId="0" borderId="67" xfId="0" applyFont="1" applyFill="1" applyBorder="1" applyAlignment="1" applyProtection="1">
      <alignment horizontal="center" vertical="center"/>
      <protection/>
    </xf>
    <xf numFmtId="0" fontId="21" fillId="0" borderId="68" xfId="0" applyFont="1" applyFill="1" applyBorder="1" applyAlignment="1" applyProtection="1">
      <alignment horizontal="left" vertical="center" wrapText="1"/>
      <protection locked="0"/>
    </xf>
    <xf numFmtId="0" fontId="21" fillId="0" borderId="69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/>
      <protection locked="0"/>
    </xf>
    <xf numFmtId="0" fontId="21" fillId="0" borderId="70" xfId="0" applyFont="1" applyFill="1" applyBorder="1" applyAlignment="1" applyProtection="1">
      <alignment horizontal="left" vertical="center" wrapText="1"/>
      <protection locked="0"/>
    </xf>
    <xf numFmtId="0" fontId="21" fillId="0" borderId="71" xfId="0" applyFont="1" applyFill="1" applyBorder="1" applyAlignment="1" applyProtection="1">
      <alignment horizontal="left" vertical="center" wrapText="1"/>
      <protection locked="0"/>
    </xf>
    <xf numFmtId="0" fontId="14" fillId="0" borderId="72" xfId="0" applyFont="1" applyBorder="1" applyAlignment="1" applyProtection="1">
      <alignment horizontal="left" vertical="center" indent="1"/>
      <protection locked="0"/>
    </xf>
    <xf numFmtId="0" fontId="14" fillId="0" borderId="72" xfId="0" applyFont="1" applyBorder="1" applyAlignment="1" applyProtection="1">
      <alignment/>
      <protection locked="0"/>
    </xf>
    <xf numFmtId="0" fontId="14" fillId="0" borderId="73" xfId="0" applyFont="1" applyBorder="1" applyAlignment="1" applyProtection="1">
      <alignment horizontal="left" vertical="center" indent="1"/>
      <protection locked="0"/>
    </xf>
    <xf numFmtId="0" fontId="14" fillId="0" borderId="73" xfId="0" applyFont="1" applyBorder="1" applyAlignment="1" applyProtection="1">
      <alignment/>
      <protection locked="0"/>
    </xf>
    <xf numFmtId="0" fontId="14" fillId="0" borderId="74" xfId="0" applyFont="1" applyBorder="1" applyAlignment="1" applyProtection="1">
      <alignment horizontal="left" vertical="center" indent="1"/>
      <protection locked="0"/>
    </xf>
    <xf numFmtId="0" fontId="14" fillId="0" borderId="74" xfId="0" applyFont="1" applyBorder="1" applyAlignment="1" applyProtection="1">
      <alignment/>
      <protection locked="0"/>
    </xf>
    <xf numFmtId="0" fontId="14" fillId="0" borderId="73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horizontal="right" vertical="center" indent="1"/>
      <protection/>
    </xf>
    <xf numFmtId="3" fontId="31" fillId="0" borderId="34" xfId="0" applyNumberFormat="1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164" fontId="17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74" xfId="58" applyFont="1" applyFill="1" applyBorder="1" applyAlignment="1" applyProtection="1">
      <alignment horizontal="left" vertical="center" wrapText="1" indent="1"/>
      <protection locked="0"/>
    </xf>
    <xf numFmtId="164" fontId="14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7" fillId="35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 applyProtection="1">
      <alignment horizontal="left" vertical="center" wrapText="1" indent="8"/>
      <protection/>
    </xf>
    <xf numFmtId="164" fontId="17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1" xfId="0" applyFont="1" applyFill="1" applyBorder="1" applyAlignment="1" applyProtection="1">
      <alignment horizontal="left" vertical="center" wrapText="1" indent="1"/>
      <protection/>
    </xf>
    <xf numFmtId="164" fontId="17" fillId="35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35" borderId="52" xfId="40" applyNumberFormat="1" applyFont="1" applyFill="1" applyBorder="1" applyAlignment="1" applyProtection="1">
      <alignment/>
      <protection locked="0"/>
    </xf>
    <xf numFmtId="164" fontId="17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35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36" fillId="35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81" xfId="59" applyFont="1" applyFill="1" applyBorder="1" applyAlignment="1" applyProtection="1">
      <alignment horizontal="center" vertical="center" wrapText="1"/>
      <protection/>
    </xf>
    <xf numFmtId="0" fontId="7" fillId="0" borderId="82" xfId="59" applyFont="1" applyFill="1" applyBorder="1" applyAlignment="1" applyProtection="1">
      <alignment horizontal="center" vertical="center"/>
      <protection/>
    </xf>
    <xf numFmtId="0" fontId="7" fillId="0" borderId="83" xfId="59" applyFont="1" applyFill="1" applyBorder="1" applyAlignment="1" applyProtection="1">
      <alignment horizontal="center" vertical="center"/>
      <protection/>
    </xf>
    <xf numFmtId="0" fontId="17" fillId="0" borderId="84" xfId="59" applyFont="1" applyFill="1" applyBorder="1" applyAlignment="1" applyProtection="1">
      <alignment horizontal="left" vertical="center" indent="1"/>
      <protection/>
    </xf>
    <xf numFmtId="0" fontId="17" fillId="0" borderId="71" xfId="59" applyFont="1" applyFill="1" applyBorder="1" applyAlignment="1" applyProtection="1">
      <alignment horizontal="left" vertical="center" indent="1"/>
      <protection/>
    </xf>
    <xf numFmtId="0" fontId="17" fillId="0" borderId="72" xfId="59" applyFont="1" applyFill="1" applyBorder="1" applyAlignment="1" applyProtection="1">
      <alignment horizontal="left" vertical="center" wrapText="1" indent="1"/>
      <protection/>
    </xf>
    <xf numFmtId="164" fontId="33" fillId="0" borderId="72" xfId="59" applyNumberFormat="1" applyFont="1" applyFill="1" applyBorder="1" applyAlignment="1" applyProtection="1">
      <alignment vertical="center"/>
      <protection locked="0"/>
    </xf>
    <xf numFmtId="164" fontId="33" fillId="0" borderId="72" xfId="59" applyNumberFormat="1" applyFont="1" applyFill="1" applyBorder="1" applyAlignment="1" applyProtection="1">
      <alignment vertical="center"/>
      <protection/>
    </xf>
    <xf numFmtId="164" fontId="17" fillId="0" borderId="85" xfId="59" applyNumberFormat="1" applyFont="1" applyFill="1" applyBorder="1" applyAlignment="1" applyProtection="1">
      <alignment horizontal="center" vertical="center"/>
      <protection/>
    </xf>
    <xf numFmtId="0" fontId="17" fillId="0" borderId="76" xfId="59" applyFont="1" applyFill="1" applyBorder="1" applyAlignment="1" applyProtection="1">
      <alignment horizontal="left" vertical="center" indent="1"/>
      <protection/>
    </xf>
    <xf numFmtId="0" fontId="17" fillId="0" borderId="73" xfId="59" applyFont="1" applyFill="1" applyBorder="1" applyAlignment="1" applyProtection="1">
      <alignment horizontal="left" vertical="center" wrapText="1" indent="1"/>
      <protection/>
    </xf>
    <xf numFmtId="164" fontId="33" fillId="0" borderId="73" xfId="59" applyNumberFormat="1" applyFont="1" applyFill="1" applyBorder="1" applyAlignment="1" applyProtection="1">
      <alignment vertical="center"/>
      <protection locked="0"/>
    </xf>
    <xf numFmtId="164" fontId="17" fillId="0" borderId="86" xfId="59" applyNumberFormat="1" applyFont="1" applyFill="1" applyBorder="1" applyAlignment="1" applyProtection="1">
      <alignment vertical="center"/>
      <protection/>
    </xf>
    <xf numFmtId="0" fontId="17" fillId="0" borderId="74" xfId="59" applyFont="1" applyFill="1" applyBorder="1" applyAlignment="1" applyProtection="1">
      <alignment horizontal="left" vertical="center" wrapText="1" indent="1"/>
      <protection/>
    </xf>
    <xf numFmtId="164" fontId="33" fillId="0" borderId="74" xfId="59" applyNumberFormat="1" applyFont="1" applyFill="1" applyBorder="1" applyAlignment="1" applyProtection="1">
      <alignment vertical="center"/>
      <protection locked="0"/>
    </xf>
    <xf numFmtId="0" fontId="17" fillId="0" borderId="73" xfId="59" applyFont="1" applyFill="1" applyBorder="1" applyAlignment="1" applyProtection="1">
      <alignment horizontal="left" vertical="center" indent="1"/>
      <protection/>
    </xf>
    <xf numFmtId="0" fontId="7" fillId="0" borderId="87" xfId="59" applyFont="1" applyFill="1" applyBorder="1" applyAlignment="1" applyProtection="1">
      <alignment horizontal="left" vertical="center" indent="1"/>
      <protection/>
    </xf>
    <xf numFmtId="164" fontId="34" fillId="0" borderId="87" xfId="59" applyNumberFormat="1" applyFont="1" applyFill="1" applyBorder="1" applyAlignment="1" applyProtection="1">
      <alignment vertical="center"/>
      <protection/>
    </xf>
    <xf numFmtId="164" fontId="15" fillId="0" borderId="88" xfId="59" applyNumberFormat="1" applyFont="1" applyFill="1" applyBorder="1" applyAlignment="1" applyProtection="1">
      <alignment horizontal="right" vertical="center"/>
      <protection/>
    </xf>
    <xf numFmtId="0" fontId="17" fillId="0" borderId="89" xfId="59" applyFont="1" applyFill="1" applyBorder="1" applyAlignment="1" applyProtection="1">
      <alignment horizontal="left" vertical="center" indent="1"/>
      <protection/>
    </xf>
    <xf numFmtId="0" fontId="17" fillId="0" borderId="74" xfId="59" applyFont="1" applyFill="1" applyBorder="1" applyAlignment="1" applyProtection="1">
      <alignment horizontal="left" vertical="center" indent="1"/>
      <protection/>
    </xf>
    <xf numFmtId="164" fontId="17" fillId="0" borderId="90" xfId="59" applyNumberFormat="1" applyFont="1" applyFill="1" applyBorder="1" applyAlignment="1" applyProtection="1">
      <alignment vertical="center"/>
      <protection/>
    </xf>
    <xf numFmtId="0" fontId="15" fillId="0" borderId="84" xfId="59" applyFont="1" applyFill="1" applyBorder="1" applyAlignment="1" applyProtection="1">
      <alignment horizontal="left" vertical="center" indent="1"/>
      <protection/>
    </xf>
    <xf numFmtId="164" fontId="15" fillId="0" borderId="88" xfId="59" applyNumberFormat="1" applyFont="1" applyFill="1" applyBorder="1" applyAlignment="1" applyProtection="1">
      <alignment vertical="center"/>
      <protection/>
    </xf>
    <xf numFmtId="0" fontId="7" fillId="0" borderId="87" xfId="59" applyFont="1" applyFill="1" applyBorder="1" applyAlignment="1" applyProtection="1">
      <alignment horizontal="left" indent="1"/>
      <protection/>
    </xf>
    <xf numFmtId="164" fontId="34" fillId="0" borderId="87" xfId="59" applyNumberFormat="1" applyFont="1" applyFill="1" applyBorder="1" applyProtection="1">
      <alignment/>
      <protection/>
    </xf>
    <xf numFmtId="164" fontId="15" fillId="0" borderId="88" xfId="59" applyNumberFormat="1" applyFont="1" applyFill="1" applyBorder="1" applyAlignment="1" applyProtection="1">
      <alignment horizontal="center"/>
      <protection/>
    </xf>
    <xf numFmtId="164" fontId="16" fillId="0" borderId="40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0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91" xfId="0" applyNumberFormat="1" applyFont="1" applyFill="1" applyBorder="1" applyAlignment="1" applyProtection="1">
      <alignment horizontal="center" vertical="center" wrapText="1"/>
      <protection/>
    </xf>
    <xf numFmtId="164" fontId="7" fillId="0" borderId="9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93" xfId="0" applyNumberFormat="1" applyFont="1" applyFill="1" applyBorder="1" applyAlignment="1" applyProtection="1">
      <alignment horizontal="center" vertical="center" wrapText="1"/>
      <protection/>
    </xf>
    <xf numFmtId="164" fontId="7" fillId="0" borderId="9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2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49" xfId="0" applyFont="1" applyFill="1" applyBorder="1" applyAlignment="1" applyProtection="1">
      <alignment horizontal="left" indent="1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7" fillId="0" borderId="48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2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95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96" xfId="0" applyFont="1" applyFill="1" applyBorder="1" applyAlignment="1" applyProtection="1">
      <alignment horizontal="center"/>
      <protection/>
    </xf>
    <xf numFmtId="0" fontId="17" fillId="0" borderId="65" xfId="0" applyFont="1" applyFill="1" applyBorder="1" applyAlignment="1" applyProtection="1">
      <alignment horizontal="left" indent="1"/>
      <protection locked="0"/>
    </xf>
    <xf numFmtId="0" fontId="17" fillId="0" borderId="97" xfId="0" applyFont="1" applyFill="1" applyBorder="1" applyAlignment="1" applyProtection="1">
      <alignment horizontal="left" indent="1"/>
      <protection locked="0"/>
    </xf>
    <xf numFmtId="0" fontId="17" fillId="0" borderId="98" xfId="0" applyFont="1" applyFill="1" applyBorder="1" applyAlignment="1" applyProtection="1">
      <alignment horizontal="left" indent="1"/>
      <protection locked="0"/>
    </xf>
    <xf numFmtId="0" fontId="17" fillId="0" borderId="45" xfId="0" applyFont="1" applyFill="1" applyBorder="1" applyAlignment="1" applyProtection="1">
      <alignment horizontal="left" indent="1"/>
      <protection locked="0"/>
    </xf>
    <xf numFmtId="0" fontId="17" fillId="0" borderId="46" xfId="0" applyFont="1" applyFill="1" applyBorder="1" applyAlignment="1" applyProtection="1">
      <alignment horizontal="left" indent="1"/>
      <protection locked="0"/>
    </xf>
    <xf numFmtId="0" fontId="17" fillId="0" borderId="99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59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1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91" xfId="0" applyNumberFormat="1" applyFont="1" applyFill="1" applyBorder="1" applyAlignment="1" applyProtection="1">
      <alignment horizontal="center" vertical="center"/>
      <protection/>
    </xf>
    <xf numFmtId="164" fontId="7" fillId="0" borderId="92" xfId="0" applyNumberFormat="1" applyFont="1" applyFill="1" applyBorder="1" applyAlignment="1" applyProtection="1">
      <alignment horizontal="center" vertical="center"/>
      <protection/>
    </xf>
    <xf numFmtId="164" fontId="7" fillId="0" borderId="65" xfId="0" applyNumberFormat="1" applyFont="1" applyFill="1" applyBorder="1" applyAlignment="1" applyProtection="1">
      <alignment horizontal="center" vertical="center"/>
      <protection/>
    </xf>
    <xf numFmtId="164" fontId="7" fillId="0" borderId="97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91" xfId="0" applyNumberFormat="1" applyFont="1" applyFill="1" applyBorder="1" applyAlignment="1" applyProtection="1">
      <alignment horizontal="center" vertical="center" wrapText="1"/>
      <protection/>
    </xf>
    <xf numFmtId="164" fontId="7" fillId="0" borderId="92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5" xfId="59" applyFont="1" applyFill="1" applyBorder="1" applyAlignment="1" applyProtection="1">
      <alignment horizontal="left" vertical="center" indent="1"/>
      <protection/>
    </xf>
    <xf numFmtId="0" fontId="16" fillId="0" borderId="50" xfId="59" applyFont="1" applyFill="1" applyBorder="1" applyAlignment="1" applyProtection="1">
      <alignment horizontal="left" vertical="center" indent="1"/>
      <protection/>
    </xf>
    <xf numFmtId="0" fontId="16" fillId="0" borderId="41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59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49" xfId="0" applyFont="1" applyBorder="1" applyAlignment="1" applyProtection="1">
      <alignment horizontal="left" vertical="center" indent="2"/>
      <protection/>
    </xf>
    <xf numFmtId="0" fontId="7" fillId="0" borderId="48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6" fillId="0" borderId="0" xfId="59" applyFont="1" applyFill="1" applyBorder="1" applyAlignment="1" applyProtection="1">
      <alignment horizontal="center" wrapText="1"/>
      <protection locked="0"/>
    </xf>
    <xf numFmtId="0" fontId="16" fillId="0" borderId="88" xfId="59" applyFont="1" applyFill="1" applyBorder="1" applyAlignment="1" applyProtection="1">
      <alignment horizontal="left" vertical="center" inden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E30" sqref="E30:E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149</v>
      </c>
    </row>
    <row r="4" spans="1:2" ht="12.75">
      <c r="A4" s="136"/>
      <c r="B4" s="136"/>
    </row>
    <row r="5" spans="1:2" s="148" customFormat="1" ht="15.75">
      <c r="A5" s="87" t="s">
        <v>570</v>
      </c>
      <c r="B5" s="147"/>
    </row>
    <row r="6" spans="1:2" ht="12.75">
      <c r="A6" s="136"/>
      <c r="B6" s="136"/>
    </row>
    <row r="7" spans="1:2" ht="12.75">
      <c r="A7" s="136" t="s">
        <v>545</v>
      </c>
      <c r="B7" s="136" t="s">
        <v>487</v>
      </c>
    </row>
    <row r="8" spans="1:2" ht="12.75">
      <c r="A8" s="136" t="s">
        <v>546</v>
      </c>
      <c r="B8" s="136" t="s">
        <v>488</v>
      </c>
    </row>
    <row r="9" spans="1:2" ht="12.75">
      <c r="A9" s="136" t="s">
        <v>547</v>
      </c>
      <c r="B9" s="136" t="s">
        <v>489</v>
      </c>
    </row>
    <row r="10" spans="1:2" ht="12.75">
      <c r="A10" s="136"/>
      <c r="B10" s="136"/>
    </row>
    <row r="11" spans="1:2" ht="12.75">
      <c r="A11" s="136"/>
      <c r="B11" s="136"/>
    </row>
    <row r="12" spans="1:2" s="148" customFormat="1" ht="15.75">
      <c r="A12" s="87" t="str">
        <f>+CONCATENATE(LEFT(A5,4),". évi előirányzat KIADÁSOK")</f>
        <v>2018. évi előirányzat KIADÁSOK</v>
      </c>
      <c r="B12" s="147"/>
    </row>
    <row r="13" spans="1:2" ht="12.75">
      <c r="A13" s="136"/>
      <c r="B13" s="136"/>
    </row>
    <row r="14" spans="1:2" ht="12.75">
      <c r="A14" s="136" t="s">
        <v>548</v>
      </c>
      <c r="B14" s="136" t="s">
        <v>490</v>
      </c>
    </row>
    <row r="15" spans="1:2" ht="12.75">
      <c r="A15" s="136" t="s">
        <v>549</v>
      </c>
      <c r="B15" s="136" t="s">
        <v>491</v>
      </c>
    </row>
    <row r="16" spans="1:2" ht="12.75">
      <c r="A16" s="136" t="s">
        <v>550</v>
      </c>
      <c r="B16" s="136" t="s">
        <v>492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B19" sqref="B19"/>
    </sheetView>
  </sheetViews>
  <sheetFormatPr defaultColWidth="9.00390625" defaultRowHeight="12.75"/>
  <cols>
    <col min="1" max="1" width="5.625" style="150" customWidth="1"/>
    <col min="2" max="2" width="68.625" style="150" customWidth="1"/>
    <col min="3" max="3" width="19.50390625" style="150" customWidth="1"/>
    <col min="4" max="16384" width="9.375" style="150" customWidth="1"/>
  </cols>
  <sheetData>
    <row r="1" spans="1:3" ht="33" customHeight="1">
      <c r="A1" s="655" t="s">
        <v>583</v>
      </c>
      <c r="B1" s="655"/>
      <c r="C1" s="655"/>
    </row>
    <row r="2" spans="1:4" ht="15.75" customHeight="1" thickBot="1">
      <c r="A2" s="151"/>
      <c r="B2" s="151"/>
      <c r="C2" s="160" t="str">
        <f>'2.2.sz.mell  '!E2</f>
        <v>Forintban!</v>
      </c>
      <c r="D2" s="157"/>
    </row>
    <row r="3" spans="1:3" ht="26.25" customHeight="1" thickBot="1">
      <c r="A3" s="176" t="s">
        <v>17</v>
      </c>
      <c r="B3" s="177" t="s">
        <v>194</v>
      </c>
      <c r="C3" s="178" t="str">
        <f>+'1.1.sz.mell.'!C3</f>
        <v>2018. évi előirányzat</v>
      </c>
    </row>
    <row r="4" spans="1:3" ht="15.75" thickBot="1">
      <c r="A4" s="179"/>
      <c r="B4" s="523" t="s">
        <v>493</v>
      </c>
      <c r="C4" s="524" t="s">
        <v>494</v>
      </c>
    </row>
    <row r="5" spans="1:3" ht="15">
      <c r="A5" s="180" t="s">
        <v>19</v>
      </c>
      <c r="B5" s="362" t="s">
        <v>503</v>
      </c>
      <c r="C5" s="359">
        <v>55000000</v>
      </c>
    </row>
    <row r="6" spans="1:3" ht="24.75">
      <c r="A6" s="181" t="s">
        <v>20</v>
      </c>
      <c r="B6" s="395" t="s">
        <v>247</v>
      </c>
      <c r="C6" s="609">
        <v>13745000</v>
      </c>
    </row>
    <row r="7" spans="1:3" ht="15">
      <c r="A7" s="181" t="s">
        <v>21</v>
      </c>
      <c r="B7" s="396" t="s">
        <v>504</v>
      </c>
      <c r="C7" s="360"/>
    </row>
    <row r="8" spans="1:3" ht="24.75">
      <c r="A8" s="181" t="s">
        <v>22</v>
      </c>
      <c r="B8" s="396" t="s">
        <v>249</v>
      </c>
      <c r="C8" s="360"/>
    </row>
    <row r="9" spans="1:3" ht="15">
      <c r="A9" s="182" t="s">
        <v>23</v>
      </c>
      <c r="B9" s="396" t="s">
        <v>248</v>
      </c>
      <c r="C9" s="361"/>
    </row>
    <row r="10" spans="1:3" ht="15.75" thickBot="1">
      <c r="A10" s="181" t="s">
        <v>24</v>
      </c>
      <c r="B10" s="397" t="s">
        <v>505</v>
      </c>
      <c r="C10" s="360"/>
    </row>
    <row r="11" spans="1:3" ht="15.75" thickBot="1">
      <c r="A11" s="664" t="s">
        <v>197</v>
      </c>
      <c r="B11" s="665"/>
      <c r="C11" s="183">
        <f>SUM(C5:C10)</f>
        <v>68745000</v>
      </c>
    </row>
    <row r="12" spans="1:3" ht="23.25" customHeight="1">
      <c r="A12" s="666" t="s">
        <v>225</v>
      </c>
      <c r="B12" s="666"/>
      <c r="C12" s="66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...../2018.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B15" sqref="B15"/>
    </sheetView>
  </sheetViews>
  <sheetFormatPr defaultColWidth="9.00390625" defaultRowHeight="12.75"/>
  <cols>
    <col min="1" max="1" width="5.625" style="150" customWidth="1"/>
    <col min="2" max="2" width="66.875" style="150" customWidth="1"/>
    <col min="3" max="3" width="27.00390625" style="150" customWidth="1"/>
    <col min="4" max="16384" width="9.375" style="150" customWidth="1"/>
  </cols>
  <sheetData>
    <row r="1" spans="1:3" ht="33" customHeight="1">
      <c r="A1" s="655" t="str">
        <f>+CONCATENATE("Elek Város Önkormányzat ",CONCATENATE(LEFT(ÖSSZEFÜGGÉSEK!A5,4),". évi adósságot keletkeztető fejlesztési céljai"))</f>
        <v>Elek Város Önkormányzat 2018. évi adósságot keletkeztető fejlesztési céljai</v>
      </c>
      <c r="B1" s="655"/>
      <c r="C1" s="655"/>
    </row>
    <row r="2" spans="1:4" ht="15.75" customHeight="1" thickBot="1">
      <c r="A2" s="151"/>
      <c r="B2" s="151"/>
      <c r="C2" s="160" t="str">
        <f>'4.sz.mell.'!C2</f>
        <v>Forintban!</v>
      </c>
      <c r="D2" s="157"/>
    </row>
    <row r="3" spans="1:3" ht="26.25" customHeight="1" thickBot="1">
      <c r="A3" s="176" t="s">
        <v>17</v>
      </c>
      <c r="B3" s="177" t="s">
        <v>198</v>
      </c>
      <c r="C3" s="178" t="s">
        <v>223</v>
      </c>
    </row>
    <row r="4" spans="1:3" ht="15.75" thickBot="1">
      <c r="A4" s="179"/>
      <c r="B4" s="523" t="s">
        <v>493</v>
      </c>
      <c r="C4" s="524" t="s">
        <v>494</v>
      </c>
    </row>
    <row r="5" spans="1:3" ht="15">
      <c r="A5" s="180" t="s">
        <v>19</v>
      </c>
      <c r="B5" s="187"/>
      <c r="C5" s="184"/>
    </row>
    <row r="6" spans="1:3" ht="15">
      <c r="A6" s="181" t="s">
        <v>20</v>
      </c>
      <c r="B6" s="188"/>
      <c r="C6" s="185"/>
    </row>
    <row r="7" spans="1:3" ht="15.75" thickBot="1">
      <c r="A7" s="182" t="s">
        <v>21</v>
      </c>
      <c r="B7" s="189"/>
      <c r="C7" s="186"/>
    </row>
    <row r="8" spans="1:3" s="480" customFormat="1" ht="17.25" customHeight="1" thickBot="1">
      <c r="A8" s="481" t="s">
        <v>22</v>
      </c>
      <c r="B8" s="131" t="s">
        <v>199</v>
      </c>
      <c r="C8" s="183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...../2018.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1">
      <selection activeCell="D27" sqref="D27"/>
    </sheetView>
  </sheetViews>
  <sheetFormatPr defaultColWidth="9.00390625" defaultRowHeight="12.75"/>
  <cols>
    <col min="1" max="1" width="47.1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875" style="55" customWidth="1"/>
    <col min="7" max="8" width="12.875" style="41" customWidth="1"/>
    <col min="9" max="9" width="13.875" style="41" customWidth="1"/>
    <col min="10" max="16384" width="9.375" style="41" customWidth="1"/>
  </cols>
  <sheetData>
    <row r="1" spans="1:6" ht="25.5" customHeight="1">
      <c r="A1" s="667" t="s">
        <v>0</v>
      </c>
      <c r="B1" s="667"/>
      <c r="C1" s="667"/>
      <c r="D1" s="667"/>
      <c r="E1" s="667"/>
      <c r="F1" s="667"/>
    </row>
    <row r="2" spans="1:6" ht="22.5" customHeight="1" thickBot="1">
      <c r="A2" s="192"/>
      <c r="B2" s="55"/>
      <c r="C2" s="55"/>
      <c r="D2" s="55"/>
      <c r="E2" s="55"/>
      <c r="F2" s="51" t="str">
        <f>'5.sz.mell.'!C2</f>
        <v>Forintban!</v>
      </c>
    </row>
    <row r="3" spans="1:6" s="44" customFormat="1" ht="44.25" customHeight="1" thickBot="1">
      <c r="A3" s="193" t="s">
        <v>65</v>
      </c>
      <c r="B3" s="194" t="s">
        <v>66</v>
      </c>
      <c r="C3" s="194" t="s">
        <v>67</v>
      </c>
      <c r="D3" s="194" t="str">
        <f>+CONCATENATE("Felhasználás   ",LEFT(ÖSSZEFÜGGÉSEK!A5,4)-1,". XII. 31-ig")</f>
        <v>Felhasználás   2017. XII. 31-ig</v>
      </c>
      <c r="E3" s="194" t="str">
        <f>+'1.1.sz.mell.'!C3</f>
        <v>2018. évi előirányzat</v>
      </c>
      <c r="F3" s="52" t="str">
        <f>+CONCATENATE(LEFT(ÖSSZEFÜGGÉSEK!A5,4),". utáni szükséglet")</f>
        <v>2018. utáni szükséglet</v>
      </c>
    </row>
    <row r="4" spans="1:6" s="55" customFormat="1" ht="12" customHeight="1" thickBot="1">
      <c r="A4" s="53" t="s">
        <v>493</v>
      </c>
      <c r="B4" s="54" t="s">
        <v>494</v>
      </c>
      <c r="C4" s="54" t="s">
        <v>495</v>
      </c>
      <c r="D4" s="54" t="s">
        <v>497</v>
      </c>
      <c r="E4" s="54" t="s">
        <v>496</v>
      </c>
      <c r="F4" s="527" t="s">
        <v>563</v>
      </c>
    </row>
    <row r="5" spans="1:6" ht="15.75" customHeight="1">
      <c r="A5" s="62" t="s">
        <v>627</v>
      </c>
      <c r="B5" s="25">
        <v>3024500</v>
      </c>
      <c r="C5" s="484" t="s">
        <v>626</v>
      </c>
      <c r="D5" s="25"/>
      <c r="E5" s="25">
        <v>3024500</v>
      </c>
      <c r="F5" s="56">
        <f aca="true" t="shared" si="0" ref="F5:F22">B5-D5-E5</f>
        <v>0</v>
      </c>
    </row>
    <row r="6" spans="1:6" ht="15.75" customHeight="1">
      <c r="A6" s="599" t="s">
        <v>630</v>
      </c>
      <c r="B6" s="25">
        <v>4830000</v>
      </c>
      <c r="C6" s="484" t="s">
        <v>626</v>
      </c>
      <c r="D6" s="25"/>
      <c r="E6" s="25">
        <v>4830000</v>
      </c>
      <c r="F6" s="56">
        <f t="shared" si="0"/>
        <v>0</v>
      </c>
    </row>
    <row r="7" spans="1:6" ht="15.75" customHeight="1">
      <c r="A7" s="482"/>
      <c r="B7" s="25"/>
      <c r="C7" s="484"/>
      <c r="D7" s="25"/>
      <c r="E7" s="25"/>
      <c r="F7" s="56">
        <f t="shared" si="0"/>
        <v>0</v>
      </c>
    </row>
    <row r="8" spans="1:6" ht="15.75" customHeight="1">
      <c r="A8" s="483"/>
      <c r="B8" s="25"/>
      <c r="C8" s="484"/>
      <c r="D8" s="25"/>
      <c r="E8" s="25"/>
      <c r="F8" s="56">
        <f t="shared" si="0"/>
        <v>0</v>
      </c>
    </row>
    <row r="9" spans="1:6" ht="15.75" customHeight="1">
      <c r="A9" s="482"/>
      <c r="B9" s="25"/>
      <c r="C9" s="484"/>
      <c r="D9" s="25"/>
      <c r="E9" s="25"/>
      <c r="F9" s="56">
        <f t="shared" si="0"/>
        <v>0</v>
      </c>
    </row>
    <row r="10" spans="1:6" ht="15.75" customHeight="1">
      <c r="A10" s="483"/>
      <c r="B10" s="25"/>
      <c r="C10" s="484"/>
      <c r="D10" s="25"/>
      <c r="E10" s="25"/>
      <c r="F10" s="56">
        <f t="shared" si="0"/>
        <v>0</v>
      </c>
    </row>
    <row r="11" spans="1:6" ht="15.75" customHeight="1">
      <c r="A11" s="482"/>
      <c r="B11" s="25"/>
      <c r="C11" s="484"/>
      <c r="D11" s="25"/>
      <c r="E11" s="25"/>
      <c r="F11" s="56">
        <f t="shared" si="0"/>
        <v>0</v>
      </c>
    </row>
    <row r="12" spans="1:6" ht="15.75" customHeight="1">
      <c r="A12" s="482"/>
      <c r="B12" s="25"/>
      <c r="C12" s="484"/>
      <c r="D12" s="25"/>
      <c r="E12" s="25"/>
      <c r="F12" s="56">
        <f t="shared" si="0"/>
        <v>0</v>
      </c>
    </row>
    <row r="13" spans="1:6" ht="15.75" customHeight="1">
      <c r="A13" s="482"/>
      <c r="B13" s="25"/>
      <c r="C13" s="484"/>
      <c r="D13" s="25"/>
      <c r="E13" s="25"/>
      <c r="F13" s="56">
        <f t="shared" si="0"/>
        <v>0</v>
      </c>
    </row>
    <row r="14" spans="1:6" ht="15.75" customHeight="1">
      <c r="A14" s="482"/>
      <c r="B14" s="25"/>
      <c r="C14" s="484"/>
      <c r="D14" s="25"/>
      <c r="E14" s="25"/>
      <c r="F14" s="56">
        <f t="shared" si="0"/>
        <v>0</v>
      </c>
    </row>
    <row r="15" spans="1:6" ht="15.75" customHeight="1">
      <c r="A15" s="482"/>
      <c r="B15" s="25"/>
      <c r="C15" s="484"/>
      <c r="D15" s="25"/>
      <c r="E15" s="25"/>
      <c r="F15" s="56">
        <f t="shared" si="0"/>
        <v>0</v>
      </c>
    </row>
    <row r="16" spans="1:6" ht="15.75" customHeight="1">
      <c r="A16" s="482"/>
      <c r="B16" s="25"/>
      <c r="C16" s="484"/>
      <c r="D16" s="25"/>
      <c r="E16" s="25"/>
      <c r="F16" s="56">
        <f t="shared" si="0"/>
        <v>0</v>
      </c>
    </row>
    <row r="17" spans="1:6" ht="15.75" customHeight="1">
      <c r="A17" s="482"/>
      <c r="B17" s="25"/>
      <c r="C17" s="484"/>
      <c r="D17" s="25"/>
      <c r="E17" s="25"/>
      <c r="F17" s="56">
        <f t="shared" si="0"/>
        <v>0</v>
      </c>
    </row>
    <row r="18" spans="1:6" ht="15.75" customHeight="1">
      <c r="A18" s="482"/>
      <c r="B18" s="25"/>
      <c r="C18" s="484"/>
      <c r="D18" s="25"/>
      <c r="E18" s="25"/>
      <c r="F18" s="56">
        <f t="shared" si="0"/>
        <v>0</v>
      </c>
    </row>
    <row r="19" spans="1:6" ht="15.75" customHeight="1">
      <c r="A19" s="482"/>
      <c r="B19" s="25"/>
      <c r="C19" s="484"/>
      <c r="D19" s="25"/>
      <c r="E19" s="25"/>
      <c r="F19" s="56">
        <f t="shared" si="0"/>
        <v>0</v>
      </c>
    </row>
    <row r="20" spans="1:6" ht="15.75" customHeight="1">
      <c r="A20" s="482"/>
      <c r="B20" s="25"/>
      <c r="C20" s="484"/>
      <c r="D20" s="25"/>
      <c r="E20" s="25"/>
      <c r="F20" s="56">
        <f t="shared" si="0"/>
        <v>0</v>
      </c>
    </row>
    <row r="21" spans="1:6" ht="15.75" customHeight="1">
      <c r="A21" s="482"/>
      <c r="B21" s="25"/>
      <c r="C21" s="484"/>
      <c r="D21" s="25"/>
      <c r="E21" s="25"/>
      <c r="F21" s="56">
        <f t="shared" si="0"/>
        <v>0</v>
      </c>
    </row>
    <row r="22" spans="1:6" ht="15.75" customHeight="1" thickBot="1">
      <c r="A22" s="57"/>
      <c r="B22" s="26"/>
      <c r="C22" s="485"/>
      <c r="D22" s="26"/>
      <c r="E22" s="26"/>
      <c r="F22" s="58">
        <f t="shared" si="0"/>
        <v>0</v>
      </c>
    </row>
    <row r="23" spans="1:6" s="61" customFormat="1" ht="18" customHeight="1" thickBot="1">
      <c r="A23" s="195" t="s">
        <v>64</v>
      </c>
      <c r="B23" s="59">
        <f>SUM(B5:B22)</f>
        <v>7854500</v>
      </c>
      <c r="C23" s="119"/>
      <c r="D23" s="59">
        <f>SUM(D5:D22)</f>
        <v>0</v>
      </c>
      <c r="E23" s="59">
        <f>SUM(E5:E22)</f>
        <v>7854500</v>
      </c>
      <c r="F23" s="60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……/2018.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A6" sqref="A6"/>
    </sheetView>
  </sheetViews>
  <sheetFormatPr defaultColWidth="9.00390625" defaultRowHeight="12.75"/>
  <cols>
    <col min="1" max="1" width="60.6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875" style="41" customWidth="1"/>
    <col min="7" max="8" width="12.875" style="41" customWidth="1"/>
    <col min="9" max="9" width="13.875" style="41" customWidth="1"/>
    <col min="10" max="16384" width="9.375" style="41" customWidth="1"/>
  </cols>
  <sheetData>
    <row r="1" spans="1:6" ht="24.75" customHeight="1">
      <c r="A1" s="667" t="s">
        <v>1</v>
      </c>
      <c r="B1" s="667"/>
      <c r="C1" s="667"/>
      <c r="D1" s="667"/>
      <c r="E1" s="667"/>
      <c r="F1" s="667"/>
    </row>
    <row r="2" spans="1:6" ht="23.25" customHeight="1" thickBot="1">
      <c r="A2" s="192"/>
      <c r="B2" s="55"/>
      <c r="C2" s="55"/>
      <c r="D2" s="55"/>
      <c r="E2" s="55"/>
      <c r="F2" s="51" t="str">
        <f>'6.sz.mell.'!F2</f>
        <v>Forintban!</v>
      </c>
    </row>
    <row r="3" spans="1:6" s="44" customFormat="1" ht="48.75" customHeight="1" thickBot="1">
      <c r="A3" s="193" t="s">
        <v>68</v>
      </c>
      <c r="B3" s="194" t="s">
        <v>66</v>
      </c>
      <c r="C3" s="194" t="s">
        <v>67</v>
      </c>
      <c r="D3" s="194" t="str">
        <f>+'6.sz.mell.'!D3</f>
        <v>Felhasználás   2017. XII. 31-ig</v>
      </c>
      <c r="E3" s="194" t="str">
        <f>+'6.sz.mell.'!E3</f>
        <v>2018. évi előirányzat</v>
      </c>
      <c r="F3" s="525" t="str">
        <f>+CONCATENATE(LEFT(ÖSSZEFÜGGÉSEK!A5,4),". utáni szükséglet ",CHAR(10),"")</f>
        <v>2018. utáni szükséglet 
</v>
      </c>
    </row>
    <row r="4" spans="1:6" s="55" customFormat="1" ht="15" customHeight="1" thickBot="1">
      <c r="A4" s="53" t="s">
        <v>493</v>
      </c>
      <c r="B4" s="54" t="s">
        <v>494</v>
      </c>
      <c r="C4" s="54" t="s">
        <v>495</v>
      </c>
      <c r="D4" s="54" t="s">
        <v>497</v>
      </c>
      <c r="E4" s="54" t="s">
        <v>496</v>
      </c>
      <c r="F4" s="528" t="s">
        <v>563</v>
      </c>
    </row>
    <row r="5" spans="1:6" ht="15.75" customHeight="1">
      <c r="A5" s="62" t="s">
        <v>625</v>
      </c>
      <c r="B5" s="63">
        <v>7465500</v>
      </c>
      <c r="C5" s="486" t="s">
        <v>626</v>
      </c>
      <c r="D5" s="63"/>
      <c r="E5" s="63">
        <v>7465500</v>
      </c>
      <c r="F5" s="64">
        <f aca="true" t="shared" si="0" ref="F5:F23">B5-D5-E5</f>
        <v>0</v>
      </c>
    </row>
    <row r="6" spans="1:6" ht="15.75" customHeight="1">
      <c r="A6" s="62" t="s">
        <v>628</v>
      </c>
      <c r="B6" s="63">
        <v>87374363</v>
      </c>
      <c r="C6" s="486" t="s">
        <v>626</v>
      </c>
      <c r="D6" s="63"/>
      <c r="E6" s="63">
        <v>87374363</v>
      </c>
      <c r="F6" s="64">
        <f t="shared" si="0"/>
        <v>0</v>
      </c>
    </row>
    <row r="7" spans="1:6" ht="15.75" customHeight="1">
      <c r="A7" s="598" t="s">
        <v>629</v>
      </c>
      <c r="B7" s="63">
        <v>1270000</v>
      </c>
      <c r="C7" s="486" t="s">
        <v>626</v>
      </c>
      <c r="D7" s="63"/>
      <c r="E7" s="63">
        <v>1270000</v>
      </c>
      <c r="F7" s="64">
        <f t="shared" si="0"/>
        <v>0</v>
      </c>
    </row>
    <row r="8" spans="1:6" ht="15.75" customHeight="1">
      <c r="A8" s="62"/>
      <c r="B8" s="63"/>
      <c r="C8" s="486"/>
      <c r="D8" s="63"/>
      <c r="E8" s="63"/>
      <c r="F8" s="64">
        <f t="shared" si="0"/>
        <v>0</v>
      </c>
    </row>
    <row r="9" spans="1:6" ht="15.75" customHeight="1">
      <c r="A9" s="62"/>
      <c r="B9" s="63"/>
      <c r="C9" s="486"/>
      <c r="D9" s="63"/>
      <c r="E9" s="63"/>
      <c r="F9" s="64">
        <f t="shared" si="0"/>
        <v>0</v>
      </c>
    </row>
    <row r="10" spans="1:6" ht="15.75" customHeight="1">
      <c r="A10" s="62"/>
      <c r="B10" s="63"/>
      <c r="C10" s="486"/>
      <c r="D10" s="63"/>
      <c r="E10" s="63"/>
      <c r="F10" s="64">
        <f t="shared" si="0"/>
        <v>0</v>
      </c>
    </row>
    <row r="11" spans="1:6" ht="15.75" customHeight="1">
      <c r="A11" s="62"/>
      <c r="B11" s="63"/>
      <c r="C11" s="486"/>
      <c r="D11" s="63"/>
      <c r="E11" s="63"/>
      <c r="F11" s="64">
        <f t="shared" si="0"/>
        <v>0</v>
      </c>
    </row>
    <row r="12" spans="1:6" ht="15.75" customHeight="1">
      <c r="A12" s="62"/>
      <c r="B12" s="63"/>
      <c r="C12" s="486"/>
      <c r="D12" s="63"/>
      <c r="E12" s="63"/>
      <c r="F12" s="64">
        <f t="shared" si="0"/>
        <v>0</v>
      </c>
    </row>
    <row r="13" spans="1:6" ht="15.75" customHeight="1">
      <c r="A13" s="62"/>
      <c r="B13" s="63"/>
      <c r="C13" s="486"/>
      <c r="D13" s="63"/>
      <c r="E13" s="63"/>
      <c r="F13" s="64">
        <f t="shared" si="0"/>
        <v>0</v>
      </c>
    </row>
    <row r="14" spans="1:6" ht="15.75" customHeight="1">
      <c r="A14" s="62"/>
      <c r="B14" s="63"/>
      <c r="C14" s="486"/>
      <c r="D14" s="63"/>
      <c r="E14" s="63"/>
      <c r="F14" s="64">
        <f t="shared" si="0"/>
        <v>0</v>
      </c>
    </row>
    <row r="15" spans="1:6" ht="15.75" customHeight="1">
      <c r="A15" s="62"/>
      <c r="B15" s="63"/>
      <c r="C15" s="486"/>
      <c r="D15" s="63"/>
      <c r="E15" s="63"/>
      <c r="F15" s="64">
        <f t="shared" si="0"/>
        <v>0</v>
      </c>
    </row>
    <row r="16" spans="1:6" ht="15.75" customHeight="1">
      <c r="A16" s="62"/>
      <c r="B16" s="63"/>
      <c r="C16" s="486"/>
      <c r="D16" s="63"/>
      <c r="E16" s="63"/>
      <c r="F16" s="64">
        <f t="shared" si="0"/>
        <v>0</v>
      </c>
    </row>
    <row r="17" spans="1:6" ht="15.75" customHeight="1">
      <c r="A17" s="62"/>
      <c r="B17" s="63"/>
      <c r="C17" s="486"/>
      <c r="D17" s="63"/>
      <c r="E17" s="63"/>
      <c r="F17" s="64">
        <f t="shared" si="0"/>
        <v>0</v>
      </c>
    </row>
    <row r="18" spans="1:6" ht="15.75" customHeight="1">
      <c r="A18" s="62"/>
      <c r="B18" s="63"/>
      <c r="C18" s="486"/>
      <c r="D18" s="63"/>
      <c r="E18" s="63"/>
      <c r="F18" s="64">
        <f t="shared" si="0"/>
        <v>0</v>
      </c>
    </row>
    <row r="19" spans="1:6" ht="15.75" customHeight="1">
      <c r="A19" s="62"/>
      <c r="B19" s="63"/>
      <c r="C19" s="486"/>
      <c r="D19" s="63"/>
      <c r="E19" s="63"/>
      <c r="F19" s="64">
        <f t="shared" si="0"/>
        <v>0</v>
      </c>
    </row>
    <row r="20" spans="1:6" ht="15.75" customHeight="1">
      <c r="A20" s="62"/>
      <c r="B20" s="63"/>
      <c r="C20" s="486"/>
      <c r="D20" s="63"/>
      <c r="E20" s="63"/>
      <c r="F20" s="64">
        <f t="shared" si="0"/>
        <v>0</v>
      </c>
    </row>
    <row r="21" spans="1:6" ht="15.75" customHeight="1">
      <c r="A21" s="62"/>
      <c r="B21" s="63"/>
      <c r="C21" s="486"/>
      <c r="D21" s="63"/>
      <c r="E21" s="63"/>
      <c r="F21" s="64">
        <f t="shared" si="0"/>
        <v>0</v>
      </c>
    </row>
    <row r="22" spans="1:6" ht="15.75" customHeight="1">
      <c r="A22" s="62"/>
      <c r="B22" s="63"/>
      <c r="C22" s="486"/>
      <c r="D22" s="63"/>
      <c r="E22" s="63"/>
      <c r="F22" s="64">
        <f t="shared" si="0"/>
        <v>0</v>
      </c>
    </row>
    <row r="23" spans="1:6" ht="15.75" customHeight="1" thickBot="1">
      <c r="A23" s="65"/>
      <c r="B23" s="66"/>
      <c r="C23" s="487"/>
      <c r="D23" s="66"/>
      <c r="E23" s="66"/>
      <c r="F23" s="67">
        <f t="shared" si="0"/>
        <v>0</v>
      </c>
    </row>
    <row r="24" spans="1:6" s="61" customFormat="1" ht="18" customHeight="1" thickBot="1">
      <c r="A24" s="195" t="s">
        <v>64</v>
      </c>
      <c r="B24" s="196">
        <f>SUM(B5:B23)</f>
        <v>96109863</v>
      </c>
      <c r="C24" s="120"/>
      <c r="D24" s="196">
        <f>SUM(D5:D23)</f>
        <v>0</v>
      </c>
      <c r="E24" s="196">
        <f>SUM(E5:E23)</f>
        <v>96109863</v>
      </c>
      <c r="F24" s="68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E13" sqref="E13"/>
    </sheetView>
  </sheetViews>
  <sheetFormatPr defaultColWidth="9.00390625" defaultRowHeight="12.75"/>
  <cols>
    <col min="1" max="1" width="38.625" style="46" customWidth="1"/>
    <col min="2" max="5" width="13.875" style="46" customWidth="1"/>
    <col min="6" max="16384" width="9.375" style="46" customWidth="1"/>
  </cols>
  <sheetData>
    <row r="1" spans="1:5" ht="12.75">
      <c r="A1" s="215"/>
      <c r="B1" s="215"/>
      <c r="C1" s="215"/>
      <c r="D1" s="215"/>
      <c r="E1" s="215"/>
    </row>
    <row r="2" spans="1:5" ht="39.75" customHeight="1">
      <c r="A2" s="576" t="s">
        <v>136</v>
      </c>
      <c r="B2" s="668" t="s">
        <v>636</v>
      </c>
      <c r="C2" s="668"/>
      <c r="D2" s="668"/>
      <c r="E2" s="668"/>
    </row>
    <row r="3" spans="1:5" ht="14.25" thickBot="1">
      <c r="A3" s="215"/>
      <c r="B3" s="215"/>
      <c r="C3" s="215"/>
      <c r="D3" s="669" t="str">
        <f>'7.sz.mell.'!F2</f>
        <v>Forintban!</v>
      </c>
      <c r="E3" s="669"/>
    </row>
    <row r="4" spans="1:5" ht="15" customHeight="1" thickBot="1">
      <c r="A4" s="216" t="s">
        <v>129</v>
      </c>
      <c r="B4" s="217" t="str">
        <f>CONCATENATE((LEFT(ÖSSZEFÜGGÉSEK!A5,4)),".")</f>
        <v>2018.</v>
      </c>
      <c r="C4" s="217" t="str">
        <f>CONCATENATE((LEFT(ÖSSZEFÜGGÉSEK!A5,4))+1,".")</f>
        <v>2019.</v>
      </c>
      <c r="D4" s="217" t="str">
        <f>CONCATENATE((LEFT(ÖSSZEFÜGGÉSEK!A5,4))+1,". után")</f>
        <v>2019. után</v>
      </c>
      <c r="E4" s="218" t="s">
        <v>52</v>
      </c>
    </row>
    <row r="5" spans="1:5" ht="12.75">
      <c r="A5" s="219" t="s">
        <v>130</v>
      </c>
      <c r="B5" s="88"/>
      <c r="C5" s="88"/>
      <c r="D5" s="88"/>
      <c r="E5" s="220">
        <f aca="true" t="shared" si="0" ref="E5:E11">SUM(B5:D5)</f>
        <v>0</v>
      </c>
    </row>
    <row r="6" spans="1:5" ht="12.75">
      <c r="A6" s="221" t="s">
        <v>143</v>
      </c>
      <c r="B6" s="89"/>
      <c r="C6" s="89"/>
      <c r="D6" s="89"/>
      <c r="E6" s="222">
        <f t="shared" si="0"/>
        <v>0</v>
      </c>
    </row>
    <row r="7" spans="1:5" ht="12.75">
      <c r="A7" s="223" t="s">
        <v>131</v>
      </c>
      <c r="B7" s="90">
        <v>92844251</v>
      </c>
      <c r="C7" s="90"/>
      <c r="D7" s="90"/>
      <c r="E7" s="224">
        <f t="shared" si="0"/>
        <v>92844251</v>
      </c>
    </row>
    <row r="8" spans="1:5" ht="12.75">
      <c r="A8" s="223" t="s">
        <v>145</v>
      </c>
      <c r="B8" s="90"/>
      <c r="C8" s="90"/>
      <c r="D8" s="90"/>
      <c r="E8" s="224">
        <f t="shared" si="0"/>
        <v>0</v>
      </c>
    </row>
    <row r="9" spans="1:5" ht="12.75">
      <c r="A9" s="223" t="s">
        <v>132</v>
      </c>
      <c r="B9" s="90"/>
      <c r="C9" s="90"/>
      <c r="D9" s="90"/>
      <c r="E9" s="224">
        <f t="shared" si="0"/>
        <v>0</v>
      </c>
    </row>
    <row r="10" spans="1:5" ht="12.75">
      <c r="A10" s="223" t="s">
        <v>133</v>
      </c>
      <c r="B10" s="90"/>
      <c r="C10" s="90"/>
      <c r="D10" s="90"/>
      <c r="E10" s="224">
        <f t="shared" si="0"/>
        <v>0</v>
      </c>
    </row>
    <row r="11" spans="1:5" ht="13.5" thickBot="1">
      <c r="A11" s="91"/>
      <c r="B11" s="92"/>
      <c r="C11" s="92"/>
      <c r="D11" s="92"/>
      <c r="E11" s="224">
        <f t="shared" si="0"/>
        <v>0</v>
      </c>
    </row>
    <row r="12" spans="1:5" ht="13.5" thickBot="1">
      <c r="A12" s="225" t="s">
        <v>135</v>
      </c>
      <c r="B12" s="226">
        <f>B5+SUM(B7:B11)</f>
        <v>92844251</v>
      </c>
      <c r="C12" s="226">
        <f>C5+SUM(C7:C11)</f>
        <v>0</v>
      </c>
      <c r="D12" s="226">
        <f>D5+SUM(D7:D11)</f>
        <v>0</v>
      </c>
      <c r="E12" s="227">
        <f>E5+SUM(E7:E11)</f>
        <v>92844251</v>
      </c>
    </row>
    <row r="13" spans="1:5" ht="13.5" thickBot="1">
      <c r="A13" s="50"/>
      <c r="B13" s="50"/>
      <c r="C13" s="50"/>
      <c r="D13" s="50"/>
      <c r="E13" s="50"/>
    </row>
    <row r="14" spans="1:5" ht="15" customHeight="1" thickBot="1">
      <c r="A14" s="216" t="s">
        <v>134</v>
      </c>
      <c r="B14" s="217" t="str">
        <f>+B4</f>
        <v>2018.</v>
      </c>
      <c r="C14" s="217" t="str">
        <f>+C4</f>
        <v>2019.</v>
      </c>
      <c r="D14" s="217" t="str">
        <f>+D4</f>
        <v>2019. után</v>
      </c>
      <c r="E14" s="218" t="s">
        <v>52</v>
      </c>
    </row>
    <row r="15" spans="1:5" ht="12.75">
      <c r="A15" s="219" t="s">
        <v>139</v>
      </c>
      <c r="B15" s="88"/>
      <c r="C15" s="88"/>
      <c r="D15" s="88"/>
      <c r="E15" s="220">
        <f aca="true" t="shared" si="1" ref="E15:E21">SUM(B15:D15)</f>
        <v>0</v>
      </c>
    </row>
    <row r="16" spans="1:5" ht="12.75">
      <c r="A16" s="228" t="s">
        <v>140</v>
      </c>
      <c r="B16" s="90">
        <v>87374363</v>
      </c>
      <c r="C16" s="90"/>
      <c r="D16" s="90"/>
      <c r="E16" s="224">
        <f t="shared" si="1"/>
        <v>87374363</v>
      </c>
    </row>
    <row r="17" spans="1:5" ht="12.75">
      <c r="A17" s="223" t="s">
        <v>141</v>
      </c>
      <c r="B17" s="90">
        <v>5469888</v>
      </c>
      <c r="C17" s="90"/>
      <c r="D17" s="90"/>
      <c r="E17" s="224">
        <f t="shared" si="1"/>
        <v>5469888</v>
      </c>
    </row>
    <row r="18" spans="1:5" ht="12.75">
      <c r="A18" s="223" t="s">
        <v>142</v>
      </c>
      <c r="B18" s="90"/>
      <c r="C18" s="90"/>
      <c r="D18" s="90"/>
      <c r="E18" s="224">
        <f t="shared" si="1"/>
        <v>0</v>
      </c>
    </row>
    <row r="19" spans="1:5" ht="12.75">
      <c r="A19" s="93"/>
      <c r="B19" s="90"/>
      <c r="C19" s="90"/>
      <c r="D19" s="90"/>
      <c r="E19" s="224">
        <f t="shared" si="1"/>
        <v>0</v>
      </c>
    </row>
    <row r="20" spans="1:5" ht="12.75">
      <c r="A20" s="93"/>
      <c r="B20" s="90"/>
      <c r="C20" s="90"/>
      <c r="D20" s="90"/>
      <c r="E20" s="224">
        <f t="shared" si="1"/>
        <v>0</v>
      </c>
    </row>
    <row r="21" spans="1:5" ht="13.5" thickBot="1">
      <c r="A21" s="91"/>
      <c r="B21" s="92"/>
      <c r="C21" s="92"/>
      <c r="D21" s="92"/>
      <c r="E21" s="224">
        <f t="shared" si="1"/>
        <v>0</v>
      </c>
    </row>
    <row r="22" spans="1:5" ht="13.5" thickBot="1">
      <c r="A22" s="225" t="s">
        <v>54</v>
      </c>
      <c r="B22" s="226">
        <f>SUM(B15:B21)</f>
        <v>92844251</v>
      </c>
      <c r="C22" s="226">
        <f>SUM(C15:C21)</f>
        <v>0</v>
      </c>
      <c r="D22" s="226">
        <f>SUM(D15:D21)</f>
        <v>0</v>
      </c>
      <c r="E22" s="227">
        <f>SUM(E15:E21)</f>
        <v>92844251</v>
      </c>
    </row>
    <row r="23" spans="1:5" ht="12.75">
      <c r="A23" s="215"/>
      <c r="B23" s="215"/>
      <c r="C23" s="215"/>
      <c r="D23" s="215"/>
      <c r="E23" s="215"/>
    </row>
    <row r="24" spans="1:5" ht="12.75">
      <c r="A24" s="215"/>
      <c r="B24" s="215"/>
      <c r="C24" s="215"/>
      <c r="D24" s="215"/>
      <c r="E24" s="215"/>
    </row>
    <row r="25" spans="1:5" ht="27" customHeight="1">
      <c r="A25" s="576" t="s">
        <v>136</v>
      </c>
      <c r="B25" s="668" t="s">
        <v>635</v>
      </c>
      <c r="C25" s="668"/>
      <c r="D25" s="668"/>
      <c r="E25" s="668"/>
    </row>
    <row r="26" spans="1:5" ht="14.25" thickBot="1">
      <c r="A26" s="215"/>
      <c r="B26" s="215"/>
      <c r="C26" s="215"/>
      <c r="D26" s="669" t="str">
        <f>D3</f>
        <v>Forintban!</v>
      </c>
      <c r="E26" s="669"/>
    </row>
    <row r="27" spans="1:5" ht="13.5" thickBot="1">
      <c r="A27" s="216" t="s">
        <v>129</v>
      </c>
      <c r="B27" s="217" t="str">
        <f>+B14</f>
        <v>2018.</v>
      </c>
      <c r="C27" s="217" t="str">
        <f>+C14</f>
        <v>2019.</v>
      </c>
      <c r="D27" s="217" t="str">
        <f>+D14</f>
        <v>2019. után</v>
      </c>
      <c r="E27" s="218" t="s">
        <v>52</v>
      </c>
    </row>
    <row r="28" spans="1:5" ht="12.75">
      <c r="A28" s="219" t="s">
        <v>130</v>
      </c>
      <c r="B28" s="88"/>
      <c r="C28" s="88"/>
      <c r="D28" s="88"/>
      <c r="E28" s="220">
        <f aca="true" t="shared" si="2" ref="E28:E34">SUM(B28:D28)</f>
        <v>0</v>
      </c>
    </row>
    <row r="29" spans="1:5" ht="12.75">
      <c r="A29" s="221" t="s">
        <v>143</v>
      </c>
      <c r="B29" s="89"/>
      <c r="C29" s="89"/>
      <c r="D29" s="89"/>
      <c r="E29" s="222">
        <f t="shared" si="2"/>
        <v>0</v>
      </c>
    </row>
    <row r="30" spans="1:5" ht="12.75">
      <c r="A30" s="223" t="s">
        <v>131</v>
      </c>
      <c r="B30" s="90">
        <v>3850000</v>
      </c>
      <c r="C30" s="90"/>
      <c r="D30" s="90"/>
      <c r="E30" s="224">
        <f t="shared" si="2"/>
        <v>3850000</v>
      </c>
    </row>
    <row r="31" spans="1:5" ht="12.75">
      <c r="A31" s="223" t="s">
        <v>145</v>
      </c>
      <c r="B31" s="90"/>
      <c r="C31" s="90"/>
      <c r="D31" s="90"/>
      <c r="E31" s="224">
        <f t="shared" si="2"/>
        <v>0</v>
      </c>
    </row>
    <row r="32" spans="1:5" ht="12.75">
      <c r="A32" s="223" t="s">
        <v>132</v>
      </c>
      <c r="B32" s="90"/>
      <c r="C32" s="90"/>
      <c r="D32" s="90"/>
      <c r="E32" s="224">
        <f t="shared" si="2"/>
        <v>0</v>
      </c>
    </row>
    <row r="33" spans="1:5" ht="12.75">
      <c r="A33" s="223" t="s">
        <v>133</v>
      </c>
      <c r="B33" s="90"/>
      <c r="C33" s="90"/>
      <c r="D33" s="90"/>
      <c r="E33" s="224">
        <f t="shared" si="2"/>
        <v>0</v>
      </c>
    </row>
    <row r="34" spans="1:5" ht="13.5" thickBot="1">
      <c r="A34" s="91"/>
      <c r="B34" s="92"/>
      <c r="C34" s="92"/>
      <c r="D34" s="92"/>
      <c r="E34" s="224">
        <f t="shared" si="2"/>
        <v>0</v>
      </c>
    </row>
    <row r="35" spans="1:5" ht="13.5" thickBot="1">
      <c r="A35" s="225" t="s">
        <v>135</v>
      </c>
      <c r="B35" s="226">
        <f>B28+SUM(B30:B34)</f>
        <v>3850000</v>
      </c>
      <c r="C35" s="226">
        <f>C28+SUM(C30:C34)</f>
        <v>0</v>
      </c>
      <c r="D35" s="226">
        <f>D28+SUM(D30:D34)</f>
        <v>0</v>
      </c>
      <c r="E35" s="227">
        <f>E28+SUM(E30:E34)</f>
        <v>3850000</v>
      </c>
    </row>
    <row r="36" spans="1:5" ht="13.5" thickBot="1">
      <c r="A36" s="50"/>
      <c r="B36" s="50"/>
      <c r="C36" s="50"/>
      <c r="D36" s="50"/>
      <c r="E36" s="50"/>
    </row>
    <row r="37" spans="1:5" ht="13.5" thickBot="1">
      <c r="A37" s="216" t="s">
        <v>134</v>
      </c>
      <c r="B37" s="217" t="str">
        <f>+B27</f>
        <v>2018.</v>
      </c>
      <c r="C37" s="217" t="str">
        <f>+C27</f>
        <v>2019.</v>
      </c>
      <c r="D37" s="217" t="str">
        <f>+D27</f>
        <v>2019. után</v>
      </c>
      <c r="E37" s="218" t="s">
        <v>52</v>
      </c>
    </row>
    <row r="38" spans="1:5" ht="12.75">
      <c r="A38" s="219" t="s">
        <v>139</v>
      </c>
      <c r="B38" s="88">
        <v>3351000</v>
      </c>
      <c r="C38" s="88"/>
      <c r="D38" s="88"/>
      <c r="E38" s="220">
        <f aca="true" t="shared" si="3" ref="E38:E44">SUM(B38:D38)</f>
        <v>3351000</v>
      </c>
    </row>
    <row r="39" spans="1:5" ht="12.75">
      <c r="A39" s="228" t="s">
        <v>140</v>
      </c>
      <c r="B39" s="90"/>
      <c r="C39" s="90"/>
      <c r="D39" s="90"/>
      <c r="E39" s="224">
        <f t="shared" si="3"/>
        <v>0</v>
      </c>
    </row>
    <row r="40" spans="1:5" ht="12.75">
      <c r="A40" s="223" t="s">
        <v>141</v>
      </c>
      <c r="B40" s="90">
        <v>499000</v>
      </c>
      <c r="C40" s="90"/>
      <c r="D40" s="90"/>
      <c r="E40" s="224">
        <f t="shared" si="3"/>
        <v>499000</v>
      </c>
    </row>
    <row r="41" spans="1:5" ht="12.75">
      <c r="A41" s="223" t="s">
        <v>142</v>
      </c>
      <c r="B41" s="90"/>
      <c r="C41" s="90"/>
      <c r="D41" s="90"/>
      <c r="E41" s="224">
        <f t="shared" si="3"/>
        <v>0</v>
      </c>
    </row>
    <row r="42" spans="1:5" ht="12.75">
      <c r="A42" s="93"/>
      <c r="B42" s="90"/>
      <c r="C42" s="90"/>
      <c r="D42" s="90"/>
      <c r="E42" s="224">
        <f t="shared" si="3"/>
        <v>0</v>
      </c>
    </row>
    <row r="43" spans="1:5" ht="12.75">
      <c r="A43" s="93"/>
      <c r="B43" s="90"/>
      <c r="C43" s="90"/>
      <c r="D43" s="90"/>
      <c r="E43" s="224">
        <f t="shared" si="3"/>
        <v>0</v>
      </c>
    </row>
    <row r="44" spans="1:5" ht="13.5" thickBot="1">
      <c r="A44" s="91"/>
      <c r="B44" s="92"/>
      <c r="C44" s="92"/>
      <c r="D44" s="92"/>
      <c r="E44" s="224">
        <f t="shared" si="3"/>
        <v>0</v>
      </c>
    </row>
    <row r="45" spans="1:5" ht="13.5" thickBot="1">
      <c r="A45" s="225" t="s">
        <v>54</v>
      </c>
      <c r="B45" s="226">
        <f>SUM(B38:B44)</f>
        <v>3850000</v>
      </c>
      <c r="C45" s="226">
        <f>SUM(C38:C44)</f>
        <v>0</v>
      </c>
      <c r="D45" s="226">
        <f>SUM(D38:D44)</f>
        <v>0</v>
      </c>
      <c r="E45" s="227">
        <f>SUM(E38:E44)</f>
        <v>3850000</v>
      </c>
    </row>
    <row r="46" spans="1:5" ht="12.75">
      <c r="A46" s="215"/>
      <c r="B46" s="215"/>
      <c r="C46" s="215"/>
      <c r="D46" s="215"/>
      <c r="E46" s="215"/>
    </row>
    <row r="47" spans="1:5" ht="15.75">
      <c r="A47" s="677" t="str">
        <f>+CONCATENATE("Önkormányzaton kívüli EU-s projektekhez történő hozzájárulás ",LEFT(ÖSSZEFÜGGÉSEK!A5,4),". évi előirányzat")</f>
        <v>Önkormányzaton kívüli EU-s projektekhez történő hozzájárulás 2018. évi előirányzat</v>
      </c>
      <c r="B47" s="677"/>
      <c r="C47" s="677"/>
      <c r="D47" s="677"/>
      <c r="E47" s="677"/>
    </row>
    <row r="48" spans="1:5" ht="13.5" thickBot="1">
      <c r="A48" s="215"/>
      <c r="B48" s="215"/>
      <c r="C48" s="215"/>
      <c r="D48" s="215"/>
      <c r="E48" s="215"/>
    </row>
    <row r="49" spans="1:8" ht="13.5" thickBot="1">
      <c r="A49" s="682" t="s">
        <v>137</v>
      </c>
      <c r="B49" s="683"/>
      <c r="C49" s="684"/>
      <c r="D49" s="680" t="s">
        <v>566</v>
      </c>
      <c r="E49" s="681"/>
      <c r="H49" s="47"/>
    </row>
    <row r="50" spans="1:5" ht="12.75">
      <c r="A50" s="685"/>
      <c r="B50" s="686"/>
      <c r="C50" s="687"/>
      <c r="D50" s="673"/>
      <c r="E50" s="674"/>
    </row>
    <row r="51" spans="1:5" ht="13.5" thickBot="1">
      <c r="A51" s="688"/>
      <c r="B51" s="689"/>
      <c r="C51" s="690"/>
      <c r="D51" s="675"/>
      <c r="E51" s="676"/>
    </row>
    <row r="52" spans="1:5" ht="13.5" thickBot="1">
      <c r="A52" s="670" t="s">
        <v>54</v>
      </c>
      <c r="B52" s="671"/>
      <c r="C52" s="672"/>
      <c r="D52" s="678">
        <f>SUM(D50:E51)</f>
        <v>0</v>
      </c>
      <c r="E52" s="679"/>
    </row>
  </sheetData>
  <sheetProtection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25" right="0.25" top="0.75" bottom="0.75" header="0.3" footer="0.3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……/2018.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33">
      <selection activeCell="C98" sqref="C98"/>
    </sheetView>
  </sheetViews>
  <sheetFormatPr defaultColWidth="9.00390625" defaultRowHeight="12.75"/>
  <cols>
    <col min="1" max="1" width="19.50390625" style="401" customWidth="1"/>
    <col min="2" max="2" width="72.00390625" style="402" customWidth="1"/>
    <col min="3" max="3" width="25.00390625" style="403" customWidth="1"/>
    <col min="4" max="16384" width="9.375" style="3" customWidth="1"/>
  </cols>
  <sheetData>
    <row r="1" spans="1:3" s="2" customFormat="1" ht="16.5" customHeight="1" thickBot="1">
      <c r="A1" s="229"/>
      <c r="B1" s="231"/>
      <c r="C1" s="565" t="str">
        <f>+CONCATENATE("9.1. melléklet a ……/",LEFT(ÖSSZEFÜGGÉSEK!A5,4),". (….) önkormányzati rendelethez")</f>
        <v>9.1. melléklet a ……/2018. (….) önkormányzati rendelethez</v>
      </c>
    </row>
    <row r="2" spans="1:3" s="94" customFormat="1" ht="21" customHeight="1">
      <c r="A2" s="418" t="s">
        <v>62</v>
      </c>
      <c r="B2" s="363" t="s">
        <v>224</v>
      </c>
      <c r="C2" s="365" t="s">
        <v>55</v>
      </c>
    </row>
    <row r="3" spans="1:3" s="94" customFormat="1" ht="16.5" thickBot="1">
      <c r="A3" s="232" t="s">
        <v>200</v>
      </c>
      <c r="B3" s="364" t="s">
        <v>398</v>
      </c>
      <c r="C3" s="502" t="s">
        <v>55</v>
      </c>
    </row>
    <row r="4" spans="1:3" s="95" customFormat="1" ht="15.75" customHeight="1" thickBot="1">
      <c r="A4" s="233"/>
      <c r="B4" s="233"/>
      <c r="C4" s="234" t="str">
        <f>'7.sz.mell.'!F2</f>
        <v>Forintban!</v>
      </c>
    </row>
    <row r="5" spans="1:3" ht="13.5" thickBot="1">
      <c r="A5" s="419" t="s">
        <v>202</v>
      </c>
      <c r="B5" s="235" t="s">
        <v>564</v>
      </c>
      <c r="C5" s="366" t="s">
        <v>56</v>
      </c>
    </row>
    <row r="6" spans="1:3" s="69" customFormat="1" ht="12.75" customHeight="1" thickBot="1">
      <c r="A6" s="200"/>
      <c r="B6" s="201" t="s">
        <v>493</v>
      </c>
      <c r="C6" s="202" t="s">
        <v>494</v>
      </c>
    </row>
    <row r="7" spans="1:3" s="69" customFormat="1" ht="15.75" customHeight="1" thickBot="1">
      <c r="A7" s="237"/>
      <c r="B7" s="238" t="s">
        <v>57</v>
      </c>
      <c r="C7" s="367"/>
    </row>
    <row r="8" spans="1:3" s="69" customFormat="1" ht="12" customHeight="1" thickBot="1">
      <c r="A8" s="30" t="s">
        <v>19</v>
      </c>
      <c r="B8" s="21" t="s">
        <v>251</v>
      </c>
      <c r="C8" s="302">
        <f>+C9+C10+C11+C12+C13+C14</f>
        <v>405303740</v>
      </c>
    </row>
    <row r="9" spans="1:3" s="96" customFormat="1" ht="12" customHeight="1">
      <c r="A9" s="447" t="s">
        <v>99</v>
      </c>
      <c r="B9" s="428" t="s">
        <v>252</v>
      </c>
      <c r="C9" s="305">
        <v>171894048</v>
      </c>
    </row>
    <row r="10" spans="1:3" s="97" customFormat="1" ht="12" customHeight="1">
      <c r="A10" s="448" t="s">
        <v>100</v>
      </c>
      <c r="B10" s="429" t="s">
        <v>253</v>
      </c>
      <c r="C10" s="304">
        <v>82315600</v>
      </c>
    </row>
    <row r="11" spans="1:3" s="97" customFormat="1" ht="12" customHeight="1">
      <c r="A11" s="448" t="s">
        <v>101</v>
      </c>
      <c r="B11" s="429" t="s">
        <v>551</v>
      </c>
      <c r="C11" s="304">
        <v>145215912</v>
      </c>
    </row>
    <row r="12" spans="1:3" s="97" customFormat="1" ht="12" customHeight="1">
      <c r="A12" s="448" t="s">
        <v>102</v>
      </c>
      <c r="B12" s="429" t="s">
        <v>255</v>
      </c>
      <c r="C12" s="304">
        <v>5878180</v>
      </c>
    </row>
    <row r="13" spans="1:3" s="97" customFormat="1" ht="12" customHeight="1">
      <c r="A13" s="448" t="s">
        <v>146</v>
      </c>
      <c r="B13" s="429" t="s">
        <v>506</v>
      </c>
      <c r="C13" s="304"/>
    </row>
    <row r="14" spans="1:3" s="96" customFormat="1" ht="12" customHeight="1" thickBot="1">
      <c r="A14" s="449" t="s">
        <v>103</v>
      </c>
      <c r="B14" s="568" t="s">
        <v>578</v>
      </c>
      <c r="C14" s="304"/>
    </row>
    <row r="15" spans="1:3" s="96" customFormat="1" ht="12" customHeight="1" thickBot="1">
      <c r="A15" s="30" t="s">
        <v>20</v>
      </c>
      <c r="B15" s="297" t="s">
        <v>256</v>
      </c>
      <c r="C15" s="302">
        <f>+C16+C17+C18+C19+C20</f>
        <v>17697791</v>
      </c>
    </row>
    <row r="16" spans="1:3" s="96" customFormat="1" ht="12" customHeight="1">
      <c r="A16" s="447" t="s">
        <v>105</v>
      </c>
      <c r="B16" s="428" t="s">
        <v>257</v>
      </c>
      <c r="C16" s="305"/>
    </row>
    <row r="17" spans="1:3" s="96" customFormat="1" ht="12" customHeight="1">
      <c r="A17" s="448" t="s">
        <v>106</v>
      </c>
      <c r="B17" s="429" t="s">
        <v>258</v>
      </c>
      <c r="C17" s="304"/>
    </row>
    <row r="18" spans="1:3" s="96" customFormat="1" ht="12" customHeight="1">
      <c r="A18" s="448" t="s">
        <v>107</v>
      </c>
      <c r="B18" s="429" t="s">
        <v>422</v>
      </c>
      <c r="C18" s="304"/>
    </row>
    <row r="19" spans="1:3" s="96" customFormat="1" ht="12" customHeight="1">
      <c r="A19" s="448" t="s">
        <v>108</v>
      </c>
      <c r="B19" s="429" t="s">
        <v>423</v>
      </c>
      <c r="C19" s="304"/>
    </row>
    <row r="20" spans="1:3" s="96" customFormat="1" ht="12" customHeight="1">
      <c r="A20" s="448" t="s">
        <v>109</v>
      </c>
      <c r="B20" s="429" t="s">
        <v>259</v>
      </c>
      <c r="C20" s="304">
        <v>17697791</v>
      </c>
    </row>
    <row r="21" spans="1:3" s="97" customFormat="1" ht="12" customHeight="1" thickBot="1">
      <c r="A21" s="449" t="s">
        <v>118</v>
      </c>
      <c r="B21" s="568" t="s">
        <v>579</v>
      </c>
      <c r="C21" s="306"/>
    </row>
    <row r="22" spans="1:3" s="97" customFormat="1" ht="12" customHeight="1" thickBot="1">
      <c r="A22" s="30" t="s">
        <v>21</v>
      </c>
      <c r="B22" s="21" t="s">
        <v>261</v>
      </c>
      <c r="C22" s="302">
        <f>+C23+C24+C25+C26+C27</f>
        <v>0</v>
      </c>
    </row>
    <row r="23" spans="1:3" s="97" customFormat="1" ht="12" customHeight="1">
      <c r="A23" s="447" t="s">
        <v>88</v>
      </c>
      <c r="B23" s="428" t="s">
        <v>262</v>
      </c>
      <c r="C23" s="305"/>
    </row>
    <row r="24" spans="1:3" s="96" customFormat="1" ht="12" customHeight="1">
      <c r="A24" s="448" t="s">
        <v>89</v>
      </c>
      <c r="B24" s="429" t="s">
        <v>263</v>
      </c>
      <c r="C24" s="304"/>
    </row>
    <row r="25" spans="1:3" s="97" customFormat="1" ht="12" customHeight="1">
      <c r="A25" s="448" t="s">
        <v>90</v>
      </c>
      <c r="B25" s="429" t="s">
        <v>424</v>
      </c>
      <c r="C25" s="304"/>
    </row>
    <row r="26" spans="1:3" s="97" customFormat="1" ht="12" customHeight="1">
      <c r="A26" s="448" t="s">
        <v>91</v>
      </c>
      <c r="B26" s="429" t="s">
        <v>425</v>
      </c>
      <c r="C26" s="304"/>
    </row>
    <row r="27" spans="1:3" s="97" customFormat="1" ht="12" customHeight="1">
      <c r="A27" s="448" t="s">
        <v>169</v>
      </c>
      <c r="B27" s="429" t="s">
        <v>264</v>
      </c>
      <c r="C27" s="304"/>
    </row>
    <row r="28" spans="1:3" s="97" customFormat="1" ht="12" customHeight="1" thickBot="1">
      <c r="A28" s="449" t="s">
        <v>170</v>
      </c>
      <c r="B28" s="568" t="s">
        <v>571</v>
      </c>
      <c r="C28" s="569"/>
    </row>
    <row r="29" spans="1:3" s="97" customFormat="1" ht="12" customHeight="1" thickBot="1">
      <c r="A29" s="30" t="s">
        <v>171</v>
      </c>
      <c r="B29" s="21" t="s">
        <v>561</v>
      </c>
      <c r="C29" s="308">
        <f>SUM(C30:C36)</f>
        <v>55000000</v>
      </c>
    </row>
    <row r="30" spans="1:3" s="97" customFormat="1" ht="12" customHeight="1">
      <c r="A30" s="447" t="s">
        <v>267</v>
      </c>
      <c r="B30" s="428" t="s">
        <v>581</v>
      </c>
      <c r="C30" s="423">
        <v>5000000</v>
      </c>
    </row>
    <row r="31" spans="1:3" s="97" customFormat="1" ht="12" customHeight="1">
      <c r="A31" s="448" t="s">
        <v>268</v>
      </c>
      <c r="B31" s="429" t="s">
        <v>557</v>
      </c>
      <c r="C31" s="304"/>
    </row>
    <row r="32" spans="1:3" s="97" customFormat="1" ht="12" customHeight="1">
      <c r="A32" s="448" t="s">
        <v>269</v>
      </c>
      <c r="B32" s="429" t="s">
        <v>558</v>
      </c>
      <c r="C32" s="304">
        <v>43000000</v>
      </c>
    </row>
    <row r="33" spans="1:3" s="97" customFormat="1" ht="12" customHeight="1">
      <c r="A33" s="448" t="s">
        <v>270</v>
      </c>
      <c r="B33" s="429" t="s">
        <v>559</v>
      </c>
      <c r="C33" s="304"/>
    </row>
    <row r="34" spans="1:3" s="97" customFormat="1" ht="12" customHeight="1">
      <c r="A34" s="448" t="s">
        <v>553</v>
      </c>
      <c r="B34" s="429" t="s">
        <v>271</v>
      </c>
      <c r="C34" s="304">
        <v>7000000</v>
      </c>
    </row>
    <row r="35" spans="1:3" s="97" customFormat="1" ht="12" customHeight="1">
      <c r="A35" s="448" t="s">
        <v>554</v>
      </c>
      <c r="B35" s="429" t="s">
        <v>272</v>
      </c>
      <c r="C35" s="304"/>
    </row>
    <row r="36" spans="1:3" s="97" customFormat="1" ht="12" customHeight="1" thickBot="1">
      <c r="A36" s="449" t="s">
        <v>555</v>
      </c>
      <c r="B36" s="522" t="s">
        <v>273</v>
      </c>
      <c r="C36" s="306"/>
    </row>
    <row r="37" spans="1:3" s="97" customFormat="1" ht="12" customHeight="1" thickBot="1">
      <c r="A37" s="30" t="s">
        <v>23</v>
      </c>
      <c r="B37" s="21" t="s">
        <v>434</v>
      </c>
      <c r="C37" s="302">
        <f>SUM(C38:C48)</f>
        <v>36139000</v>
      </c>
    </row>
    <row r="38" spans="1:3" s="97" customFormat="1" ht="12" customHeight="1">
      <c r="A38" s="447" t="s">
        <v>92</v>
      </c>
      <c r="B38" s="428" t="s">
        <v>276</v>
      </c>
      <c r="C38" s="305">
        <v>5800000</v>
      </c>
    </row>
    <row r="39" spans="1:3" s="97" customFormat="1" ht="12" customHeight="1">
      <c r="A39" s="448" t="s">
        <v>93</v>
      </c>
      <c r="B39" s="429" t="s">
        <v>277</v>
      </c>
      <c r="C39" s="304">
        <v>3810000</v>
      </c>
    </row>
    <row r="40" spans="1:3" s="97" customFormat="1" ht="12" customHeight="1">
      <c r="A40" s="448" t="s">
        <v>94</v>
      </c>
      <c r="B40" s="429" t="s">
        <v>278</v>
      </c>
      <c r="C40" s="304">
        <v>7250000</v>
      </c>
    </row>
    <row r="41" spans="1:3" s="97" customFormat="1" ht="12" customHeight="1">
      <c r="A41" s="448" t="s">
        <v>173</v>
      </c>
      <c r="B41" s="429" t="s">
        <v>279</v>
      </c>
      <c r="C41" s="304">
        <v>13745000</v>
      </c>
    </row>
    <row r="42" spans="1:3" s="97" customFormat="1" ht="12" customHeight="1">
      <c r="A42" s="448" t="s">
        <v>174</v>
      </c>
      <c r="B42" s="429" t="s">
        <v>280</v>
      </c>
      <c r="C42" s="304"/>
    </row>
    <row r="43" spans="1:3" s="97" customFormat="1" ht="12" customHeight="1">
      <c r="A43" s="448" t="s">
        <v>175</v>
      </c>
      <c r="B43" s="429" t="s">
        <v>281</v>
      </c>
      <c r="C43" s="304">
        <v>4834000</v>
      </c>
    </row>
    <row r="44" spans="1:3" s="97" customFormat="1" ht="12" customHeight="1">
      <c r="A44" s="448" t="s">
        <v>176</v>
      </c>
      <c r="B44" s="429" t="s">
        <v>282</v>
      </c>
      <c r="C44" s="304"/>
    </row>
    <row r="45" spans="1:3" s="97" customFormat="1" ht="12" customHeight="1">
      <c r="A45" s="448" t="s">
        <v>177</v>
      </c>
      <c r="B45" s="429" t="s">
        <v>560</v>
      </c>
      <c r="C45" s="304"/>
    </row>
    <row r="46" spans="1:3" s="97" customFormat="1" ht="12" customHeight="1">
      <c r="A46" s="448" t="s">
        <v>274</v>
      </c>
      <c r="B46" s="429" t="s">
        <v>284</v>
      </c>
      <c r="C46" s="307"/>
    </row>
    <row r="47" spans="1:3" s="97" customFormat="1" ht="12" customHeight="1">
      <c r="A47" s="449" t="s">
        <v>275</v>
      </c>
      <c r="B47" s="430" t="s">
        <v>436</v>
      </c>
      <c r="C47" s="414"/>
    </row>
    <row r="48" spans="1:3" s="97" customFormat="1" ht="12" customHeight="1" thickBot="1">
      <c r="A48" s="449" t="s">
        <v>435</v>
      </c>
      <c r="B48" s="568" t="s">
        <v>580</v>
      </c>
      <c r="C48" s="573">
        <v>700000</v>
      </c>
    </row>
    <row r="49" spans="1:3" s="97" customFormat="1" ht="12" customHeight="1" thickBot="1">
      <c r="A49" s="30" t="s">
        <v>24</v>
      </c>
      <c r="B49" s="21" t="s">
        <v>286</v>
      </c>
      <c r="C49" s="302">
        <f>SUM(C50:C54)</f>
        <v>0</v>
      </c>
    </row>
    <row r="50" spans="1:3" s="97" customFormat="1" ht="12" customHeight="1">
      <c r="A50" s="447" t="s">
        <v>95</v>
      </c>
      <c r="B50" s="428" t="s">
        <v>290</v>
      </c>
      <c r="C50" s="472"/>
    </row>
    <row r="51" spans="1:3" s="97" customFormat="1" ht="12" customHeight="1">
      <c r="A51" s="448" t="s">
        <v>96</v>
      </c>
      <c r="B51" s="429" t="s">
        <v>291</v>
      </c>
      <c r="C51" s="307"/>
    </row>
    <row r="52" spans="1:3" s="97" customFormat="1" ht="12" customHeight="1">
      <c r="A52" s="448" t="s">
        <v>287</v>
      </c>
      <c r="B52" s="429" t="s">
        <v>292</v>
      </c>
      <c r="C52" s="307"/>
    </row>
    <row r="53" spans="1:3" s="97" customFormat="1" ht="12" customHeight="1">
      <c r="A53" s="448" t="s">
        <v>288</v>
      </c>
      <c r="B53" s="429" t="s">
        <v>293</v>
      </c>
      <c r="C53" s="307"/>
    </row>
    <row r="54" spans="1:3" s="97" customFormat="1" ht="12" customHeight="1" thickBot="1">
      <c r="A54" s="449" t="s">
        <v>289</v>
      </c>
      <c r="B54" s="430" t="s">
        <v>294</v>
      </c>
      <c r="C54" s="414"/>
    </row>
    <row r="55" spans="1:3" s="97" customFormat="1" ht="12" customHeight="1" thickBot="1">
      <c r="A55" s="30" t="s">
        <v>178</v>
      </c>
      <c r="B55" s="21" t="s">
        <v>295</v>
      </c>
      <c r="C55" s="302">
        <f>SUM(C56:C58)</f>
        <v>0</v>
      </c>
    </row>
    <row r="56" spans="1:3" s="97" customFormat="1" ht="12" customHeight="1">
      <c r="A56" s="447" t="s">
        <v>97</v>
      </c>
      <c r="B56" s="428" t="s">
        <v>296</v>
      </c>
      <c r="C56" s="305"/>
    </row>
    <row r="57" spans="1:3" s="97" customFormat="1" ht="12" customHeight="1">
      <c r="A57" s="448" t="s">
        <v>98</v>
      </c>
      <c r="B57" s="429" t="s">
        <v>426</v>
      </c>
      <c r="C57" s="304"/>
    </row>
    <row r="58" spans="1:3" s="97" customFormat="1" ht="12" customHeight="1">
      <c r="A58" s="448" t="s">
        <v>299</v>
      </c>
      <c r="B58" s="429" t="s">
        <v>297</v>
      </c>
      <c r="C58" s="304"/>
    </row>
    <row r="59" spans="1:3" s="97" customFormat="1" ht="12" customHeight="1" thickBot="1">
      <c r="A59" s="449" t="s">
        <v>300</v>
      </c>
      <c r="B59" s="430" t="s">
        <v>298</v>
      </c>
      <c r="C59" s="306"/>
    </row>
    <row r="60" spans="1:3" s="97" customFormat="1" ht="12" customHeight="1" thickBot="1">
      <c r="A60" s="30" t="s">
        <v>26</v>
      </c>
      <c r="B60" s="297" t="s">
        <v>301</v>
      </c>
      <c r="C60" s="302">
        <f>SUM(C61:C63)</f>
        <v>0</v>
      </c>
    </row>
    <row r="61" spans="1:3" s="97" customFormat="1" ht="12" customHeight="1">
      <c r="A61" s="447" t="s">
        <v>179</v>
      </c>
      <c r="B61" s="428" t="s">
        <v>303</v>
      </c>
      <c r="C61" s="307"/>
    </row>
    <row r="62" spans="1:3" s="97" customFormat="1" ht="12" customHeight="1">
      <c r="A62" s="448" t="s">
        <v>180</v>
      </c>
      <c r="B62" s="429" t="s">
        <v>427</v>
      </c>
      <c r="C62" s="307"/>
    </row>
    <row r="63" spans="1:3" s="97" customFormat="1" ht="12" customHeight="1">
      <c r="A63" s="448" t="s">
        <v>229</v>
      </c>
      <c r="B63" s="429" t="s">
        <v>304</v>
      </c>
      <c r="C63" s="307"/>
    </row>
    <row r="64" spans="1:3" s="97" customFormat="1" ht="12" customHeight="1" thickBot="1">
      <c r="A64" s="449" t="s">
        <v>302</v>
      </c>
      <c r="B64" s="430" t="s">
        <v>305</v>
      </c>
      <c r="C64" s="307"/>
    </row>
    <row r="65" spans="1:3" s="97" customFormat="1" ht="12" customHeight="1" thickBot="1">
      <c r="A65" s="30" t="s">
        <v>27</v>
      </c>
      <c r="B65" s="21" t="s">
        <v>306</v>
      </c>
      <c r="C65" s="308">
        <f>+C8+C15+C22+C29+C37+C49+C55+C60</f>
        <v>514140531</v>
      </c>
    </row>
    <row r="66" spans="1:3" s="97" customFormat="1" ht="12" customHeight="1" thickBot="1">
      <c r="A66" s="450" t="s">
        <v>394</v>
      </c>
      <c r="B66" s="297" t="s">
        <v>308</v>
      </c>
      <c r="C66" s="302">
        <f>SUM(C67:C69)</f>
        <v>0</v>
      </c>
    </row>
    <row r="67" spans="1:3" s="97" customFormat="1" ht="12" customHeight="1">
      <c r="A67" s="447" t="s">
        <v>336</v>
      </c>
      <c r="B67" s="428" t="s">
        <v>309</v>
      </c>
      <c r="C67" s="307"/>
    </row>
    <row r="68" spans="1:3" s="97" customFormat="1" ht="12" customHeight="1">
      <c r="A68" s="448" t="s">
        <v>345</v>
      </c>
      <c r="B68" s="429" t="s">
        <v>310</v>
      </c>
      <c r="C68" s="307"/>
    </row>
    <row r="69" spans="1:3" s="97" customFormat="1" ht="12" customHeight="1" thickBot="1">
      <c r="A69" s="449" t="s">
        <v>346</v>
      </c>
      <c r="B69" s="431" t="s">
        <v>461</v>
      </c>
      <c r="C69" s="307"/>
    </row>
    <row r="70" spans="1:3" s="97" customFormat="1" ht="12" customHeight="1" thickBot="1">
      <c r="A70" s="450" t="s">
        <v>312</v>
      </c>
      <c r="B70" s="297" t="s">
        <v>313</v>
      </c>
      <c r="C70" s="302">
        <f>SUM(C71:C74)</f>
        <v>0</v>
      </c>
    </row>
    <row r="71" spans="1:3" s="97" customFormat="1" ht="12" customHeight="1">
      <c r="A71" s="447" t="s">
        <v>147</v>
      </c>
      <c r="B71" s="428" t="s">
        <v>314</v>
      </c>
      <c r="C71" s="307"/>
    </row>
    <row r="72" spans="1:3" s="97" customFormat="1" ht="12" customHeight="1">
      <c r="A72" s="448" t="s">
        <v>148</v>
      </c>
      <c r="B72" s="429" t="s">
        <v>573</v>
      </c>
      <c r="C72" s="307"/>
    </row>
    <row r="73" spans="1:3" s="97" customFormat="1" ht="12" customHeight="1">
      <c r="A73" s="448" t="s">
        <v>337</v>
      </c>
      <c r="B73" s="429" t="s">
        <v>315</v>
      </c>
      <c r="C73" s="307"/>
    </row>
    <row r="74" spans="1:3" s="97" customFormat="1" ht="12" customHeight="1" thickBot="1">
      <c r="A74" s="449" t="s">
        <v>338</v>
      </c>
      <c r="B74" s="299" t="s">
        <v>574</v>
      </c>
      <c r="C74" s="307"/>
    </row>
    <row r="75" spans="1:3" s="97" customFormat="1" ht="12" customHeight="1" thickBot="1">
      <c r="A75" s="450" t="s">
        <v>316</v>
      </c>
      <c r="B75" s="297" t="s">
        <v>317</v>
      </c>
      <c r="C75" s="302">
        <f>SUM(C76:C77)</f>
        <v>157740103</v>
      </c>
    </row>
    <row r="76" spans="1:3" s="97" customFormat="1" ht="12" customHeight="1">
      <c r="A76" s="447" t="s">
        <v>339</v>
      </c>
      <c r="B76" s="428" t="s">
        <v>318</v>
      </c>
      <c r="C76" s="307">
        <v>157740103</v>
      </c>
    </row>
    <row r="77" spans="1:3" s="97" customFormat="1" ht="12" customHeight="1" thickBot="1">
      <c r="A77" s="449" t="s">
        <v>340</v>
      </c>
      <c r="B77" s="430" t="s">
        <v>319</v>
      </c>
      <c r="C77" s="307"/>
    </row>
    <row r="78" spans="1:3" s="96" customFormat="1" ht="12" customHeight="1" thickBot="1">
      <c r="A78" s="450" t="s">
        <v>320</v>
      </c>
      <c r="B78" s="297" t="s">
        <v>321</v>
      </c>
      <c r="C78" s="302">
        <f>SUM(C79:C81)</f>
        <v>0</v>
      </c>
    </row>
    <row r="79" spans="1:3" s="97" customFormat="1" ht="12" customHeight="1">
      <c r="A79" s="447" t="s">
        <v>341</v>
      </c>
      <c r="B79" s="428" t="s">
        <v>322</v>
      </c>
      <c r="C79" s="307"/>
    </row>
    <row r="80" spans="1:3" s="97" customFormat="1" ht="12" customHeight="1">
      <c r="A80" s="448" t="s">
        <v>342</v>
      </c>
      <c r="B80" s="429" t="s">
        <v>323</v>
      </c>
      <c r="C80" s="307"/>
    </row>
    <row r="81" spans="1:3" s="97" customFormat="1" ht="12" customHeight="1" thickBot="1">
      <c r="A81" s="449" t="s">
        <v>343</v>
      </c>
      <c r="B81" s="430" t="s">
        <v>575</v>
      </c>
      <c r="C81" s="307"/>
    </row>
    <row r="82" spans="1:3" s="97" customFormat="1" ht="12" customHeight="1" thickBot="1">
      <c r="A82" s="450" t="s">
        <v>324</v>
      </c>
      <c r="B82" s="297" t="s">
        <v>344</v>
      </c>
      <c r="C82" s="302">
        <f>SUM(C83:C86)</f>
        <v>0</v>
      </c>
    </row>
    <row r="83" spans="1:3" s="97" customFormat="1" ht="12" customHeight="1">
      <c r="A83" s="451" t="s">
        <v>325</v>
      </c>
      <c r="B83" s="428" t="s">
        <v>326</v>
      </c>
      <c r="C83" s="307"/>
    </row>
    <row r="84" spans="1:3" s="97" customFormat="1" ht="12" customHeight="1">
      <c r="A84" s="452" t="s">
        <v>327</v>
      </c>
      <c r="B84" s="429" t="s">
        <v>328</v>
      </c>
      <c r="C84" s="307"/>
    </row>
    <row r="85" spans="1:3" s="97" customFormat="1" ht="12" customHeight="1">
      <c r="A85" s="452" t="s">
        <v>329</v>
      </c>
      <c r="B85" s="429" t="s">
        <v>330</v>
      </c>
      <c r="C85" s="307"/>
    </row>
    <row r="86" spans="1:3" s="96" customFormat="1" ht="12" customHeight="1" thickBot="1">
      <c r="A86" s="453" t="s">
        <v>331</v>
      </c>
      <c r="B86" s="430" t="s">
        <v>332</v>
      </c>
      <c r="C86" s="307"/>
    </row>
    <row r="87" spans="1:3" s="96" customFormat="1" ht="12" customHeight="1" thickBot="1">
      <c r="A87" s="450" t="s">
        <v>333</v>
      </c>
      <c r="B87" s="297" t="s">
        <v>475</v>
      </c>
      <c r="C87" s="473"/>
    </row>
    <row r="88" spans="1:3" s="96" customFormat="1" ht="12" customHeight="1" thickBot="1">
      <c r="A88" s="450" t="s">
        <v>507</v>
      </c>
      <c r="B88" s="297" t="s">
        <v>334</v>
      </c>
      <c r="C88" s="473"/>
    </row>
    <row r="89" spans="1:3" s="96" customFormat="1" ht="12" customHeight="1" thickBot="1">
      <c r="A89" s="450" t="s">
        <v>508</v>
      </c>
      <c r="B89" s="435" t="s">
        <v>478</v>
      </c>
      <c r="C89" s="308">
        <f>+C66+C70+C75+C78+C82+C88+C87</f>
        <v>157740103</v>
      </c>
    </row>
    <row r="90" spans="1:3" s="96" customFormat="1" ht="12" customHeight="1" thickBot="1">
      <c r="A90" s="454" t="s">
        <v>509</v>
      </c>
      <c r="B90" s="436" t="s">
        <v>510</v>
      </c>
      <c r="C90" s="308">
        <f>+C65+C89</f>
        <v>671880634</v>
      </c>
    </row>
    <row r="91" spans="1:3" s="97" customFormat="1" ht="15" customHeight="1" thickBot="1">
      <c r="A91" s="243"/>
      <c r="B91" s="244"/>
      <c r="C91" s="372"/>
    </row>
    <row r="92" spans="1:3" s="69" customFormat="1" ht="16.5" customHeight="1" thickBot="1">
      <c r="A92" s="247"/>
      <c r="B92" s="248" t="s">
        <v>58</v>
      </c>
      <c r="C92" s="374"/>
    </row>
    <row r="93" spans="1:3" s="98" customFormat="1" ht="12" customHeight="1" thickBot="1">
      <c r="A93" s="420" t="s">
        <v>19</v>
      </c>
      <c r="B93" s="28" t="s">
        <v>514</v>
      </c>
      <c r="C93" s="301">
        <f>+C94+C95+C96+C97+C98+C111</f>
        <v>218875444</v>
      </c>
    </row>
    <row r="94" spans="1:3" ht="12" customHeight="1">
      <c r="A94" s="455" t="s">
        <v>99</v>
      </c>
      <c r="B94" s="10" t="s">
        <v>50</v>
      </c>
      <c r="C94" s="303">
        <v>55920517</v>
      </c>
    </row>
    <row r="95" spans="1:3" ht="12" customHeight="1">
      <c r="A95" s="448" t="s">
        <v>100</v>
      </c>
      <c r="B95" s="8" t="s">
        <v>181</v>
      </c>
      <c r="C95" s="304">
        <v>8478359</v>
      </c>
    </row>
    <row r="96" spans="1:3" ht="12" customHeight="1">
      <c r="A96" s="448" t="s">
        <v>101</v>
      </c>
      <c r="B96" s="8" t="s">
        <v>138</v>
      </c>
      <c r="C96" s="306">
        <v>92063374</v>
      </c>
    </row>
    <row r="97" spans="1:3" ht="12" customHeight="1">
      <c r="A97" s="448" t="s">
        <v>102</v>
      </c>
      <c r="B97" s="11" t="s">
        <v>182</v>
      </c>
      <c r="C97" s="306">
        <v>27400000</v>
      </c>
    </row>
    <row r="98" spans="1:3" ht="12" customHeight="1">
      <c r="A98" s="448" t="s">
        <v>113</v>
      </c>
      <c r="B98" s="19" t="s">
        <v>183</v>
      </c>
      <c r="C98" s="306">
        <v>35013194</v>
      </c>
    </row>
    <row r="99" spans="1:3" ht="12" customHeight="1">
      <c r="A99" s="448" t="s">
        <v>103</v>
      </c>
      <c r="B99" s="8" t="s">
        <v>511</v>
      </c>
      <c r="C99" s="306">
        <v>3000000</v>
      </c>
    </row>
    <row r="100" spans="1:3" ht="12" customHeight="1">
      <c r="A100" s="448" t="s">
        <v>104</v>
      </c>
      <c r="B100" s="143" t="s">
        <v>441</v>
      </c>
      <c r="C100" s="306"/>
    </row>
    <row r="101" spans="1:3" ht="12" customHeight="1">
      <c r="A101" s="448" t="s">
        <v>114</v>
      </c>
      <c r="B101" s="143" t="s">
        <v>440</v>
      </c>
      <c r="C101" s="306"/>
    </row>
    <row r="102" spans="1:3" ht="12" customHeight="1">
      <c r="A102" s="448" t="s">
        <v>115</v>
      </c>
      <c r="B102" s="143" t="s">
        <v>350</v>
      </c>
      <c r="C102" s="306"/>
    </row>
    <row r="103" spans="1:3" ht="12" customHeight="1">
      <c r="A103" s="448" t="s">
        <v>116</v>
      </c>
      <c r="B103" s="144" t="s">
        <v>351</v>
      </c>
      <c r="C103" s="306"/>
    </row>
    <row r="104" spans="1:3" ht="12" customHeight="1">
      <c r="A104" s="448" t="s">
        <v>117</v>
      </c>
      <c r="B104" s="144" t="s">
        <v>352</v>
      </c>
      <c r="C104" s="306"/>
    </row>
    <row r="105" spans="1:3" ht="12" customHeight="1">
      <c r="A105" s="448" t="s">
        <v>119</v>
      </c>
      <c r="B105" s="143" t="s">
        <v>353</v>
      </c>
      <c r="C105" s="306">
        <v>12017534</v>
      </c>
    </row>
    <row r="106" spans="1:3" ht="12" customHeight="1">
      <c r="A106" s="448" t="s">
        <v>184</v>
      </c>
      <c r="B106" s="143" t="s">
        <v>354</v>
      </c>
      <c r="C106" s="306"/>
    </row>
    <row r="107" spans="1:3" ht="12" customHeight="1">
      <c r="A107" s="448" t="s">
        <v>348</v>
      </c>
      <c r="B107" s="144" t="s">
        <v>355</v>
      </c>
      <c r="C107" s="306"/>
    </row>
    <row r="108" spans="1:3" ht="12" customHeight="1">
      <c r="A108" s="456" t="s">
        <v>349</v>
      </c>
      <c r="B108" s="145" t="s">
        <v>356</v>
      </c>
      <c r="C108" s="306"/>
    </row>
    <row r="109" spans="1:3" ht="12" customHeight="1">
      <c r="A109" s="448" t="s">
        <v>438</v>
      </c>
      <c r="B109" s="145" t="s">
        <v>357</v>
      </c>
      <c r="C109" s="306"/>
    </row>
    <row r="110" spans="1:3" ht="12" customHeight="1">
      <c r="A110" s="448" t="s">
        <v>439</v>
      </c>
      <c r="B110" s="144" t="s">
        <v>358</v>
      </c>
      <c r="C110" s="304">
        <v>2995660</v>
      </c>
    </row>
    <row r="111" spans="1:3" ht="12" customHeight="1">
      <c r="A111" s="448" t="s">
        <v>443</v>
      </c>
      <c r="B111" s="11" t="s">
        <v>51</v>
      </c>
      <c r="C111" s="304"/>
    </row>
    <row r="112" spans="1:3" ht="12" customHeight="1">
      <c r="A112" s="449" t="s">
        <v>444</v>
      </c>
      <c r="B112" s="8" t="s">
        <v>512</v>
      </c>
      <c r="C112" s="306">
        <v>20000000</v>
      </c>
    </row>
    <row r="113" spans="1:3" ht="12" customHeight="1" thickBot="1">
      <c r="A113" s="457" t="s">
        <v>445</v>
      </c>
      <c r="B113" s="146" t="s">
        <v>513</v>
      </c>
      <c r="C113" s="310"/>
    </row>
    <row r="114" spans="1:3" ht="12" customHeight="1" thickBot="1">
      <c r="A114" s="30" t="s">
        <v>20</v>
      </c>
      <c r="B114" s="27" t="s">
        <v>359</v>
      </c>
      <c r="C114" s="302">
        <f>+C115+C117+C119</f>
        <v>105664363</v>
      </c>
    </row>
    <row r="115" spans="1:3" ht="12" customHeight="1">
      <c r="A115" s="447" t="s">
        <v>105</v>
      </c>
      <c r="B115" s="8" t="s">
        <v>228</v>
      </c>
      <c r="C115" s="305">
        <v>7854500</v>
      </c>
    </row>
    <row r="116" spans="1:3" ht="12" customHeight="1">
      <c r="A116" s="447" t="s">
        <v>106</v>
      </c>
      <c r="B116" s="12" t="s">
        <v>363</v>
      </c>
      <c r="C116" s="606"/>
    </row>
    <row r="117" spans="1:3" ht="12" customHeight="1">
      <c r="A117" s="447" t="s">
        <v>107</v>
      </c>
      <c r="B117" s="12" t="s">
        <v>185</v>
      </c>
      <c r="C117" s="304">
        <v>96109863</v>
      </c>
    </row>
    <row r="118" spans="1:3" ht="12" customHeight="1">
      <c r="A118" s="447" t="s">
        <v>108</v>
      </c>
      <c r="B118" s="12" t="s">
        <v>364</v>
      </c>
      <c r="C118" s="607">
        <v>87374363</v>
      </c>
    </row>
    <row r="119" spans="1:3" ht="12" customHeight="1">
      <c r="A119" s="447" t="s">
        <v>109</v>
      </c>
      <c r="B119" s="299" t="s">
        <v>230</v>
      </c>
      <c r="C119" s="272">
        <v>1700000</v>
      </c>
    </row>
    <row r="120" spans="1:3" ht="12" customHeight="1">
      <c r="A120" s="447" t="s">
        <v>118</v>
      </c>
      <c r="B120" s="298" t="s">
        <v>428</v>
      </c>
      <c r="C120" s="272"/>
    </row>
    <row r="121" spans="1:3" ht="12" customHeight="1">
      <c r="A121" s="447" t="s">
        <v>120</v>
      </c>
      <c r="B121" s="424" t="s">
        <v>369</v>
      </c>
      <c r="C121" s="272"/>
    </row>
    <row r="122" spans="1:3" ht="12" customHeight="1">
      <c r="A122" s="447" t="s">
        <v>186</v>
      </c>
      <c r="B122" s="144" t="s">
        <v>352</v>
      </c>
      <c r="C122" s="272"/>
    </row>
    <row r="123" spans="1:3" ht="12" customHeight="1">
      <c r="A123" s="447" t="s">
        <v>187</v>
      </c>
      <c r="B123" s="144" t="s">
        <v>368</v>
      </c>
      <c r="C123" s="272"/>
    </row>
    <row r="124" spans="1:3" ht="12" customHeight="1">
      <c r="A124" s="447" t="s">
        <v>188</v>
      </c>
      <c r="B124" s="144" t="s">
        <v>367</v>
      </c>
      <c r="C124" s="272"/>
    </row>
    <row r="125" spans="1:3" ht="12" customHeight="1">
      <c r="A125" s="447" t="s">
        <v>360</v>
      </c>
      <c r="B125" s="144" t="s">
        <v>355</v>
      </c>
      <c r="C125" s="272"/>
    </row>
    <row r="126" spans="1:3" ht="12" customHeight="1">
      <c r="A126" s="447" t="s">
        <v>361</v>
      </c>
      <c r="B126" s="144" t="s">
        <v>366</v>
      </c>
      <c r="C126" s="272"/>
    </row>
    <row r="127" spans="1:3" ht="12" customHeight="1" thickBot="1">
      <c r="A127" s="456" t="s">
        <v>362</v>
      </c>
      <c r="B127" s="144" t="s">
        <v>365</v>
      </c>
      <c r="C127" s="274">
        <v>1700000</v>
      </c>
    </row>
    <row r="128" spans="1:3" ht="12" customHeight="1" thickBot="1">
      <c r="A128" s="30" t="s">
        <v>21</v>
      </c>
      <c r="B128" s="124" t="s">
        <v>448</v>
      </c>
      <c r="C128" s="302">
        <f>+C93+C114</f>
        <v>324539807</v>
      </c>
    </row>
    <row r="129" spans="1:3" ht="12" customHeight="1" thickBot="1">
      <c r="A129" s="30" t="s">
        <v>22</v>
      </c>
      <c r="B129" s="124" t="s">
        <v>449</v>
      </c>
      <c r="C129" s="302">
        <f>+C130+C131+C132</f>
        <v>0</v>
      </c>
    </row>
    <row r="130" spans="1:3" s="98" customFormat="1" ht="12" customHeight="1">
      <c r="A130" s="447" t="s">
        <v>267</v>
      </c>
      <c r="B130" s="9" t="s">
        <v>517</v>
      </c>
      <c r="C130" s="272"/>
    </row>
    <row r="131" spans="1:3" ht="12" customHeight="1">
      <c r="A131" s="447" t="s">
        <v>268</v>
      </c>
      <c r="B131" s="9" t="s">
        <v>457</v>
      </c>
      <c r="C131" s="272"/>
    </row>
    <row r="132" spans="1:3" ht="12" customHeight="1" thickBot="1">
      <c r="A132" s="456" t="s">
        <v>269</v>
      </c>
      <c r="B132" s="7" t="s">
        <v>516</v>
      </c>
      <c r="C132" s="272"/>
    </row>
    <row r="133" spans="1:3" ht="12" customHeight="1" thickBot="1">
      <c r="A133" s="30" t="s">
        <v>23</v>
      </c>
      <c r="B133" s="124" t="s">
        <v>450</v>
      </c>
      <c r="C133" s="302">
        <f>+C134+C135+C136+C137+C138+C139</f>
        <v>0</v>
      </c>
    </row>
    <row r="134" spans="1:3" ht="12" customHeight="1">
      <c r="A134" s="447" t="s">
        <v>92</v>
      </c>
      <c r="B134" s="9" t="s">
        <v>459</v>
      </c>
      <c r="C134" s="272"/>
    </row>
    <row r="135" spans="1:3" ht="12" customHeight="1">
      <c r="A135" s="447" t="s">
        <v>93</v>
      </c>
      <c r="B135" s="9" t="s">
        <v>451</v>
      </c>
      <c r="C135" s="272"/>
    </row>
    <row r="136" spans="1:3" ht="12" customHeight="1">
      <c r="A136" s="447" t="s">
        <v>94</v>
      </c>
      <c r="B136" s="9" t="s">
        <v>452</v>
      </c>
      <c r="C136" s="272"/>
    </row>
    <row r="137" spans="1:3" ht="12" customHeight="1">
      <c r="A137" s="447" t="s">
        <v>173</v>
      </c>
      <c r="B137" s="9" t="s">
        <v>515</v>
      </c>
      <c r="C137" s="272"/>
    </row>
    <row r="138" spans="1:3" ht="12" customHeight="1">
      <c r="A138" s="447" t="s">
        <v>174</v>
      </c>
      <c r="B138" s="9" t="s">
        <v>454</v>
      </c>
      <c r="C138" s="272"/>
    </row>
    <row r="139" spans="1:3" s="98" customFormat="1" ht="12" customHeight="1" thickBot="1">
      <c r="A139" s="456" t="s">
        <v>175</v>
      </c>
      <c r="B139" s="7" t="s">
        <v>455</v>
      </c>
      <c r="C139" s="272"/>
    </row>
    <row r="140" spans="1:11" ht="12" customHeight="1" thickBot="1">
      <c r="A140" s="30" t="s">
        <v>24</v>
      </c>
      <c r="B140" s="124" t="s">
        <v>542</v>
      </c>
      <c r="C140" s="308">
        <f>+C141+C142+C144+C145+C143</f>
        <v>347340827</v>
      </c>
      <c r="K140" s="254"/>
    </row>
    <row r="141" spans="1:3" ht="12.75">
      <c r="A141" s="447" t="s">
        <v>95</v>
      </c>
      <c r="B141" s="9" t="s">
        <v>370</v>
      </c>
      <c r="C141" s="272"/>
    </row>
    <row r="142" spans="1:3" ht="12" customHeight="1">
      <c r="A142" s="447" t="s">
        <v>96</v>
      </c>
      <c r="B142" s="9" t="s">
        <v>371</v>
      </c>
      <c r="C142" s="272">
        <v>15138605</v>
      </c>
    </row>
    <row r="143" spans="1:3" ht="12" customHeight="1">
      <c r="A143" s="447" t="s">
        <v>287</v>
      </c>
      <c r="B143" s="9" t="s">
        <v>541</v>
      </c>
      <c r="C143" s="272">
        <v>332202222</v>
      </c>
    </row>
    <row r="144" spans="1:3" s="98" customFormat="1" ht="12" customHeight="1">
      <c r="A144" s="447" t="s">
        <v>288</v>
      </c>
      <c r="B144" s="9" t="s">
        <v>464</v>
      </c>
      <c r="C144" s="272"/>
    </row>
    <row r="145" spans="1:3" s="98" customFormat="1" ht="12" customHeight="1" thickBot="1">
      <c r="A145" s="456" t="s">
        <v>289</v>
      </c>
      <c r="B145" s="7" t="s">
        <v>390</v>
      </c>
      <c r="C145" s="272"/>
    </row>
    <row r="146" spans="1:3" s="98" customFormat="1" ht="12" customHeight="1" thickBot="1">
      <c r="A146" s="30" t="s">
        <v>25</v>
      </c>
      <c r="B146" s="124" t="s">
        <v>465</v>
      </c>
      <c r="C146" s="311">
        <f>+C147+C148+C149+C150+C151</f>
        <v>0</v>
      </c>
    </row>
    <row r="147" spans="1:3" s="98" customFormat="1" ht="12" customHeight="1">
      <c r="A147" s="447" t="s">
        <v>97</v>
      </c>
      <c r="B147" s="9" t="s">
        <v>460</v>
      </c>
      <c r="C147" s="272"/>
    </row>
    <row r="148" spans="1:3" s="98" customFormat="1" ht="12" customHeight="1">
      <c r="A148" s="447" t="s">
        <v>98</v>
      </c>
      <c r="B148" s="9" t="s">
        <v>467</v>
      </c>
      <c r="C148" s="272"/>
    </row>
    <row r="149" spans="1:3" s="98" customFormat="1" ht="12" customHeight="1">
      <c r="A149" s="447" t="s">
        <v>299</v>
      </c>
      <c r="B149" s="9" t="s">
        <v>462</v>
      </c>
      <c r="C149" s="272"/>
    </row>
    <row r="150" spans="1:3" s="98" customFormat="1" ht="12" customHeight="1">
      <c r="A150" s="447" t="s">
        <v>300</v>
      </c>
      <c r="B150" s="9" t="s">
        <v>518</v>
      </c>
      <c r="C150" s="272"/>
    </row>
    <row r="151" spans="1:3" ht="12.75" customHeight="1" thickBot="1">
      <c r="A151" s="456" t="s">
        <v>466</v>
      </c>
      <c r="B151" s="7" t="s">
        <v>469</v>
      </c>
      <c r="C151" s="274"/>
    </row>
    <row r="152" spans="1:3" ht="12.75" customHeight="1" thickBot="1">
      <c r="A152" s="503" t="s">
        <v>26</v>
      </c>
      <c r="B152" s="124" t="s">
        <v>470</v>
      </c>
      <c r="C152" s="311"/>
    </row>
    <row r="153" spans="1:3" ht="12.75" customHeight="1" thickBot="1">
      <c r="A153" s="503" t="s">
        <v>27</v>
      </c>
      <c r="B153" s="124" t="s">
        <v>471</v>
      </c>
      <c r="C153" s="311"/>
    </row>
    <row r="154" spans="1:3" ht="12" customHeight="1" thickBot="1">
      <c r="A154" s="30" t="s">
        <v>28</v>
      </c>
      <c r="B154" s="124" t="s">
        <v>473</v>
      </c>
      <c r="C154" s="438">
        <f>+C129+C133+C140+C146+C152+C153</f>
        <v>347340827</v>
      </c>
    </row>
    <row r="155" spans="1:3" ht="15" customHeight="1" thickBot="1">
      <c r="A155" s="458" t="s">
        <v>29</v>
      </c>
      <c r="B155" s="390" t="s">
        <v>472</v>
      </c>
      <c r="C155" s="438">
        <f>+C128+C154</f>
        <v>671880634</v>
      </c>
    </row>
    <row r="156" spans="1:3" ht="13.5" thickBot="1">
      <c r="A156" s="398"/>
      <c r="B156" s="399"/>
      <c r="C156" s="400"/>
    </row>
    <row r="157" spans="1:3" ht="15" customHeight="1" thickBot="1">
      <c r="A157" s="252" t="s">
        <v>519</v>
      </c>
      <c r="B157" s="253"/>
      <c r="C157" s="121">
        <v>6</v>
      </c>
    </row>
    <row r="158" spans="1:3" ht="14.25" customHeight="1" thickBot="1">
      <c r="A158" s="252" t="s">
        <v>203</v>
      </c>
      <c r="B158" s="253"/>
      <c r="C158" s="121">
        <v>40</v>
      </c>
    </row>
  </sheetData>
  <sheetProtection formatCells="0"/>
  <printOptions horizontalCentered="1"/>
  <pageMargins left="0.25" right="0.25" top="0.75" bottom="0.75" header="0.3" footer="0.3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9">
      <selection activeCell="C39" sqref="C39"/>
    </sheetView>
  </sheetViews>
  <sheetFormatPr defaultColWidth="9.00390625" defaultRowHeight="12.75"/>
  <cols>
    <col min="1" max="1" width="19.50390625" style="401" customWidth="1"/>
    <col min="2" max="2" width="72.00390625" style="402" customWidth="1"/>
    <col min="3" max="3" width="25.00390625" style="403" customWidth="1"/>
    <col min="4" max="16384" width="9.375" style="3" customWidth="1"/>
  </cols>
  <sheetData>
    <row r="1" spans="1:3" s="2" customFormat="1" ht="16.5" customHeight="1" thickBot="1">
      <c r="A1" s="229"/>
      <c r="B1" s="231"/>
      <c r="C1" s="565" t="str">
        <f>+CONCATENATE("9.1.1. melléklet a ……/",LEFT(ÖSSZEFÜGGÉSEK!A5,4),". (….) önkormányzati rendelethez")</f>
        <v>9.1.1. melléklet a ……/2018. (….) önkormányzati rendelethez</v>
      </c>
    </row>
    <row r="2" spans="1:3" s="94" customFormat="1" ht="21" customHeight="1">
      <c r="A2" s="418" t="s">
        <v>62</v>
      </c>
      <c r="B2" s="363" t="s">
        <v>224</v>
      </c>
      <c r="C2" s="365" t="s">
        <v>55</v>
      </c>
    </row>
    <row r="3" spans="1:3" s="94" customFormat="1" ht="16.5" thickBot="1">
      <c r="A3" s="232" t="s">
        <v>200</v>
      </c>
      <c r="B3" s="364" t="s">
        <v>429</v>
      </c>
      <c r="C3" s="502" t="s">
        <v>60</v>
      </c>
    </row>
    <row r="4" spans="1:3" s="95" customFormat="1" ht="15.75" customHeight="1" thickBot="1">
      <c r="A4" s="233"/>
      <c r="B4" s="233"/>
      <c r="C4" s="234" t="str">
        <f>'9.1. sz. mell'!C4</f>
        <v>Forintban!</v>
      </c>
    </row>
    <row r="5" spans="1:3" ht="13.5" thickBot="1">
      <c r="A5" s="419" t="s">
        <v>202</v>
      </c>
      <c r="B5" s="235" t="s">
        <v>564</v>
      </c>
      <c r="C5" s="366" t="s">
        <v>56</v>
      </c>
    </row>
    <row r="6" spans="1:3" s="69" customFormat="1" ht="12.75" customHeight="1" thickBot="1">
      <c r="A6" s="200"/>
      <c r="B6" s="201" t="s">
        <v>493</v>
      </c>
      <c r="C6" s="202" t="s">
        <v>494</v>
      </c>
    </row>
    <row r="7" spans="1:3" s="69" customFormat="1" ht="15.75" customHeight="1" thickBot="1">
      <c r="A7" s="237"/>
      <c r="B7" s="238" t="s">
        <v>57</v>
      </c>
      <c r="C7" s="367"/>
    </row>
    <row r="8" spans="1:3" s="69" customFormat="1" ht="12" customHeight="1" thickBot="1">
      <c r="A8" s="30" t="s">
        <v>19</v>
      </c>
      <c r="B8" s="21" t="s">
        <v>251</v>
      </c>
      <c r="C8" s="302">
        <f>+C9+C10+C11+C12+C13+C14</f>
        <v>405303740</v>
      </c>
    </row>
    <row r="9" spans="1:3" s="96" customFormat="1" ht="12" customHeight="1">
      <c r="A9" s="447" t="s">
        <v>99</v>
      </c>
      <c r="B9" s="428" t="s">
        <v>252</v>
      </c>
      <c r="C9" s="305">
        <v>171894048</v>
      </c>
    </row>
    <row r="10" spans="1:3" s="97" customFormat="1" ht="12" customHeight="1">
      <c r="A10" s="448" t="s">
        <v>100</v>
      </c>
      <c r="B10" s="429" t="s">
        <v>253</v>
      </c>
      <c r="C10" s="304">
        <v>82315600</v>
      </c>
    </row>
    <row r="11" spans="1:3" s="97" customFormat="1" ht="12" customHeight="1">
      <c r="A11" s="448" t="s">
        <v>101</v>
      </c>
      <c r="B11" s="429" t="s">
        <v>551</v>
      </c>
      <c r="C11" s="304">
        <v>145215912</v>
      </c>
    </row>
    <row r="12" spans="1:3" s="97" customFormat="1" ht="12" customHeight="1">
      <c r="A12" s="448" t="s">
        <v>102</v>
      </c>
      <c r="B12" s="429" t="s">
        <v>255</v>
      </c>
      <c r="C12" s="304">
        <v>5878180</v>
      </c>
    </row>
    <row r="13" spans="1:3" s="97" customFormat="1" ht="12" customHeight="1">
      <c r="A13" s="448" t="s">
        <v>146</v>
      </c>
      <c r="B13" s="429" t="s">
        <v>506</v>
      </c>
      <c r="C13" s="304"/>
    </row>
    <row r="14" spans="1:3" s="96" customFormat="1" ht="12" customHeight="1" thickBot="1">
      <c r="A14" s="449" t="s">
        <v>103</v>
      </c>
      <c r="B14" s="430" t="s">
        <v>433</v>
      </c>
      <c r="C14" s="304"/>
    </row>
    <row r="15" spans="1:3" s="96" customFormat="1" ht="12" customHeight="1" thickBot="1">
      <c r="A15" s="30" t="s">
        <v>20</v>
      </c>
      <c r="B15" s="297" t="s">
        <v>256</v>
      </c>
      <c r="C15" s="302">
        <f>+C16+C17+C18+C19+C20</f>
        <v>17697791</v>
      </c>
    </row>
    <row r="16" spans="1:3" s="96" customFormat="1" ht="12" customHeight="1">
      <c r="A16" s="447" t="s">
        <v>105</v>
      </c>
      <c r="B16" s="428" t="s">
        <v>257</v>
      </c>
      <c r="C16" s="305"/>
    </row>
    <row r="17" spans="1:3" s="96" customFormat="1" ht="12" customHeight="1">
      <c r="A17" s="448" t="s">
        <v>106</v>
      </c>
      <c r="B17" s="429" t="s">
        <v>258</v>
      </c>
      <c r="C17" s="304"/>
    </row>
    <row r="18" spans="1:3" s="96" customFormat="1" ht="12" customHeight="1">
      <c r="A18" s="448" t="s">
        <v>107</v>
      </c>
      <c r="B18" s="429" t="s">
        <v>422</v>
      </c>
      <c r="C18" s="304"/>
    </row>
    <row r="19" spans="1:3" s="96" customFormat="1" ht="12" customHeight="1">
      <c r="A19" s="448" t="s">
        <v>108</v>
      </c>
      <c r="B19" s="429" t="s">
        <v>423</v>
      </c>
      <c r="C19" s="304"/>
    </row>
    <row r="20" spans="1:3" s="96" customFormat="1" ht="12" customHeight="1">
      <c r="A20" s="448" t="s">
        <v>109</v>
      </c>
      <c r="B20" s="429" t="s">
        <v>259</v>
      </c>
      <c r="C20" s="304">
        <v>17697791</v>
      </c>
    </row>
    <row r="21" spans="1:3" s="97" customFormat="1" ht="12" customHeight="1" thickBot="1">
      <c r="A21" s="449" t="s">
        <v>118</v>
      </c>
      <c r="B21" s="430" t="s">
        <v>260</v>
      </c>
      <c r="C21" s="306"/>
    </row>
    <row r="22" spans="1:3" s="97" customFormat="1" ht="12" customHeight="1" thickBot="1">
      <c r="A22" s="30" t="s">
        <v>21</v>
      </c>
      <c r="B22" s="21" t="s">
        <v>261</v>
      </c>
      <c r="C22" s="302">
        <f>+C23+C24+C25+C26+C27</f>
        <v>0</v>
      </c>
    </row>
    <row r="23" spans="1:3" s="97" customFormat="1" ht="12" customHeight="1">
      <c r="A23" s="447" t="s">
        <v>88</v>
      </c>
      <c r="B23" s="428" t="s">
        <v>262</v>
      </c>
      <c r="C23" s="305"/>
    </row>
    <row r="24" spans="1:3" s="96" customFormat="1" ht="12" customHeight="1">
      <c r="A24" s="448" t="s">
        <v>89</v>
      </c>
      <c r="B24" s="429" t="s">
        <v>263</v>
      </c>
      <c r="C24" s="304"/>
    </row>
    <row r="25" spans="1:3" s="97" customFormat="1" ht="12" customHeight="1">
      <c r="A25" s="448" t="s">
        <v>90</v>
      </c>
      <c r="B25" s="429" t="s">
        <v>424</v>
      </c>
      <c r="C25" s="304"/>
    </row>
    <row r="26" spans="1:3" s="97" customFormat="1" ht="12" customHeight="1">
      <c r="A26" s="448" t="s">
        <v>91</v>
      </c>
      <c r="B26" s="429" t="s">
        <v>425</v>
      </c>
      <c r="C26" s="304"/>
    </row>
    <row r="27" spans="1:3" s="97" customFormat="1" ht="12" customHeight="1">
      <c r="A27" s="448" t="s">
        <v>169</v>
      </c>
      <c r="B27" s="429" t="s">
        <v>264</v>
      </c>
      <c r="C27" s="304"/>
    </row>
    <row r="28" spans="1:3" s="97" customFormat="1" ht="12" customHeight="1" thickBot="1">
      <c r="A28" s="449" t="s">
        <v>170</v>
      </c>
      <c r="B28" s="430" t="s">
        <v>265</v>
      </c>
      <c r="C28" s="306"/>
    </row>
    <row r="29" spans="1:3" s="97" customFormat="1" ht="12" customHeight="1" thickBot="1">
      <c r="A29" s="30" t="s">
        <v>171</v>
      </c>
      <c r="B29" s="21" t="s">
        <v>561</v>
      </c>
      <c r="C29" s="308">
        <f>SUM(C30:C36)</f>
        <v>55000000</v>
      </c>
    </row>
    <row r="30" spans="1:3" s="97" customFormat="1" ht="12" customHeight="1">
      <c r="A30" s="447" t="s">
        <v>267</v>
      </c>
      <c r="B30" s="428" t="s">
        <v>581</v>
      </c>
      <c r="C30" s="423">
        <v>5000000</v>
      </c>
    </row>
    <row r="31" spans="1:3" s="97" customFormat="1" ht="12" customHeight="1">
      <c r="A31" s="448" t="s">
        <v>268</v>
      </c>
      <c r="B31" s="429" t="s">
        <v>557</v>
      </c>
      <c r="C31" s="304"/>
    </row>
    <row r="32" spans="1:3" s="97" customFormat="1" ht="12" customHeight="1">
      <c r="A32" s="448" t="s">
        <v>269</v>
      </c>
      <c r="B32" s="429" t="s">
        <v>558</v>
      </c>
      <c r="C32" s="304">
        <v>43000000</v>
      </c>
    </row>
    <row r="33" spans="1:3" s="97" customFormat="1" ht="12" customHeight="1">
      <c r="A33" s="448" t="s">
        <v>270</v>
      </c>
      <c r="B33" s="429" t="s">
        <v>559</v>
      </c>
      <c r="C33" s="304"/>
    </row>
    <row r="34" spans="1:3" s="97" customFormat="1" ht="12" customHeight="1">
      <c r="A34" s="448" t="s">
        <v>553</v>
      </c>
      <c r="B34" s="429" t="s">
        <v>271</v>
      </c>
      <c r="C34" s="304">
        <v>7000000</v>
      </c>
    </row>
    <row r="35" spans="1:3" s="97" customFormat="1" ht="12" customHeight="1">
      <c r="A35" s="448" t="s">
        <v>554</v>
      </c>
      <c r="B35" s="429" t="s">
        <v>272</v>
      </c>
      <c r="C35" s="304"/>
    </row>
    <row r="36" spans="1:3" s="97" customFormat="1" ht="12" customHeight="1" thickBot="1">
      <c r="A36" s="449" t="s">
        <v>555</v>
      </c>
      <c r="B36" s="522" t="s">
        <v>273</v>
      </c>
      <c r="C36" s="306"/>
    </row>
    <row r="37" spans="1:3" s="97" customFormat="1" ht="12" customHeight="1" thickBot="1">
      <c r="A37" s="30" t="s">
        <v>23</v>
      </c>
      <c r="B37" s="21" t="s">
        <v>434</v>
      </c>
      <c r="C37" s="302">
        <f>SUM(C38:C48)</f>
        <v>36139000</v>
      </c>
    </row>
    <row r="38" spans="1:3" s="97" customFormat="1" ht="12" customHeight="1">
      <c r="A38" s="447" t="s">
        <v>92</v>
      </c>
      <c r="B38" s="428" t="s">
        <v>276</v>
      </c>
      <c r="C38" s="305">
        <v>5800000</v>
      </c>
    </row>
    <row r="39" spans="1:3" s="97" customFormat="1" ht="12" customHeight="1">
      <c r="A39" s="448" t="s">
        <v>93</v>
      </c>
      <c r="B39" s="429" t="s">
        <v>277</v>
      </c>
      <c r="C39" s="304">
        <v>3810000</v>
      </c>
    </row>
    <row r="40" spans="1:3" s="97" customFormat="1" ht="12" customHeight="1">
      <c r="A40" s="448" t="s">
        <v>94</v>
      </c>
      <c r="B40" s="429" t="s">
        <v>278</v>
      </c>
      <c r="C40" s="304">
        <v>7250000</v>
      </c>
    </row>
    <row r="41" spans="1:3" s="97" customFormat="1" ht="12" customHeight="1">
      <c r="A41" s="448" t="s">
        <v>173</v>
      </c>
      <c r="B41" s="429" t="s">
        <v>279</v>
      </c>
      <c r="C41" s="304">
        <v>13745000</v>
      </c>
    </row>
    <row r="42" spans="1:3" s="97" customFormat="1" ht="12" customHeight="1">
      <c r="A42" s="448" t="s">
        <v>174</v>
      </c>
      <c r="B42" s="429" t="s">
        <v>280</v>
      </c>
      <c r="C42" s="304"/>
    </row>
    <row r="43" spans="1:3" s="97" customFormat="1" ht="12" customHeight="1">
      <c r="A43" s="448" t="s">
        <v>175</v>
      </c>
      <c r="B43" s="429" t="s">
        <v>281</v>
      </c>
      <c r="C43" s="304">
        <v>4834000</v>
      </c>
    </row>
    <row r="44" spans="1:3" s="97" customFormat="1" ht="12" customHeight="1">
      <c r="A44" s="448" t="s">
        <v>176</v>
      </c>
      <c r="B44" s="429" t="s">
        <v>282</v>
      </c>
      <c r="C44" s="304"/>
    </row>
    <row r="45" spans="1:3" s="97" customFormat="1" ht="12" customHeight="1">
      <c r="A45" s="448" t="s">
        <v>177</v>
      </c>
      <c r="B45" s="429" t="s">
        <v>560</v>
      </c>
      <c r="C45" s="304"/>
    </row>
    <row r="46" spans="1:3" s="97" customFormat="1" ht="12" customHeight="1">
      <c r="A46" s="448" t="s">
        <v>274</v>
      </c>
      <c r="B46" s="429" t="s">
        <v>284</v>
      </c>
      <c r="C46" s="307"/>
    </row>
    <row r="47" spans="1:3" s="97" customFormat="1" ht="12" customHeight="1">
      <c r="A47" s="449" t="s">
        <v>275</v>
      </c>
      <c r="B47" s="430" t="s">
        <v>436</v>
      </c>
      <c r="C47" s="414"/>
    </row>
    <row r="48" spans="1:3" s="97" customFormat="1" ht="12" customHeight="1" thickBot="1">
      <c r="A48" s="449" t="s">
        <v>435</v>
      </c>
      <c r="B48" s="430" t="s">
        <v>285</v>
      </c>
      <c r="C48" s="573">
        <v>700000</v>
      </c>
    </row>
    <row r="49" spans="1:3" s="97" customFormat="1" ht="12" customHeight="1" thickBot="1">
      <c r="A49" s="30" t="s">
        <v>24</v>
      </c>
      <c r="B49" s="21" t="s">
        <v>286</v>
      </c>
      <c r="C49" s="302">
        <f>SUM(C50:C54)</f>
        <v>0</v>
      </c>
    </row>
    <row r="50" spans="1:3" s="97" customFormat="1" ht="12" customHeight="1">
      <c r="A50" s="447" t="s">
        <v>95</v>
      </c>
      <c r="B50" s="428" t="s">
        <v>290</v>
      </c>
      <c r="C50" s="472"/>
    </row>
    <row r="51" spans="1:3" s="97" customFormat="1" ht="12" customHeight="1">
      <c r="A51" s="448" t="s">
        <v>96</v>
      </c>
      <c r="B51" s="429" t="s">
        <v>291</v>
      </c>
      <c r="C51" s="307"/>
    </row>
    <row r="52" spans="1:3" s="97" customFormat="1" ht="12" customHeight="1">
      <c r="A52" s="448" t="s">
        <v>287</v>
      </c>
      <c r="B52" s="429" t="s">
        <v>292</v>
      </c>
      <c r="C52" s="307"/>
    </row>
    <row r="53" spans="1:3" s="97" customFormat="1" ht="12" customHeight="1">
      <c r="A53" s="448" t="s">
        <v>288</v>
      </c>
      <c r="B53" s="429" t="s">
        <v>293</v>
      </c>
      <c r="C53" s="307"/>
    </row>
    <row r="54" spans="1:3" s="97" customFormat="1" ht="12" customHeight="1" thickBot="1">
      <c r="A54" s="449" t="s">
        <v>289</v>
      </c>
      <c r="B54" s="430" t="s">
        <v>294</v>
      </c>
      <c r="C54" s="414"/>
    </row>
    <row r="55" spans="1:3" s="97" customFormat="1" ht="12" customHeight="1" thickBot="1">
      <c r="A55" s="30" t="s">
        <v>178</v>
      </c>
      <c r="B55" s="21" t="s">
        <v>295</v>
      </c>
      <c r="C55" s="302">
        <f>SUM(C56:C58)</f>
        <v>0</v>
      </c>
    </row>
    <row r="56" spans="1:3" s="97" customFormat="1" ht="12" customHeight="1">
      <c r="A56" s="447" t="s">
        <v>97</v>
      </c>
      <c r="B56" s="428" t="s">
        <v>296</v>
      </c>
      <c r="C56" s="305"/>
    </row>
    <row r="57" spans="1:3" s="97" customFormat="1" ht="12" customHeight="1">
      <c r="A57" s="448" t="s">
        <v>98</v>
      </c>
      <c r="B57" s="429" t="s">
        <v>426</v>
      </c>
      <c r="C57" s="304"/>
    </row>
    <row r="58" spans="1:3" s="97" customFormat="1" ht="12" customHeight="1">
      <c r="A58" s="448" t="s">
        <v>299</v>
      </c>
      <c r="B58" s="429" t="s">
        <v>297</v>
      </c>
      <c r="C58" s="304"/>
    </row>
    <row r="59" spans="1:3" s="97" customFormat="1" ht="12" customHeight="1" thickBot="1">
      <c r="A59" s="449" t="s">
        <v>300</v>
      </c>
      <c r="B59" s="430" t="s">
        <v>298</v>
      </c>
      <c r="C59" s="306"/>
    </row>
    <row r="60" spans="1:3" s="97" customFormat="1" ht="12" customHeight="1" thickBot="1">
      <c r="A60" s="30" t="s">
        <v>26</v>
      </c>
      <c r="B60" s="297" t="s">
        <v>301</v>
      </c>
      <c r="C60" s="302">
        <f>SUM(C61:C63)</f>
        <v>0</v>
      </c>
    </row>
    <row r="61" spans="1:3" s="97" customFormat="1" ht="12" customHeight="1">
      <c r="A61" s="447" t="s">
        <v>179</v>
      </c>
      <c r="B61" s="428" t="s">
        <v>303</v>
      </c>
      <c r="C61" s="307"/>
    </row>
    <row r="62" spans="1:3" s="97" customFormat="1" ht="12" customHeight="1">
      <c r="A62" s="448" t="s">
        <v>180</v>
      </c>
      <c r="B62" s="429" t="s">
        <v>427</v>
      </c>
      <c r="C62" s="307"/>
    </row>
    <row r="63" spans="1:3" s="97" customFormat="1" ht="12" customHeight="1">
      <c r="A63" s="448" t="s">
        <v>229</v>
      </c>
      <c r="B63" s="429" t="s">
        <v>304</v>
      </c>
      <c r="C63" s="307"/>
    </row>
    <row r="64" spans="1:3" s="97" customFormat="1" ht="12" customHeight="1" thickBot="1">
      <c r="A64" s="449" t="s">
        <v>302</v>
      </c>
      <c r="B64" s="430" t="s">
        <v>305</v>
      </c>
      <c r="C64" s="307"/>
    </row>
    <row r="65" spans="1:3" s="97" customFormat="1" ht="12" customHeight="1" thickBot="1">
      <c r="A65" s="30" t="s">
        <v>27</v>
      </c>
      <c r="B65" s="21" t="s">
        <v>306</v>
      </c>
      <c r="C65" s="308">
        <f>+C8+C15+C22+C29+C37+C49+C55+C60</f>
        <v>514140531</v>
      </c>
    </row>
    <row r="66" spans="1:3" s="97" customFormat="1" ht="12" customHeight="1" thickBot="1">
      <c r="A66" s="450" t="s">
        <v>394</v>
      </c>
      <c r="B66" s="297" t="s">
        <v>308</v>
      </c>
      <c r="C66" s="302">
        <f>SUM(C67:C69)</f>
        <v>0</v>
      </c>
    </row>
    <row r="67" spans="1:3" s="97" customFormat="1" ht="12" customHeight="1">
      <c r="A67" s="447" t="s">
        <v>336</v>
      </c>
      <c r="B67" s="428" t="s">
        <v>309</v>
      </c>
      <c r="C67" s="307"/>
    </row>
    <row r="68" spans="1:3" s="97" customFormat="1" ht="12" customHeight="1">
      <c r="A68" s="448" t="s">
        <v>345</v>
      </c>
      <c r="B68" s="429" t="s">
        <v>310</v>
      </c>
      <c r="C68" s="307"/>
    </row>
    <row r="69" spans="1:3" s="97" customFormat="1" ht="12" customHeight="1" thickBot="1">
      <c r="A69" s="449" t="s">
        <v>346</v>
      </c>
      <c r="B69" s="431" t="s">
        <v>311</v>
      </c>
      <c r="C69" s="307"/>
    </row>
    <row r="70" spans="1:3" s="97" customFormat="1" ht="12" customHeight="1" thickBot="1">
      <c r="A70" s="450" t="s">
        <v>312</v>
      </c>
      <c r="B70" s="297" t="s">
        <v>313</v>
      </c>
      <c r="C70" s="302">
        <f>SUM(C71:C74)</f>
        <v>0</v>
      </c>
    </row>
    <row r="71" spans="1:3" s="97" customFormat="1" ht="12" customHeight="1">
      <c r="A71" s="447" t="s">
        <v>147</v>
      </c>
      <c r="B71" s="428" t="s">
        <v>314</v>
      </c>
      <c r="C71" s="307"/>
    </row>
    <row r="72" spans="1:3" s="97" customFormat="1" ht="12" customHeight="1">
      <c r="A72" s="448" t="s">
        <v>148</v>
      </c>
      <c r="B72" s="429" t="s">
        <v>573</v>
      </c>
      <c r="C72" s="307"/>
    </row>
    <row r="73" spans="1:3" s="97" customFormat="1" ht="12" customHeight="1">
      <c r="A73" s="448" t="s">
        <v>337</v>
      </c>
      <c r="B73" s="429" t="s">
        <v>315</v>
      </c>
      <c r="C73" s="307"/>
    </row>
    <row r="74" spans="1:3" s="97" customFormat="1" ht="12" customHeight="1" thickBot="1">
      <c r="A74" s="449" t="s">
        <v>338</v>
      </c>
      <c r="B74" s="299" t="s">
        <v>574</v>
      </c>
      <c r="C74" s="307"/>
    </row>
    <row r="75" spans="1:3" s="97" customFormat="1" ht="12" customHeight="1" thickBot="1">
      <c r="A75" s="450" t="s">
        <v>316</v>
      </c>
      <c r="B75" s="297" t="s">
        <v>317</v>
      </c>
      <c r="C75" s="302">
        <f>SUM(C76:C77)</f>
        <v>144762729</v>
      </c>
    </row>
    <row r="76" spans="1:3" s="97" customFormat="1" ht="12" customHeight="1">
      <c r="A76" s="447" t="s">
        <v>339</v>
      </c>
      <c r="B76" s="428" t="s">
        <v>318</v>
      </c>
      <c r="C76" s="307">
        <v>144762729</v>
      </c>
    </row>
    <row r="77" spans="1:3" s="97" customFormat="1" ht="12" customHeight="1" thickBot="1">
      <c r="A77" s="449" t="s">
        <v>340</v>
      </c>
      <c r="B77" s="430" t="s">
        <v>319</v>
      </c>
      <c r="C77" s="307"/>
    </row>
    <row r="78" spans="1:3" s="96" customFormat="1" ht="12" customHeight="1" thickBot="1">
      <c r="A78" s="450" t="s">
        <v>320</v>
      </c>
      <c r="B78" s="297" t="s">
        <v>321</v>
      </c>
      <c r="C78" s="302">
        <f>SUM(C79:C81)</f>
        <v>0</v>
      </c>
    </row>
    <row r="79" spans="1:3" s="97" customFormat="1" ht="12" customHeight="1">
      <c r="A79" s="447" t="s">
        <v>341</v>
      </c>
      <c r="B79" s="428" t="s">
        <v>322</v>
      </c>
      <c r="C79" s="307"/>
    </row>
    <row r="80" spans="1:3" s="97" customFormat="1" ht="12" customHeight="1">
      <c r="A80" s="448" t="s">
        <v>342</v>
      </c>
      <c r="B80" s="429" t="s">
        <v>323</v>
      </c>
      <c r="C80" s="307"/>
    </row>
    <row r="81" spans="1:3" s="97" customFormat="1" ht="12" customHeight="1" thickBot="1">
      <c r="A81" s="449" t="s">
        <v>343</v>
      </c>
      <c r="B81" s="430" t="s">
        <v>575</v>
      </c>
      <c r="C81" s="307"/>
    </row>
    <row r="82" spans="1:3" s="97" customFormat="1" ht="12" customHeight="1" thickBot="1">
      <c r="A82" s="450" t="s">
        <v>324</v>
      </c>
      <c r="B82" s="297" t="s">
        <v>344</v>
      </c>
      <c r="C82" s="302">
        <f>SUM(C83:C86)</f>
        <v>0</v>
      </c>
    </row>
    <row r="83" spans="1:3" s="97" customFormat="1" ht="12" customHeight="1">
      <c r="A83" s="451" t="s">
        <v>325</v>
      </c>
      <c r="B83" s="428" t="s">
        <v>326</v>
      </c>
      <c r="C83" s="307"/>
    </row>
    <row r="84" spans="1:3" s="97" customFormat="1" ht="12" customHeight="1">
      <c r="A84" s="452" t="s">
        <v>327</v>
      </c>
      <c r="B84" s="429" t="s">
        <v>328</v>
      </c>
      <c r="C84" s="307"/>
    </row>
    <row r="85" spans="1:3" s="97" customFormat="1" ht="12" customHeight="1">
      <c r="A85" s="452" t="s">
        <v>329</v>
      </c>
      <c r="B85" s="429" t="s">
        <v>330</v>
      </c>
      <c r="C85" s="307"/>
    </row>
    <row r="86" spans="1:3" s="96" customFormat="1" ht="12" customHeight="1" thickBot="1">
      <c r="A86" s="453" t="s">
        <v>331</v>
      </c>
      <c r="B86" s="430" t="s">
        <v>332</v>
      </c>
      <c r="C86" s="307"/>
    </row>
    <row r="87" spans="1:3" s="96" customFormat="1" ht="12" customHeight="1" thickBot="1">
      <c r="A87" s="450" t="s">
        <v>333</v>
      </c>
      <c r="B87" s="297" t="s">
        <v>475</v>
      </c>
      <c r="C87" s="473"/>
    </row>
    <row r="88" spans="1:3" s="96" customFormat="1" ht="12" customHeight="1" thickBot="1">
      <c r="A88" s="450" t="s">
        <v>507</v>
      </c>
      <c r="B88" s="297" t="s">
        <v>334</v>
      </c>
      <c r="C88" s="473"/>
    </row>
    <row r="89" spans="1:3" s="96" customFormat="1" ht="12" customHeight="1" thickBot="1">
      <c r="A89" s="450" t="s">
        <v>508</v>
      </c>
      <c r="B89" s="435" t="s">
        <v>478</v>
      </c>
      <c r="C89" s="308">
        <f>+C66+C70+C75+C78+C82+C88+C87</f>
        <v>144762729</v>
      </c>
    </row>
    <row r="90" spans="1:3" s="96" customFormat="1" ht="12" customHeight="1" thickBot="1">
      <c r="A90" s="454" t="s">
        <v>509</v>
      </c>
      <c r="B90" s="436" t="s">
        <v>510</v>
      </c>
      <c r="C90" s="308">
        <f>+C65+C89</f>
        <v>658903260</v>
      </c>
    </row>
    <row r="91" spans="1:3" s="97" customFormat="1" ht="15" customHeight="1" thickBot="1">
      <c r="A91" s="243"/>
      <c r="B91" s="244"/>
      <c r="C91" s="372"/>
    </row>
    <row r="92" spans="1:3" s="69" customFormat="1" ht="16.5" customHeight="1" thickBot="1">
      <c r="A92" s="247"/>
      <c r="B92" s="248" t="s">
        <v>58</v>
      </c>
      <c r="C92" s="374"/>
    </row>
    <row r="93" spans="1:3" s="98" customFormat="1" ht="12" customHeight="1" thickBot="1">
      <c r="A93" s="420" t="s">
        <v>19</v>
      </c>
      <c r="B93" s="28" t="s">
        <v>514</v>
      </c>
      <c r="C93" s="301">
        <f>+C94+C95+C96+C97+C98+C111</f>
        <v>208987598</v>
      </c>
    </row>
    <row r="94" spans="1:3" ht="12" customHeight="1">
      <c r="A94" s="455" t="s">
        <v>99</v>
      </c>
      <c r="B94" s="10" t="s">
        <v>50</v>
      </c>
      <c r="C94" s="303">
        <v>54945306</v>
      </c>
    </row>
    <row r="95" spans="1:3" ht="12" customHeight="1">
      <c r="A95" s="448" t="s">
        <v>100</v>
      </c>
      <c r="B95" s="8" t="s">
        <v>181</v>
      </c>
      <c r="C95" s="304">
        <v>8307210</v>
      </c>
    </row>
    <row r="96" spans="1:3" ht="12" customHeight="1">
      <c r="A96" s="448" t="s">
        <v>101</v>
      </c>
      <c r="B96" s="8" t="s">
        <v>138</v>
      </c>
      <c r="C96" s="306">
        <v>83321888</v>
      </c>
    </row>
    <row r="97" spans="1:3" ht="12" customHeight="1">
      <c r="A97" s="448" t="s">
        <v>102</v>
      </c>
      <c r="B97" s="11" t="s">
        <v>182</v>
      </c>
      <c r="C97" s="306">
        <v>27400000</v>
      </c>
    </row>
    <row r="98" spans="1:3" ht="12" customHeight="1">
      <c r="A98" s="448" t="s">
        <v>113</v>
      </c>
      <c r="B98" s="19" t="s">
        <v>183</v>
      </c>
      <c r="C98" s="306">
        <v>35013194</v>
      </c>
    </row>
    <row r="99" spans="1:3" ht="12" customHeight="1">
      <c r="A99" s="448" t="s">
        <v>103</v>
      </c>
      <c r="B99" s="8" t="s">
        <v>511</v>
      </c>
      <c r="C99" s="306">
        <v>3000000</v>
      </c>
    </row>
    <row r="100" spans="1:3" ht="12" customHeight="1">
      <c r="A100" s="448" t="s">
        <v>104</v>
      </c>
      <c r="B100" s="143" t="s">
        <v>441</v>
      </c>
      <c r="C100" s="306"/>
    </row>
    <row r="101" spans="1:3" ht="12" customHeight="1">
      <c r="A101" s="448" t="s">
        <v>114</v>
      </c>
      <c r="B101" s="143" t="s">
        <v>440</v>
      </c>
      <c r="C101" s="306"/>
    </row>
    <row r="102" spans="1:3" ht="12" customHeight="1">
      <c r="A102" s="448" t="s">
        <v>115</v>
      </c>
      <c r="B102" s="143" t="s">
        <v>350</v>
      </c>
      <c r="C102" s="306"/>
    </row>
    <row r="103" spans="1:3" ht="12" customHeight="1">
      <c r="A103" s="448" t="s">
        <v>116</v>
      </c>
      <c r="B103" s="144" t="s">
        <v>351</v>
      </c>
      <c r="C103" s="306"/>
    </row>
    <row r="104" spans="1:3" ht="12" customHeight="1">
      <c r="A104" s="448" t="s">
        <v>117</v>
      </c>
      <c r="B104" s="144" t="s">
        <v>352</v>
      </c>
      <c r="C104" s="306"/>
    </row>
    <row r="105" spans="1:3" ht="12" customHeight="1">
      <c r="A105" s="448" t="s">
        <v>119</v>
      </c>
      <c r="B105" s="143" t="s">
        <v>353</v>
      </c>
      <c r="C105" s="306">
        <v>12017534</v>
      </c>
    </row>
    <row r="106" spans="1:3" ht="12" customHeight="1">
      <c r="A106" s="448" t="s">
        <v>184</v>
      </c>
      <c r="B106" s="143" t="s">
        <v>354</v>
      </c>
      <c r="C106" s="306"/>
    </row>
    <row r="107" spans="1:3" ht="12" customHeight="1">
      <c r="A107" s="448" t="s">
        <v>348</v>
      </c>
      <c r="B107" s="144" t="s">
        <v>355</v>
      </c>
      <c r="C107" s="306"/>
    </row>
    <row r="108" spans="1:3" ht="12" customHeight="1">
      <c r="A108" s="456" t="s">
        <v>349</v>
      </c>
      <c r="B108" s="145" t="s">
        <v>356</v>
      </c>
      <c r="C108" s="306"/>
    </row>
    <row r="109" spans="1:3" ht="12" customHeight="1">
      <c r="A109" s="448" t="s">
        <v>438</v>
      </c>
      <c r="B109" s="145" t="s">
        <v>357</v>
      </c>
      <c r="C109" s="306"/>
    </row>
    <row r="110" spans="1:3" ht="12" customHeight="1">
      <c r="A110" s="448" t="s">
        <v>439</v>
      </c>
      <c r="B110" s="144" t="s">
        <v>358</v>
      </c>
      <c r="C110" s="304">
        <v>2995660</v>
      </c>
    </row>
    <row r="111" spans="1:3" ht="12" customHeight="1">
      <c r="A111" s="448" t="s">
        <v>443</v>
      </c>
      <c r="B111" s="11" t="s">
        <v>51</v>
      </c>
      <c r="C111" s="304"/>
    </row>
    <row r="112" spans="1:3" ht="12" customHeight="1">
      <c r="A112" s="449" t="s">
        <v>444</v>
      </c>
      <c r="B112" s="8" t="s">
        <v>512</v>
      </c>
      <c r="C112" s="306">
        <v>20000000</v>
      </c>
    </row>
    <row r="113" spans="1:3" ht="12" customHeight="1" thickBot="1">
      <c r="A113" s="457" t="s">
        <v>445</v>
      </c>
      <c r="B113" s="146" t="s">
        <v>513</v>
      </c>
      <c r="C113" s="310"/>
    </row>
    <row r="114" spans="1:3" ht="12" customHeight="1" thickBot="1">
      <c r="A114" s="30" t="s">
        <v>20</v>
      </c>
      <c r="B114" s="27" t="s">
        <v>359</v>
      </c>
      <c r="C114" s="302">
        <f>+C115+C117+C119</f>
        <v>104394363</v>
      </c>
    </row>
    <row r="115" spans="1:3" ht="12" customHeight="1">
      <c r="A115" s="447" t="s">
        <v>105</v>
      </c>
      <c r="B115" s="8" t="s">
        <v>228</v>
      </c>
      <c r="C115" s="305">
        <v>6584500</v>
      </c>
    </row>
    <row r="116" spans="1:3" ht="12" customHeight="1">
      <c r="A116" s="447" t="s">
        <v>106</v>
      </c>
      <c r="B116" s="12" t="s">
        <v>363</v>
      </c>
      <c r="C116" s="305"/>
    </row>
    <row r="117" spans="1:3" ht="12" customHeight="1">
      <c r="A117" s="447" t="s">
        <v>107</v>
      </c>
      <c r="B117" s="12" t="s">
        <v>185</v>
      </c>
      <c r="C117" s="304">
        <v>96109863</v>
      </c>
    </row>
    <row r="118" spans="1:3" ht="12" customHeight="1">
      <c r="A118" s="447" t="s">
        <v>108</v>
      </c>
      <c r="B118" s="12" t="s">
        <v>364</v>
      </c>
      <c r="C118" s="607">
        <v>87374363</v>
      </c>
    </row>
    <row r="119" spans="1:3" ht="12" customHeight="1">
      <c r="A119" s="447" t="s">
        <v>109</v>
      </c>
      <c r="B119" s="299" t="s">
        <v>230</v>
      </c>
      <c r="C119" s="272">
        <v>1700000</v>
      </c>
    </row>
    <row r="120" spans="1:3" ht="12" customHeight="1">
      <c r="A120" s="447" t="s">
        <v>118</v>
      </c>
      <c r="B120" s="298" t="s">
        <v>428</v>
      </c>
      <c r="C120" s="272"/>
    </row>
    <row r="121" spans="1:3" ht="12" customHeight="1">
      <c r="A121" s="447" t="s">
        <v>120</v>
      </c>
      <c r="B121" s="424" t="s">
        <v>369</v>
      </c>
      <c r="C121" s="272"/>
    </row>
    <row r="122" spans="1:3" ht="12" customHeight="1">
      <c r="A122" s="447" t="s">
        <v>186</v>
      </c>
      <c r="B122" s="144" t="s">
        <v>352</v>
      </c>
      <c r="C122" s="272"/>
    </row>
    <row r="123" spans="1:3" ht="12" customHeight="1">
      <c r="A123" s="447" t="s">
        <v>187</v>
      </c>
      <c r="B123" s="144" t="s">
        <v>368</v>
      </c>
      <c r="C123" s="272"/>
    </row>
    <row r="124" spans="1:3" ht="12" customHeight="1">
      <c r="A124" s="447" t="s">
        <v>188</v>
      </c>
      <c r="B124" s="144" t="s">
        <v>367</v>
      </c>
      <c r="C124" s="272"/>
    </row>
    <row r="125" spans="1:3" ht="12" customHeight="1">
      <c r="A125" s="447" t="s">
        <v>360</v>
      </c>
      <c r="B125" s="144" t="s">
        <v>355</v>
      </c>
      <c r="C125" s="272"/>
    </row>
    <row r="126" spans="1:3" ht="12" customHeight="1">
      <c r="A126" s="447" t="s">
        <v>361</v>
      </c>
      <c r="B126" s="144" t="s">
        <v>366</v>
      </c>
      <c r="C126" s="272"/>
    </row>
    <row r="127" spans="1:3" ht="12" customHeight="1" thickBot="1">
      <c r="A127" s="456" t="s">
        <v>362</v>
      </c>
      <c r="B127" s="144" t="s">
        <v>365</v>
      </c>
      <c r="C127" s="274">
        <v>1700000</v>
      </c>
    </row>
    <row r="128" spans="1:3" ht="12" customHeight="1" thickBot="1">
      <c r="A128" s="30" t="s">
        <v>21</v>
      </c>
      <c r="B128" s="124" t="s">
        <v>448</v>
      </c>
      <c r="C128" s="302">
        <f>+C93+C114</f>
        <v>313381961</v>
      </c>
    </row>
    <row r="129" spans="1:3" ht="12" customHeight="1" thickBot="1">
      <c r="A129" s="30" t="s">
        <v>22</v>
      </c>
      <c r="B129" s="124" t="s">
        <v>449</v>
      </c>
      <c r="C129" s="302">
        <f>+C130+C131+C132</f>
        <v>0</v>
      </c>
    </row>
    <row r="130" spans="1:3" s="98" customFormat="1" ht="12" customHeight="1">
      <c r="A130" s="447" t="s">
        <v>267</v>
      </c>
      <c r="B130" s="9" t="s">
        <v>517</v>
      </c>
      <c r="C130" s="272"/>
    </row>
    <row r="131" spans="1:3" ht="12" customHeight="1">
      <c r="A131" s="447" t="s">
        <v>268</v>
      </c>
      <c r="B131" s="9" t="s">
        <v>457</v>
      </c>
      <c r="C131" s="272"/>
    </row>
    <row r="132" spans="1:3" ht="12" customHeight="1" thickBot="1">
      <c r="A132" s="456" t="s">
        <v>269</v>
      </c>
      <c r="B132" s="7" t="s">
        <v>516</v>
      </c>
      <c r="C132" s="272"/>
    </row>
    <row r="133" spans="1:3" ht="12" customHeight="1" thickBot="1">
      <c r="A133" s="30" t="s">
        <v>23</v>
      </c>
      <c r="B133" s="124" t="s">
        <v>450</v>
      </c>
      <c r="C133" s="302">
        <f>+C134+C135+C136+C137+C138+C139</f>
        <v>0</v>
      </c>
    </row>
    <row r="134" spans="1:3" ht="12" customHeight="1">
      <c r="A134" s="447" t="s">
        <v>92</v>
      </c>
      <c r="B134" s="9" t="s">
        <v>459</v>
      </c>
      <c r="C134" s="272"/>
    </row>
    <row r="135" spans="1:3" ht="12" customHeight="1">
      <c r="A135" s="447" t="s">
        <v>93</v>
      </c>
      <c r="B135" s="9" t="s">
        <v>451</v>
      </c>
      <c r="C135" s="272"/>
    </row>
    <row r="136" spans="1:3" ht="12" customHeight="1">
      <c r="A136" s="447" t="s">
        <v>94</v>
      </c>
      <c r="B136" s="9" t="s">
        <v>452</v>
      </c>
      <c r="C136" s="272"/>
    </row>
    <row r="137" spans="1:3" ht="12" customHeight="1">
      <c r="A137" s="447" t="s">
        <v>173</v>
      </c>
      <c r="B137" s="9" t="s">
        <v>515</v>
      </c>
      <c r="C137" s="272"/>
    </row>
    <row r="138" spans="1:3" ht="12" customHeight="1">
      <c r="A138" s="447" t="s">
        <v>174</v>
      </c>
      <c r="B138" s="9" t="s">
        <v>454</v>
      </c>
      <c r="C138" s="272"/>
    </row>
    <row r="139" spans="1:3" s="98" customFormat="1" ht="12" customHeight="1" thickBot="1">
      <c r="A139" s="456" t="s">
        <v>175</v>
      </c>
      <c r="B139" s="7" t="s">
        <v>455</v>
      </c>
      <c r="C139" s="272"/>
    </row>
    <row r="140" spans="1:11" ht="12" customHeight="1" thickBot="1">
      <c r="A140" s="30" t="s">
        <v>24</v>
      </c>
      <c r="B140" s="124" t="s">
        <v>542</v>
      </c>
      <c r="C140" s="308">
        <f>+C141+C142+C144+C145+C143</f>
        <v>345521299</v>
      </c>
      <c r="K140" s="254"/>
    </row>
    <row r="141" spans="1:3" ht="12.75">
      <c r="A141" s="447" t="s">
        <v>95</v>
      </c>
      <c r="B141" s="9" t="s">
        <v>370</v>
      </c>
      <c r="C141" s="272"/>
    </row>
    <row r="142" spans="1:3" ht="12" customHeight="1">
      <c r="A142" s="447" t="s">
        <v>96</v>
      </c>
      <c r="B142" s="9" t="s">
        <v>371</v>
      </c>
      <c r="C142" s="272">
        <v>15138605</v>
      </c>
    </row>
    <row r="143" spans="1:3" s="98" customFormat="1" ht="12" customHeight="1">
      <c r="A143" s="447" t="s">
        <v>287</v>
      </c>
      <c r="B143" s="9" t="s">
        <v>541</v>
      </c>
      <c r="C143" s="607">
        <v>330382694</v>
      </c>
    </row>
    <row r="144" spans="1:3" s="98" customFormat="1" ht="12" customHeight="1">
      <c r="A144" s="447" t="s">
        <v>288</v>
      </c>
      <c r="B144" s="9" t="s">
        <v>464</v>
      </c>
      <c r="C144" s="607"/>
    </row>
    <row r="145" spans="1:3" s="98" customFormat="1" ht="12" customHeight="1" thickBot="1">
      <c r="A145" s="456" t="s">
        <v>289</v>
      </c>
      <c r="B145" s="7" t="s">
        <v>390</v>
      </c>
      <c r="C145" s="272"/>
    </row>
    <row r="146" spans="1:3" s="98" customFormat="1" ht="12" customHeight="1" thickBot="1">
      <c r="A146" s="30" t="s">
        <v>25</v>
      </c>
      <c r="B146" s="124" t="s">
        <v>465</v>
      </c>
      <c r="C146" s="311">
        <f>+C147+C148+C149+C150+C151</f>
        <v>0</v>
      </c>
    </row>
    <row r="147" spans="1:3" s="98" customFormat="1" ht="12" customHeight="1">
      <c r="A147" s="447" t="s">
        <v>97</v>
      </c>
      <c r="B147" s="9" t="s">
        <v>460</v>
      </c>
      <c r="C147" s="272"/>
    </row>
    <row r="148" spans="1:3" s="98" customFormat="1" ht="12" customHeight="1">
      <c r="A148" s="447" t="s">
        <v>98</v>
      </c>
      <c r="B148" s="9" t="s">
        <v>467</v>
      </c>
      <c r="C148" s="272"/>
    </row>
    <row r="149" spans="1:3" s="98" customFormat="1" ht="12" customHeight="1">
      <c r="A149" s="447" t="s">
        <v>299</v>
      </c>
      <c r="B149" s="9" t="s">
        <v>462</v>
      </c>
      <c r="C149" s="272"/>
    </row>
    <row r="150" spans="1:3" ht="12.75" customHeight="1">
      <c r="A150" s="447" t="s">
        <v>300</v>
      </c>
      <c r="B150" s="9" t="s">
        <v>518</v>
      </c>
      <c r="C150" s="272"/>
    </row>
    <row r="151" spans="1:3" ht="12.75" customHeight="1" thickBot="1">
      <c r="A151" s="456" t="s">
        <v>466</v>
      </c>
      <c r="B151" s="7" t="s">
        <v>469</v>
      </c>
      <c r="C151" s="274"/>
    </row>
    <row r="152" spans="1:3" ht="12.75" customHeight="1" thickBot="1">
      <c r="A152" s="503" t="s">
        <v>26</v>
      </c>
      <c r="B152" s="124" t="s">
        <v>470</v>
      </c>
      <c r="C152" s="311"/>
    </row>
    <row r="153" spans="1:3" ht="12" customHeight="1" thickBot="1">
      <c r="A153" s="503" t="s">
        <v>27</v>
      </c>
      <c r="B153" s="124" t="s">
        <v>471</v>
      </c>
      <c r="C153" s="311"/>
    </row>
    <row r="154" spans="1:3" ht="15" customHeight="1" thickBot="1">
      <c r="A154" s="30" t="s">
        <v>28</v>
      </c>
      <c r="B154" s="124" t="s">
        <v>473</v>
      </c>
      <c r="C154" s="438">
        <f>+C129+C133+C140+C146+C152+C153</f>
        <v>345521299</v>
      </c>
    </row>
    <row r="155" spans="1:3" ht="13.5" thickBot="1">
      <c r="A155" s="458" t="s">
        <v>29</v>
      </c>
      <c r="B155" s="390" t="s">
        <v>472</v>
      </c>
      <c r="C155" s="438">
        <f>+C128+C154</f>
        <v>658903260</v>
      </c>
    </row>
    <row r="156" spans="1:3" ht="15" customHeight="1" thickBot="1">
      <c r="A156" s="398"/>
      <c r="B156" s="399"/>
      <c r="C156" s="400"/>
    </row>
    <row r="157" spans="1:3" ht="14.25" customHeight="1" thickBot="1">
      <c r="A157" s="252" t="s">
        <v>519</v>
      </c>
      <c r="B157" s="253"/>
      <c r="C157" s="121">
        <v>6</v>
      </c>
    </row>
    <row r="158" spans="1:3" ht="13.5" thickBot="1">
      <c r="A158" s="252" t="s">
        <v>203</v>
      </c>
      <c r="B158" s="253"/>
      <c r="C158" s="121">
        <v>40</v>
      </c>
    </row>
  </sheetData>
  <sheetProtection formatCells="0"/>
  <printOptions horizontalCentered="1"/>
  <pageMargins left="0.25" right="0.25" top="0.75" bottom="0.75" header="0.3" footer="0.3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70">
      <selection activeCell="C94" sqref="C94"/>
    </sheetView>
  </sheetViews>
  <sheetFormatPr defaultColWidth="9.00390625" defaultRowHeight="12.75"/>
  <cols>
    <col min="1" max="1" width="19.50390625" style="401" customWidth="1"/>
    <col min="2" max="2" width="72.00390625" style="402" customWidth="1"/>
    <col min="3" max="3" width="25.00390625" style="403" customWidth="1"/>
    <col min="4" max="16384" width="9.375" style="3" customWidth="1"/>
  </cols>
  <sheetData>
    <row r="1" spans="1:3" s="2" customFormat="1" ht="16.5" customHeight="1" thickBot="1">
      <c r="A1" s="229"/>
      <c r="B1" s="231"/>
      <c r="C1" s="565" t="str">
        <f>+CONCATENATE("9.1.2. melléklet a ……/",LEFT(ÖSSZEFÜGGÉSEK!A5,4),". (….) önkormányzati rendelethez")</f>
        <v>9.1.2. melléklet a ……/2018. (….) önkormányzati rendelethez</v>
      </c>
    </row>
    <row r="2" spans="1:3" s="94" customFormat="1" ht="21" customHeight="1">
      <c r="A2" s="418" t="s">
        <v>62</v>
      </c>
      <c r="B2" s="363" t="s">
        <v>224</v>
      </c>
      <c r="C2" s="365" t="s">
        <v>55</v>
      </c>
    </row>
    <row r="3" spans="1:3" s="94" customFormat="1" ht="16.5" thickBot="1">
      <c r="A3" s="232" t="s">
        <v>200</v>
      </c>
      <c r="B3" s="364" t="s">
        <v>430</v>
      </c>
      <c r="C3" s="502" t="s">
        <v>61</v>
      </c>
    </row>
    <row r="4" spans="1:3" s="95" customFormat="1" ht="15.75" customHeight="1" thickBot="1">
      <c r="A4" s="233"/>
      <c r="B4" s="233"/>
      <c r="C4" s="234" t="str">
        <f>'9.1.1. sz. mell '!C4</f>
        <v>Forintban!</v>
      </c>
    </row>
    <row r="5" spans="1:3" ht="13.5" thickBot="1">
      <c r="A5" s="419" t="s">
        <v>202</v>
      </c>
      <c r="B5" s="235" t="s">
        <v>564</v>
      </c>
      <c r="C5" s="366" t="s">
        <v>56</v>
      </c>
    </row>
    <row r="6" spans="1:3" s="69" customFormat="1" ht="12.75" customHeight="1" thickBot="1">
      <c r="A6" s="200"/>
      <c r="B6" s="201" t="s">
        <v>493</v>
      </c>
      <c r="C6" s="202" t="s">
        <v>494</v>
      </c>
    </row>
    <row r="7" spans="1:3" s="69" customFormat="1" ht="15.75" customHeight="1" thickBot="1">
      <c r="A7" s="237"/>
      <c r="B7" s="238" t="s">
        <v>57</v>
      </c>
      <c r="C7" s="367"/>
    </row>
    <row r="8" spans="1:3" s="69" customFormat="1" ht="12" customHeight="1" thickBot="1">
      <c r="A8" s="30" t="s">
        <v>19</v>
      </c>
      <c r="B8" s="21" t="s">
        <v>251</v>
      </c>
      <c r="C8" s="302">
        <f>+C9+C10+C11+C12+C13+C14</f>
        <v>0</v>
      </c>
    </row>
    <row r="9" spans="1:3" s="96" customFormat="1" ht="12" customHeight="1">
      <c r="A9" s="447" t="s">
        <v>99</v>
      </c>
      <c r="B9" s="428" t="s">
        <v>252</v>
      </c>
      <c r="C9" s="305"/>
    </row>
    <row r="10" spans="1:3" s="97" customFormat="1" ht="12" customHeight="1">
      <c r="A10" s="448" t="s">
        <v>100</v>
      </c>
      <c r="B10" s="429" t="s">
        <v>253</v>
      </c>
      <c r="C10" s="304"/>
    </row>
    <row r="11" spans="1:3" s="97" customFormat="1" ht="12" customHeight="1">
      <c r="A11" s="448" t="s">
        <v>101</v>
      </c>
      <c r="B11" s="429" t="s">
        <v>551</v>
      </c>
      <c r="C11" s="304"/>
    </row>
    <row r="12" spans="1:3" s="97" customFormat="1" ht="12" customHeight="1">
      <c r="A12" s="448" t="s">
        <v>102</v>
      </c>
      <c r="B12" s="429" t="s">
        <v>255</v>
      </c>
      <c r="C12" s="304"/>
    </row>
    <row r="13" spans="1:3" s="97" customFormat="1" ht="12" customHeight="1">
      <c r="A13" s="448" t="s">
        <v>146</v>
      </c>
      <c r="B13" s="429" t="s">
        <v>506</v>
      </c>
      <c r="C13" s="304"/>
    </row>
    <row r="14" spans="1:3" s="96" customFormat="1" ht="12" customHeight="1" thickBot="1">
      <c r="A14" s="449" t="s">
        <v>103</v>
      </c>
      <c r="B14" s="430" t="s">
        <v>433</v>
      </c>
      <c r="C14" s="304"/>
    </row>
    <row r="15" spans="1:3" s="96" customFormat="1" ht="12" customHeight="1" thickBot="1">
      <c r="A15" s="30" t="s">
        <v>20</v>
      </c>
      <c r="B15" s="297" t="s">
        <v>256</v>
      </c>
      <c r="C15" s="302">
        <f>+C16+C17+C18+C19+C20</f>
        <v>0</v>
      </c>
    </row>
    <row r="16" spans="1:3" s="96" customFormat="1" ht="12" customHeight="1">
      <c r="A16" s="447" t="s">
        <v>105</v>
      </c>
      <c r="B16" s="428" t="s">
        <v>257</v>
      </c>
      <c r="C16" s="305"/>
    </row>
    <row r="17" spans="1:3" s="96" customFormat="1" ht="12" customHeight="1">
      <c r="A17" s="448" t="s">
        <v>106</v>
      </c>
      <c r="B17" s="429" t="s">
        <v>258</v>
      </c>
      <c r="C17" s="304"/>
    </row>
    <row r="18" spans="1:3" s="96" customFormat="1" ht="12" customHeight="1">
      <c r="A18" s="448" t="s">
        <v>107</v>
      </c>
      <c r="B18" s="429" t="s">
        <v>422</v>
      </c>
      <c r="C18" s="304"/>
    </row>
    <row r="19" spans="1:3" s="96" customFormat="1" ht="12" customHeight="1">
      <c r="A19" s="448" t="s">
        <v>108</v>
      </c>
      <c r="B19" s="429" t="s">
        <v>423</v>
      </c>
      <c r="C19" s="304"/>
    </row>
    <row r="20" spans="1:3" s="96" customFormat="1" ht="12" customHeight="1">
      <c r="A20" s="448" t="s">
        <v>109</v>
      </c>
      <c r="B20" s="429" t="s">
        <v>259</v>
      </c>
      <c r="C20" s="304"/>
    </row>
    <row r="21" spans="1:3" s="97" customFormat="1" ht="12" customHeight="1" thickBot="1">
      <c r="A21" s="449" t="s">
        <v>118</v>
      </c>
      <c r="B21" s="430" t="s">
        <v>260</v>
      </c>
      <c r="C21" s="306"/>
    </row>
    <row r="22" spans="1:3" s="97" customFormat="1" ht="12" customHeight="1" thickBot="1">
      <c r="A22" s="30" t="s">
        <v>21</v>
      </c>
      <c r="B22" s="21" t="s">
        <v>261</v>
      </c>
      <c r="C22" s="302">
        <f>+C23+C24+C25+C26+C27</f>
        <v>0</v>
      </c>
    </row>
    <row r="23" spans="1:3" s="97" customFormat="1" ht="12" customHeight="1">
      <c r="A23" s="447" t="s">
        <v>88</v>
      </c>
      <c r="B23" s="428" t="s">
        <v>262</v>
      </c>
      <c r="C23" s="305"/>
    </row>
    <row r="24" spans="1:3" s="96" customFormat="1" ht="12" customHeight="1">
      <c r="A24" s="448" t="s">
        <v>89</v>
      </c>
      <c r="B24" s="429" t="s">
        <v>263</v>
      </c>
      <c r="C24" s="304"/>
    </row>
    <row r="25" spans="1:3" s="97" customFormat="1" ht="12" customHeight="1">
      <c r="A25" s="448" t="s">
        <v>90</v>
      </c>
      <c r="B25" s="429" t="s">
        <v>424</v>
      </c>
      <c r="C25" s="304"/>
    </row>
    <row r="26" spans="1:3" s="97" customFormat="1" ht="12" customHeight="1">
      <c r="A26" s="448" t="s">
        <v>91</v>
      </c>
      <c r="B26" s="429" t="s">
        <v>425</v>
      </c>
      <c r="C26" s="304"/>
    </row>
    <row r="27" spans="1:3" s="97" customFormat="1" ht="12" customHeight="1">
      <c r="A27" s="448" t="s">
        <v>169</v>
      </c>
      <c r="B27" s="429" t="s">
        <v>264</v>
      </c>
      <c r="C27" s="304"/>
    </row>
    <row r="28" spans="1:3" s="97" customFormat="1" ht="12" customHeight="1" thickBot="1">
      <c r="A28" s="449" t="s">
        <v>170</v>
      </c>
      <c r="B28" s="430" t="s">
        <v>265</v>
      </c>
      <c r="C28" s="306"/>
    </row>
    <row r="29" spans="1:3" s="97" customFormat="1" ht="12" customHeight="1" thickBot="1">
      <c r="A29" s="30" t="s">
        <v>171</v>
      </c>
      <c r="B29" s="21" t="s">
        <v>266</v>
      </c>
      <c r="C29" s="308">
        <f>SUM(C30:C36)</f>
        <v>0</v>
      </c>
    </row>
    <row r="30" spans="1:3" s="97" customFormat="1" ht="12" customHeight="1">
      <c r="A30" s="447" t="s">
        <v>267</v>
      </c>
      <c r="B30" s="428" t="s">
        <v>556</v>
      </c>
      <c r="C30" s="305"/>
    </row>
    <row r="31" spans="1:3" s="97" customFormat="1" ht="12" customHeight="1">
      <c r="A31" s="448" t="s">
        <v>268</v>
      </c>
      <c r="B31" s="429" t="s">
        <v>557</v>
      </c>
      <c r="C31" s="304"/>
    </row>
    <row r="32" spans="1:3" s="97" customFormat="1" ht="12" customHeight="1">
      <c r="A32" s="448" t="s">
        <v>269</v>
      </c>
      <c r="B32" s="429" t="s">
        <v>558</v>
      </c>
      <c r="C32" s="304"/>
    </row>
    <row r="33" spans="1:3" s="97" customFormat="1" ht="12" customHeight="1">
      <c r="A33" s="448" t="s">
        <v>270</v>
      </c>
      <c r="B33" s="429" t="s">
        <v>559</v>
      </c>
      <c r="C33" s="304"/>
    </row>
    <row r="34" spans="1:3" s="97" customFormat="1" ht="12" customHeight="1">
      <c r="A34" s="448" t="s">
        <v>553</v>
      </c>
      <c r="B34" s="429" t="s">
        <v>271</v>
      </c>
      <c r="C34" s="304"/>
    </row>
    <row r="35" spans="1:3" s="97" customFormat="1" ht="12" customHeight="1">
      <c r="A35" s="448" t="s">
        <v>554</v>
      </c>
      <c r="B35" s="429" t="s">
        <v>272</v>
      </c>
      <c r="C35" s="304"/>
    </row>
    <row r="36" spans="1:3" s="97" customFormat="1" ht="12" customHeight="1" thickBot="1">
      <c r="A36" s="449" t="s">
        <v>555</v>
      </c>
      <c r="B36" s="430" t="s">
        <v>273</v>
      </c>
      <c r="C36" s="306"/>
    </row>
    <row r="37" spans="1:3" s="97" customFormat="1" ht="12" customHeight="1" thickBot="1">
      <c r="A37" s="30" t="s">
        <v>23</v>
      </c>
      <c r="B37" s="21" t="s">
        <v>434</v>
      </c>
      <c r="C37" s="302">
        <f>SUM(C38:C48)</f>
        <v>0</v>
      </c>
    </row>
    <row r="38" spans="1:3" s="97" customFormat="1" ht="12" customHeight="1">
      <c r="A38" s="447" t="s">
        <v>92</v>
      </c>
      <c r="B38" s="428" t="s">
        <v>276</v>
      </c>
      <c r="C38" s="305"/>
    </row>
    <row r="39" spans="1:3" s="97" customFormat="1" ht="12" customHeight="1">
      <c r="A39" s="448" t="s">
        <v>93</v>
      </c>
      <c r="B39" s="429" t="s">
        <v>277</v>
      </c>
      <c r="C39" s="304"/>
    </row>
    <row r="40" spans="1:3" s="97" customFormat="1" ht="12" customHeight="1">
      <c r="A40" s="448" t="s">
        <v>94</v>
      </c>
      <c r="B40" s="429" t="s">
        <v>278</v>
      </c>
      <c r="C40" s="304"/>
    </row>
    <row r="41" spans="1:3" s="97" customFormat="1" ht="12" customHeight="1">
      <c r="A41" s="448" t="s">
        <v>173</v>
      </c>
      <c r="B41" s="429" t="s">
        <v>279</v>
      </c>
      <c r="C41" s="304"/>
    </row>
    <row r="42" spans="1:3" s="97" customFormat="1" ht="12" customHeight="1">
      <c r="A42" s="448" t="s">
        <v>174</v>
      </c>
      <c r="B42" s="429" t="s">
        <v>280</v>
      </c>
      <c r="C42" s="304"/>
    </row>
    <row r="43" spans="1:3" s="97" customFormat="1" ht="12" customHeight="1">
      <c r="A43" s="448" t="s">
        <v>175</v>
      </c>
      <c r="B43" s="429" t="s">
        <v>281</v>
      </c>
      <c r="C43" s="304"/>
    </row>
    <row r="44" spans="1:3" s="97" customFormat="1" ht="12" customHeight="1">
      <c r="A44" s="448" t="s">
        <v>176</v>
      </c>
      <c r="B44" s="429" t="s">
        <v>282</v>
      </c>
      <c r="C44" s="304"/>
    </row>
    <row r="45" spans="1:3" s="97" customFormat="1" ht="12" customHeight="1">
      <c r="A45" s="448" t="s">
        <v>177</v>
      </c>
      <c r="B45" s="429" t="s">
        <v>562</v>
      </c>
      <c r="C45" s="304"/>
    </row>
    <row r="46" spans="1:3" s="97" customFormat="1" ht="12" customHeight="1">
      <c r="A46" s="448" t="s">
        <v>274</v>
      </c>
      <c r="B46" s="429" t="s">
        <v>284</v>
      </c>
      <c r="C46" s="307"/>
    </row>
    <row r="47" spans="1:3" s="97" customFormat="1" ht="12" customHeight="1">
      <c r="A47" s="449" t="s">
        <v>275</v>
      </c>
      <c r="B47" s="430" t="s">
        <v>436</v>
      </c>
      <c r="C47" s="414"/>
    </row>
    <row r="48" spans="1:3" s="97" customFormat="1" ht="12" customHeight="1" thickBot="1">
      <c r="A48" s="449" t="s">
        <v>435</v>
      </c>
      <c r="B48" s="430" t="s">
        <v>285</v>
      </c>
      <c r="C48" s="414"/>
    </row>
    <row r="49" spans="1:3" s="97" customFormat="1" ht="12" customHeight="1" thickBot="1">
      <c r="A49" s="30" t="s">
        <v>24</v>
      </c>
      <c r="B49" s="21" t="s">
        <v>286</v>
      </c>
      <c r="C49" s="302">
        <f>SUM(C50:C54)</f>
        <v>0</v>
      </c>
    </row>
    <row r="50" spans="1:3" s="97" customFormat="1" ht="12" customHeight="1">
      <c r="A50" s="447" t="s">
        <v>95</v>
      </c>
      <c r="B50" s="428" t="s">
        <v>290</v>
      </c>
      <c r="C50" s="472"/>
    </row>
    <row r="51" spans="1:3" s="97" customFormat="1" ht="12" customHeight="1">
      <c r="A51" s="448" t="s">
        <v>96</v>
      </c>
      <c r="B51" s="429" t="s">
        <v>291</v>
      </c>
      <c r="C51" s="307"/>
    </row>
    <row r="52" spans="1:3" s="97" customFormat="1" ht="12" customHeight="1">
      <c r="A52" s="448" t="s">
        <v>287</v>
      </c>
      <c r="B52" s="429" t="s">
        <v>292</v>
      </c>
      <c r="C52" s="307"/>
    </row>
    <row r="53" spans="1:3" s="97" customFormat="1" ht="12" customHeight="1">
      <c r="A53" s="448" t="s">
        <v>288</v>
      </c>
      <c r="B53" s="429" t="s">
        <v>293</v>
      </c>
      <c r="C53" s="307"/>
    </row>
    <row r="54" spans="1:3" s="97" customFormat="1" ht="12" customHeight="1" thickBot="1">
      <c r="A54" s="449" t="s">
        <v>289</v>
      </c>
      <c r="B54" s="430" t="s">
        <v>294</v>
      </c>
      <c r="C54" s="414"/>
    </row>
    <row r="55" spans="1:3" s="97" customFormat="1" ht="12" customHeight="1" thickBot="1">
      <c r="A55" s="30" t="s">
        <v>178</v>
      </c>
      <c r="B55" s="21" t="s">
        <v>295</v>
      </c>
      <c r="C55" s="302">
        <f>SUM(C56:C58)</f>
        <v>0</v>
      </c>
    </row>
    <row r="56" spans="1:3" s="97" customFormat="1" ht="12" customHeight="1">
      <c r="A56" s="447" t="s">
        <v>97</v>
      </c>
      <c r="B56" s="428" t="s">
        <v>296</v>
      </c>
      <c r="C56" s="305"/>
    </row>
    <row r="57" spans="1:3" s="97" customFormat="1" ht="12" customHeight="1">
      <c r="A57" s="448" t="s">
        <v>98</v>
      </c>
      <c r="B57" s="429" t="s">
        <v>426</v>
      </c>
      <c r="C57" s="304"/>
    </row>
    <row r="58" spans="1:3" s="97" customFormat="1" ht="12" customHeight="1">
      <c r="A58" s="448" t="s">
        <v>299</v>
      </c>
      <c r="B58" s="429" t="s">
        <v>297</v>
      </c>
      <c r="C58" s="304"/>
    </row>
    <row r="59" spans="1:3" s="97" customFormat="1" ht="12" customHeight="1" thickBot="1">
      <c r="A59" s="449" t="s">
        <v>300</v>
      </c>
      <c r="B59" s="430" t="s">
        <v>298</v>
      </c>
      <c r="C59" s="306"/>
    </row>
    <row r="60" spans="1:3" s="97" customFormat="1" ht="12" customHeight="1" thickBot="1">
      <c r="A60" s="30" t="s">
        <v>26</v>
      </c>
      <c r="B60" s="297" t="s">
        <v>301</v>
      </c>
      <c r="C60" s="302">
        <f>SUM(C61:C63)</f>
        <v>0</v>
      </c>
    </row>
    <row r="61" spans="1:3" s="97" customFormat="1" ht="12" customHeight="1">
      <c r="A61" s="447" t="s">
        <v>179</v>
      </c>
      <c r="B61" s="428" t="s">
        <v>303</v>
      </c>
      <c r="C61" s="307"/>
    </row>
    <row r="62" spans="1:3" s="97" customFormat="1" ht="12" customHeight="1">
      <c r="A62" s="448" t="s">
        <v>180</v>
      </c>
      <c r="B62" s="429" t="s">
        <v>427</v>
      </c>
      <c r="C62" s="307"/>
    </row>
    <row r="63" spans="1:3" s="97" customFormat="1" ht="12" customHeight="1">
      <c r="A63" s="448" t="s">
        <v>229</v>
      </c>
      <c r="B63" s="429" t="s">
        <v>304</v>
      </c>
      <c r="C63" s="307"/>
    </row>
    <row r="64" spans="1:3" s="97" customFormat="1" ht="12" customHeight="1" thickBot="1">
      <c r="A64" s="449" t="s">
        <v>302</v>
      </c>
      <c r="B64" s="430" t="s">
        <v>305</v>
      </c>
      <c r="C64" s="307"/>
    </row>
    <row r="65" spans="1:3" s="97" customFormat="1" ht="12" customHeight="1" thickBot="1">
      <c r="A65" s="30" t="s">
        <v>27</v>
      </c>
      <c r="B65" s="21" t="s">
        <v>306</v>
      </c>
      <c r="C65" s="308">
        <f>+C8+C15+C22+C29+C37+C49+C55+C60</f>
        <v>0</v>
      </c>
    </row>
    <row r="66" spans="1:3" s="97" customFormat="1" ht="12" customHeight="1" thickBot="1">
      <c r="A66" s="450" t="s">
        <v>394</v>
      </c>
      <c r="B66" s="297" t="s">
        <v>308</v>
      </c>
      <c r="C66" s="302">
        <f>SUM(C67:C69)</f>
        <v>0</v>
      </c>
    </row>
    <row r="67" spans="1:3" s="97" customFormat="1" ht="12" customHeight="1">
      <c r="A67" s="447" t="s">
        <v>336</v>
      </c>
      <c r="B67" s="428" t="s">
        <v>309</v>
      </c>
      <c r="C67" s="307"/>
    </row>
    <row r="68" spans="1:3" s="97" customFormat="1" ht="12" customHeight="1">
      <c r="A68" s="448" t="s">
        <v>345</v>
      </c>
      <c r="B68" s="429" t="s">
        <v>310</v>
      </c>
      <c r="C68" s="307"/>
    </row>
    <row r="69" spans="1:3" s="97" customFormat="1" ht="12" customHeight="1" thickBot="1">
      <c r="A69" s="449" t="s">
        <v>346</v>
      </c>
      <c r="B69" s="431" t="s">
        <v>311</v>
      </c>
      <c r="C69" s="307"/>
    </row>
    <row r="70" spans="1:3" s="97" customFormat="1" ht="12" customHeight="1" thickBot="1">
      <c r="A70" s="450" t="s">
        <v>312</v>
      </c>
      <c r="B70" s="297" t="s">
        <v>313</v>
      </c>
      <c r="C70" s="302">
        <f>SUM(C71:C74)</f>
        <v>0</v>
      </c>
    </row>
    <row r="71" spans="1:3" s="97" customFormat="1" ht="12" customHeight="1">
      <c r="A71" s="447" t="s">
        <v>147</v>
      </c>
      <c r="B71" s="428" t="s">
        <v>314</v>
      </c>
      <c r="C71" s="307"/>
    </row>
    <row r="72" spans="1:3" s="97" customFormat="1" ht="12" customHeight="1">
      <c r="A72" s="448" t="s">
        <v>148</v>
      </c>
      <c r="B72" s="429" t="s">
        <v>573</v>
      </c>
      <c r="C72" s="307"/>
    </row>
    <row r="73" spans="1:3" s="97" customFormat="1" ht="12" customHeight="1">
      <c r="A73" s="448" t="s">
        <v>337</v>
      </c>
      <c r="B73" s="429" t="s">
        <v>315</v>
      </c>
      <c r="C73" s="307"/>
    </row>
    <row r="74" spans="1:3" s="97" customFormat="1" ht="12" customHeight="1" thickBot="1">
      <c r="A74" s="449" t="s">
        <v>338</v>
      </c>
      <c r="B74" s="299" t="s">
        <v>574</v>
      </c>
      <c r="C74" s="307"/>
    </row>
    <row r="75" spans="1:3" s="97" customFormat="1" ht="12" customHeight="1" thickBot="1">
      <c r="A75" s="450" t="s">
        <v>316</v>
      </c>
      <c r="B75" s="297" t="s">
        <v>317</v>
      </c>
      <c r="C75" s="302">
        <f>SUM(C76:C77)</f>
        <v>12977374</v>
      </c>
    </row>
    <row r="76" spans="1:3" s="97" customFormat="1" ht="12" customHeight="1">
      <c r="A76" s="447" t="s">
        <v>339</v>
      </c>
      <c r="B76" s="428" t="s">
        <v>318</v>
      </c>
      <c r="C76" s="307">
        <v>12977374</v>
      </c>
    </row>
    <row r="77" spans="1:3" s="97" customFormat="1" ht="12" customHeight="1" thickBot="1">
      <c r="A77" s="449" t="s">
        <v>340</v>
      </c>
      <c r="B77" s="430" t="s">
        <v>319</v>
      </c>
      <c r="C77" s="307"/>
    </row>
    <row r="78" spans="1:3" s="96" customFormat="1" ht="12" customHeight="1" thickBot="1">
      <c r="A78" s="450" t="s">
        <v>320</v>
      </c>
      <c r="B78" s="297" t="s">
        <v>321</v>
      </c>
      <c r="C78" s="302">
        <f>SUM(C79:C81)</f>
        <v>0</v>
      </c>
    </row>
    <row r="79" spans="1:3" s="97" customFormat="1" ht="12" customHeight="1">
      <c r="A79" s="447" t="s">
        <v>341</v>
      </c>
      <c r="B79" s="428" t="s">
        <v>322</v>
      </c>
      <c r="C79" s="307"/>
    </row>
    <row r="80" spans="1:3" s="97" customFormat="1" ht="12" customHeight="1">
      <c r="A80" s="448" t="s">
        <v>342</v>
      </c>
      <c r="B80" s="429" t="s">
        <v>323</v>
      </c>
      <c r="C80" s="307"/>
    </row>
    <row r="81" spans="1:3" s="97" customFormat="1" ht="12" customHeight="1" thickBot="1">
      <c r="A81" s="449" t="s">
        <v>343</v>
      </c>
      <c r="B81" s="430" t="s">
        <v>575</v>
      </c>
      <c r="C81" s="307"/>
    </row>
    <row r="82" spans="1:3" s="97" customFormat="1" ht="12" customHeight="1" thickBot="1">
      <c r="A82" s="450" t="s">
        <v>324</v>
      </c>
      <c r="B82" s="297" t="s">
        <v>344</v>
      </c>
      <c r="C82" s="302">
        <f>SUM(C83:C86)</f>
        <v>0</v>
      </c>
    </row>
    <row r="83" spans="1:3" s="97" customFormat="1" ht="12" customHeight="1">
      <c r="A83" s="451" t="s">
        <v>325</v>
      </c>
      <c r="B83" s="428" t="s">
        <v>326</v>
      </c>
      <c r="C83" s="307"/>
    </row>
    <row r="84" spans="1:3" s="97" customFormat="1" ht="12" customHeight="1">
      <c r="A84" s="452" t="s">
        <v>327</v>
      </c>
      <c r="B84" s="429" t="s">
        <v>328</v>
      </c>
      <c r="C84" s="307"/>
    </row>
    <row r="85" spans="1:3" s="97" customFormat="1" ht="12" customHeight="1">
      <c r="A85" s="452" t="s">
        <v>329</v>
      </c>
      <c r="B85" s="429" t="s">
        <v>330</v>
      </c>
      <c r="C85" s="307"/>
    </row>
    <row r="86" spans="1:3" s="96" customFormat="1" ht="12" customHeight="1" thickBot="1">
      <c r="A86" s="453" t="s">
        <v>331</v>
      </c>
      <c r="B86" s="430" t="s">
        <v>332</v>
      </c>
      <c r="C86" s="307"/>
    </row>
    <row r="87" spans="1:3" s="96" customFormat="1" ht="12" customHeight="1" thickBot="1">
      <c r="A87" s="450" t="s">
        <v>333</v>
      </c>
      <c r="B87" s="297" t="s">
        <v>475</v>
      </c>
      <c r="C87" s="473"/>
    </row>
    <row r="88" spans="1:3" s="96" customFormat="1" ht="12" customHeight="1" thickBot="1">
      <c r="A88" s="450" t="s">
        <v>507</v>
      </c>
      <c r="B88" s="297" t="s">
        <v>334</v>
      </c>
      <c r="C88" s="473"/>
    </row>
    <row r="89" spans="1:3" s="96" customFormat="1" ht="12" customHeight="1" thickBot="1">
      <c r="A89" s="450" t="s">
        <v>508</v>
      </c>
      <c r="B89" s="435" t="s">
        <v>478</v>
      </c>
      <c r="C89" s="308">
        <f>+C66+C70+C75+C78+C82+C88+C87</f>
        <v>12977374</v>
      </c>
    </row>
    <row r="90" spans="1:3" s="96" customFormat="1" ht="12" customHeight="1" thickBot="1">
      <c r="A90" s="454" t="s">
        <v>509</v>
      </c>
      <c r="B90" s="436" t="s">
        <v>510</v>
      </c>
      <c r="C90" s="308">
        <f>+C65+C89</f>
        <v>12977374</v>
      </c>
    </row>
    <row r="91" spans="1:3" s="97" customFormat="1" ht="15" customHeight="1" thickBot="1">
      <c r="A91" s="243"/>
      <c r="B91" s="244"/>
      <c r="C91" s="372"/>
    </row>
    <row r="92" spans="1:3" s="69" customFormat="1" ht="16.5" customHeight="1" thickBot="1">
      <c r="A92" s="247"/>
      <c r="B92" s="248" t="s">
        <v>58</v>
      </c>
      <c r="C92" s="374"/>
    </row>
    <row r="93" spans="1:3" s="98" customFormat="1" ht="12" customHeight="1" thickBot="1">
      <c r="A93" s="420" t="s">
        <v>19</v>
      </c>
      <c r="B93" s="28" t="s">
        <v>514</v>
      </c>
      <c r="C93" s="301">
        <f>+C94+C95+C96+C97+C98+C111</f>
        <v>9887846</v>
      </c>
    </row>
    <row r="94" spans="1:3" ht="12" customHeight="1">
      <c r="A94" s="455" t="s">
        <v>99</v>
      </c>
      <c r="B94" s="10" t="s">
        <v>50</v>
      </c>
      <c r="C94" s="303">
        <v>975211</v>
      </c>
    </row>
    <row r="95" spans="1:3" ht="12" customHeight="1">
      <c r="A95" s="448" t="s">
        <v>100</v>
      </c>
      <c r="B95" s="8" t="s">
        <v>181</v>
      </c>
      <c r="C95" s="304">
        <v>171149</v>
      </c>
    </row>
    <row r="96" spans="1:3" ht="12" customHeight="1">
      <c r="A96" s="448" t="s">
        <v>101</v>
      </c>
      <c r="B96" s="8" t="s">
        <v>138</v>
      </c>
      <c r="C96" s="306">
        <v>8741486</v>
      </c>
    </row>
    <row r="97" spans="1:3" ht="12" customHeight="1">
      <c r="A97" s="448" t="s">
        <v>102</v>
      </c>
      <c r="B97" s="11" t="s">
        <v>182</v>
      </c>
      <c r="C97" s="306"/>
    </row>
    <row r="98" spans="1:3" ht="12" customHeight="1">
      <c r="A98" s="448" t="s">
        <v>113</v>
      </c>
      <c r="B98" s="19" t="s">
        <v>183</v>
      </c>
      <c r="C98" s="306"/>
    </row>
    <row r="99" spans="1:3" ht="12" customHeight="1">
      <c r="A99" s="448" t="s">
        <v>103</v>
      </c>
      <c r="B99" s="8" t="s">
        <v>511</v>
      </c>
      <c r="C99" s="306"/>
    </row>
    <row r="100" spans="1:3" ht="12" customHeight="1">
      <c r="A100" s="448" t="s">
        <v>104</v>
      </c>
      <c r="B100" s="143" t="s">
        <v>441</v>
      </c>
      <c r="C100" s="306"/>
    </row>
    <row r="101" spans="1:3" ht="12" customHeight="1">
      <c r="A101" s="448" t="s">
        <v>114</v>
      </c>
      <c r="B101" s="143" t="s">
        <v>440</v>
      </c>
      <c r="C101" s="306"/>
    </row>
    <row r="102" spans="1:3" ht="12" customHeight="1">
      <c r="A102" s="448" t="s">
        <v>115</v>
      </c>
      <c r="B102" s="143" t="s">
        <v>350</v>
      </c>
      <c r="C102" s="306"/>
    </row>
    <row r="103" spans="1:3" ht="12" customHeight="1">
      <c r="A103" s="448" t="s">
        <v>116</v>
      </c>
      <c r="B103" s="144" t="s">
        <v>351</v>
      </c>
      <c r="C103" s="306"/>
    </row>
    <row r="104" spans="1:3" ht="12" customHeight="1">
      <c r="A104" s="448" t="s">
        <v>117</v>
      </c>
      <c r="B104" s="144" t="s">
        <v>352</v>
      </c>
      <c r="C104" s="306"/>
    </row>
    <row r="105" spans="1:3" ht="12" customHeight="1">
      <c r="A105" s="448" t="s">
        <v>119</v>
      </c>
      <c r="B105" s="143" t="s">
        <v>353</v>
      </c>
      <c r="C105" s="306"/>
    </row>
    <row r="106" spans="1:3" ht="12" customHeight="1">
      <c r="A106" s="448" t="s">
        <v>184</v>
      </c>
      <c r="B106" s="143" t="s">
        <v>354</v>
      </c>
      <c r="C106" s="306"/>
    </row>
    <row r="107" spans="1:3" ht="12" customHeight="1">
      <c r="A107" s="448" t="s">
        <v>348</v>
      </c>
      <c r="B107" s="144" t="s">
        <v>355</v>
      </c>
      <c r="C107" s="306"/>
    </row>
    <row r="108" spans="1:3" ht="12" customHeight="1">
      <c r="A108" s="456" t="s">
        <v>349</v>
      </c>
      <c r="B108" s="145" t="s">
        <v>356</v>
      </c>
      <c r="C108" s="306"/>
    </row>
    <row r="109" spans="1:3" ht="12" customHeight="1">
      <c r="A109" s="448" t="s">
        <v>438</v>
      </c>
      <c r="B109" s="145" t="s">
        <v>357</v>
      </c>
      <c r="C109" s="306"/>
    </row>
    <row r="110" spans="1:3" ht="12" customHeight="1">
      <c r="A110" s="448" t="s">
        <v>439</v>
      </c>
      <c r="B110" s="144" t="s">
        <v>358</v>
      </c>
      <c r="C110" s="304"/>
    </row>
    <row r="111" spans="1:3" ht="12" customHeight="1">
      <c r="A111" s="448" t="s">
        <v>443</v>
      </c>
      <c r="B111" s="11" t="s">
        <v>51</v>
      </c>
      <c r="C111" s="304"/>
    </row>
    <row r="112" spans="1:3" ht="12" customHeight="1">
      <c r="A112" s="449" t="s">
        <v>444</v>
      </c>
      <c r="B112" s="8" t="s">
        <v>512</v>
      </c>
      <c r="C112" s="306"/>
    </row>
    <row r="113" spans="1:3" ht="12" customHeight="1" thickBot="1">
      <c r="A113" s="457" t="s">
        <v>445</v>
      </c>
      <c r="B113" s="146" t="s">
        <v>513</v>
      </c>
      <c r="C113" s="310"/>
    </row>
    <row r="114" spans="1:3" ht="12" customHeight="1" thickBot="1">
      <c r="A114" s="30" t="s">
        <v>20</v>
      </c>
      <c r="B114" s="27" t="s">
        <v>359</v>
      </c>
      <c r="C114" s="302">
        <f>+C115+C117+C119</f>
        <v>1270000</v>
      </c>
    </row>
    <row r="115" spans="1:3" ht="12" customHeight="1">
      <c r="A115" s="447" t="s">
        <v>105</v>
      </c>
      <c r="B115" s="8" t="s">
        <v>228</v>
      </c>
      <c r="C115" s="305">
        <v>1270000</v>
      </c>
    </row>
    <row r="116" spans="1:3" ht="12" customHeight="1">
      <c r="A116" s="447" t="s">
        <v>106</v>
      </c>
      <c r="B116" s="12" t="s">
        <v>363</v>
      </c>
      <c r="C116" s="305"/>
    </row>
    <row r="117" spans="1:3" ht="12" customHeight="1">
      <c r="A117" s="447" t="s">
        <v>107</v>
      </c>
      <c r="B117" s="12" t="s">
        <v>185</v>
      </c>
      <c r="C117" s="304"/>
    </row>
    <row r="118" spans="1:3" ht="12" customHeight="1">
      <c r="A118" s="447" t="s">
        <v>108</v>
      </c>
      <c r="B118" s="12" t="s">
        <v>364</v>
      </c>
      <c r="C118" s="272"/>
    </row>
    <row r="119" spans="1:3" ht="12" customHeight="1">
      <c r="A119" s="447" t="s">
        <v>109</v>
      </c>
      <c r="B119" s="299" t="s">
        <v>230</v>
      </c>
      <c r="C119" s="272"/>
    </row>
    <row r="120" spans="1:3" ht="12" customHeight="1">
      <c r="A120" s="447" t="s">
        <v>118</v>
      </c>
      <c r="B120" s="298" t="s">
        <v>428</v>
      </c>
      <c r="C120" s="272"/>
    </row>
    <row r="121" spans="1:3" ht="12" customHeight="1">
      <c r="A121" s="447" t="s">
        <v>120</v>
      </c>
      <c r="B121" s="424" t="s">
        <v>369</v>
      </c>
      <c r="C121" s="272"/>
    </row>
    <row r="122" spans="1:3" ht="12" customHeight="1">
      <c r="A122" s="447" t="s">
        <v>186</v>
      </c>
      <c r="B122" s="144" t="s">
        <v>352</v>
      </c>
      <c r="C122" s="272"/>
    </row>
    <row r="123" spans="1:3" ht="12" customHeight="1">
      <c r="A123" s="447" t="s">
        <v>187</v>
      </c>
      <c r="B123" s="144" t="s">
        <v>368</v>
      </c>
      <c r="C123" s="272"/>
    </row>
    <row r="124" spans="1:3" ht="12" customHeight="1">
      <c r="A124" s="447" t="s">
        <v>188</v>
      </c>
      <c r="B124" s="144" t="s">
        <v>367</v>
      </c>
      <c r="C124" s="272"/>
    </row>
    <row r="125" spans="1:3" ht="12" customHeight="1">
      <c r="A125" s="447" t="s">
        <v>360</v>
      </c>
      <c r="B125" s="144" t="s">
        <v>355</v>
      </c>
      <c r="C125" s="272"/>
    </row>
    <row r="126" spans="1:3" ht="12" customHeight="1">
      <c r="A126" s="447" t="s">
        <v>361</v>
      </c>
      <c r="B126" s="144" t="s">
        <v>366</v>
      </c>
      <c r="C126" s="272"/>
    </row>
    <row r="127" spans="1:3" ht="12" customHeight="1" thickBot="1">
      <c r="A127" s="456" t="s">
        <v>362</v>
      </c>
      <c r="B127" s="144" t="s">
        <v>365</v>
      </c>
      <c r="C127" s="274"/>
    </row>
    <row r="128" spans="1:3" ht="12" customHeight="1" thickBot="1">
      <c r="A128" s="30" t="s">
        <v>21</v>
      </c>
      <c r="B128" s="124" t="s">
        <v>448</v>
      </c>
      <c r="C128" s="302">
        <f>+C93+C114</f>
        <v>11157846</v>
      </c>
    </row>
    <row r="129" spans="1:3" ht="12" customHeight="1" thickBot="1">
      <c r="A129" s="30" t="s">
        <v>22</v>
      </c>
      <c r="B129" s="124" t="s">
        <v>449</v>
      </c>
      <c r="C129" s="302">
        <f>+C130+C131+C132</f>
        <v>0</v>
      </c>
    </row>
    <row r="130" spans="1:3" s="98" customFormat="1" ht="12" customHeight="1">
      <c r="A130" s="447" t="s">
        <v>267</v>
      </c>
      <c r="B130" s="9" t="s">
        <v>517</v>
      </c>
      <c r="C130" s="272"/>
    </row>
    <row r="131" spans="1:3" ht="12" customHeight="1">
      <c r="A131" s="447" t="s">
        <v>268</v>
      </c>
      <c r="B131" s="9" t="s">
        <v>457</v>
      </c>
      <c r="C131" s="272"/>
    </row>
    <row r="132" spans="1:3" ht="12" customHeight="1" thickBot="1">
      <c r="A132" s="456" t="s">
        <v>269</v>
      </c>
      <c r="B132" s="7" t="s">
        <v>516</v>
      </c>
      <c r="C132" s="272"/>
    </row>
    <row r="133" spans="1:3" ht="12" customHeight="1" thickBot="1">
      <c r="A133" s="30" t="s">
        <v>23</v>
      </c>
      <c r="B133" s="124" t="s">
        <v>450</v>
      </c>
      <c r="C133" s="302">
        <f>+C134+C135+C136+C137+C138+C139</f>
        <v>0</v>
      </c>
    </row>
    <row r="134" spans="1:3" ht="12" customHeight="1">
      <c r="A134" s="447" t="s">
        <v>92</v>
      </c>
      <c r="B134" s="9" t="s">
        <v>459</v>
      </c>
      <c r="C134" s="272"/>
    </row>
    <row r="135" spans="1:3" ht="12" customHeight="1">
      <c r="A135" s="447" t="s">
        <v>93</v>
      </c>
      <c r="B135" s="9" t="s">
        <v>451</v>
      </c>
      <c r="C135" s="272"/>
    </row>
    <row r="136" spans="1:3" ht="12" customHeight="1">
      <c r="A136" s="447" t="s">
        <v>94</v>
      </c>
      <c r="B136" s="9" t="s">
        <v>452</v>
      </c>
      <c r="C136" s="272"/>
    </row>
    <row r="137" spans="1:3" ht="12" customHeight="1">
      <c r="A137" s="447" t="s">
        <v>173</v>
      </c>
      <c r="B137" s="9" t="s">
        <v>515</v>
      </c>
      <c r="C137" s="272"/>
    </row>
    <row r="138" spans="1:3" ht="12" customHeight="1">
      <c r="A138" s="447" t="s">
        <v>174</v>
      </c>
      <c r="B138" s="9" t="s">
        <v>454</v>
      </c>
      <c r="C138" s="272"/>
    </row>
    <row r="139" spans="1:3" s="98" customFormat="1" ht="12" customHeight="1" thickBot="1">
      <c r="A139" s="456" t="s">
        <v>175</v>
      </c>
      <c r="B139" s="7" t="s">
        <v>455</v>
      </c>
      <c r="C139" s="272"/>
    </row>
    <row r="140" spans="1:11" ht="12" customHeight="1" thickBot="1">
      <c r="A140" s="30" t="s">
        <v>24</v>
      </c>
      <c r="B140" s="124" t="s">
        <v>542</v>
      </c>
      <c r="C140" s="308">
        <f>+C141+C142+C144+C145+C143</f>
        <v>1819528</v>
      </c>
      <c r="K140" s="254"/>
    </row>
    <row r="141" spans="1:3" ht="12.75">
      <c r="A141" s="447" t="s">
        <v>95</v>
      </c>
      <c r="B141" s="9" t="s">
        <v>370</v>
      </c>
      <c r="C141" s="272"/>
    </row>
    <row r="142" spans="1:3" ht="12" customHeight="1">
      <c r="A142" s="447" t="s">
        <v>96</v>
      </c>
      <c r="B142" s="9" t="s">
        <v>371</v>
      </c>
      <c r="C142" s="272"/>
    </row>
    <row r="143" spans="1:3" s="98" customFormat="1" ht="12" customHeight="1">
      <c r="A143" s="447" t="s">
        <v>287</v>
      </c>
      <c r="B143" s="9" t="s">
        <v>541</v>
      </c>
      <c r="C143" s="272">
        <v>1819528</v>
      </c>
    </row>
    <row r="144" spans="1:3" s="98" customFormat="1" ht="12" customHeight="1">
      <c r="A144" s="447" t="s">
        <v>288</v>
      </c>
      <c r="B144" s="9" t="s">
        <v>464</v>
      </c>
      <c r="C144" s="272"/>
    </row>
    <row r="145" spans="1:3" s="98" customFormat="1" ht="12" customHeight="1" thickBot="1">
      <c r="A145" s="456" t="s">
        <v>289</v>
      </c>
      <c r="B145" s="7" t="s">
        <v>390</v>
      </c>
      <c r="C145" s="272"/>
    </row>
    <row r="146" spans="1:3" s="98" customFormat="1" ht="12" customHeight="1" thickBot="1">
      <c r="A146" s="30" t="s">
        <v>25</v>
      </c>
      <c r="B146" s="124" t="s">
        <v>465</v>
      </c>
      <c r="C146" s="311">
        <f>+C147+C148+C149+C150+C151</f>
        <v>0</v>
      </c>
    </row>
    <row r="147" spans="1:3" s="98" customFormat="1" ht="12" customHeight="1">
      <c r="A147" s="447" t="s">
        <v>97</v>
      </c>
      <c r="B147" s="9" t="s">
        <v>460</v>
      </c>
      <c r="C147" s="272"/>
    </row>
    <row r="148" spans="1:3" s="98" customFormat="1" ht="12" customHeight="1">
      <c r="A148" s="447" t="s">
        <v>98</v>
      </c>
      <c r="B148" s="9" t="s">
        <v>467</v>
      </c>
      <c r="C148" s="272"/>
    </row>
    <row r="149" spans="1:3" s="98" customFormat="1" ht="12" customHeight="1">
      <c r="A149" s="447" t="s">
        <v>299</v>
      </c>
      <c r="B149" s="9" t="s">
        <v>462</v>
      </c>
      <c r="C149" s="272"/>
    </row>
    <row r="150" spans="1:3" ht="12.75" customHeight="1">
      <c r="A150" s="447" t="s">
        <v>300</v>
      </c>
      <c r="B150" s="9" t="s">
        <v>518</v>
      </c>
      <c r="C150" s="272"/>
    </row>
    <row r="151" spans="1:3" ht="12.75" customHeight="1" thickBot="1">
      <c r="A151" s="456" t="s">
        <v>466</v>
      </c>
      <c r="B151" s="7" t="s">
        <v>469</v>
      </c>
      <c r="C151" s="274"/>
    </row>
    <row r="152" spans="1:3" ht="12.75" customHeight="1" thickBot="1">
      <c r="A152" s="503" t="s">
        <v>26</v>
      </c>
      <c r="B152" s="124" t="s">
        <v>470</v>
      </c>
      <c r="C152" s="311"/>
    </row>
    <row r="153" spans="1:3" ht="12" customHeight="1" thickBot="1">
      <c r="A153" s="503" t="s">
        <v>27</v>
      </c>
      <c r="B153" s="124" t="s">
        <v>471</v>
      </c>
      <c r="C153" s="311"/>
    </row>
    <row r="154" spans="1:3" ht="15" customHeight="1" thickBot="1">
      <c r="A154" s="30" t="s">
        <v>28</v>
      </c>
      <c r="B154" s="124" t="s">
        <v>473</v>
      </c>
      <c r="C154" s="438">
        <f>+C129+C133+C140+C146+C152+C153</f>
        <v>1819528</v>
      </c>
    </row>
    <row r="155" spans="1:3" ht="13.5" thickBot="1">
      <c r="A155" s="458" t="s">
        <v>29</v>
      </c>
      <c r="B155" s="390" t="s">
        <v>472</v>
      </c>
      <c r="C155" s="438">
        <f>+C128+C154</f>
        <v>12977374</v>
      </c>
    </row>
    <row r="156" spans="1:3" ht="15" customHeight="1" thickBot="1">
      <c r="A156" s="398"/>
      <c r="B156" s="399"/>
      <c r="C156" s="400"/>
    </row>
    <row r="157" spans="1:3" ht="14.25" customHeight="1" thickBot="1">
      <c r="A157" s="252" t="s">
        <v>519</v>
      </c>
      <c r="B157" s="253"/>
      <c r="C157" s="121">
        <v>0</v>
      </c>
    </row>
    <row r="158" spans="1:3" ht="13.5" thickBot="1">
      <c r="A158" s="252" t="s">
        <v>203</v>
      </c>
      <c r="B158" s="253"/>
      <c r="C158" s="121">
        <v>0</v>
      </c>
    </row>
  </sheetData>
  <sheetProtection sheet="1" objects="1" scenarios="1" formatCells="0"/>
  <printOptions horizontalCentered="1"/>
  <pageMargins left="0.25" right="0.25" top="0.75" bottom="0.75" header="0.3" footer="0.3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01" customWidth="1"/>
    <col min="2" max="2" width="72.00390625" style="402" customWidth="1"/>
    <col min="3" max="3" width="25.00390625" style="403" customWidth="1"/>
    <col min="4" max="16384" width="9.375" style="3" customWidth="1"/>
  </cols>
  <sheetData>
    <row r="1" spans="1:3" s="2" customFormat="1" ht="16.5" customHeight="1" thickBot="1">
      <c r="A1" s="229"/>
      <c r="B1" s="231"/>
      <c r="C1" s="565" t="str">
        <f>+CONCATENATE("9.1.3. melléklet a ……/",LEFT(ÖSSZEFÜGGÉSEK!A5,4),". (….) önkormányzati rendelethez")</f>
        <v>9.1.3. melléklet a ……/2018. (….) önkormányzati rendelethez</v>
      </c>
    </row>
    <row r="2" spans="1:3" s="94" customFormat="1" ht="21" customHeight="1">
      <c r="A2" s="418" t="s">
        <v>62</v>
      </c>
      <c r="B2" s="363" t="s">
        <v>224</v>
      </c>
      <c r="C2" s="365" t="s">
        <v>55</v>
      </c>
    </row>
    <row r="3" spans="1:3" s="94" customFormat="1" ht="16.5" thickBot="1">
      <c r="A3" s="232" t="s">
        <v>200</v>
      </c>
      <c r="B3" s="364" t="s">
        <v>530</v>
      </c>
      <c r="C3" s="502" t="s">
        <v>431</v>
      </c>
    </row>
    <row r="4" spans="1:3" s="95" customFormat="1" ht="15.75" customHeight="1" thickBot="1">
      <c r="A4" s="233"/>
      <c r="B4" s="233"/>
      <c r="C4" s="234" t="str">
        <f>'9.1.2. sz. mell '!C4</f>
        <v>Forintban!</v>
      </c>
    </row>
    <row r="5" spans="1:3" ht="13.5" thickBot="1">
      <c r="A5" s="419" t="s">
        <v>202</v>
      </c>
      <c r="B5" s="235" t="s">
        <v>564</v>
      </c>
      <c r="C5" s="366" t="s">
        <v>56</v>
      </c>
    </row>
    <row r="6" spans="1:3" s="69" customFormat="1" ht="12.75" customHeight="1" thickBot="1">
      <c r="A6" s="200"/>
      <c r="B6" s="201" t="s">
        <v>493</v>
      </c>
      <c r="C6" s="202" t="s">
        <v>494</v>
      </c>
    </row>
    <row r="7" spans="1:3" s="69" customFormat="1" ht="15.75" customHeight="1" thickBot="1">
      <c r="A7" s="237"/>
      <c r="B7" s="238" t="s">
        <v>57</v>
      </c>
      <c r="C7" s="367"/>
    </row>
    <row r="8" spans="1:3" s="69" customFormat="1" ht="12" customHeight="1" thickBot="1">
      <c r="A8" s="30" t="s">
        <v>19</v>
      </c>
      <c r="B8" s="21" t="s">
        <v>251</v>
      </c>
      <c r="C8" s="302">
        <f>+C9+C10+C11+C12+C13+C14</f>
        <v>0</v>
      </c>
    </row>
    <row r="9" spans="1:3" s="96" customFormat="1" ht="12" customHeight="1">
      <c r="A9" s="447" t="s">
        <v>99</v>
      </c>
      <c r="B9" s="428" t="s">
        <v>252</v>
      </c>
      <c r="C9" s="305"/>
    </row>
    <row r="10" spans="1:3" s="97" customFormat="1" ht="12" customHeight="1">
      <c r="A10" s="448" t="s">
        <v>100</v>
      </c>
      <c r="B10" s="429" t="s">
        <v>253</v>
      </c>
      <c r="C10" s="304"/>
    </row>
    <row r="11" spans="1:3" s="97" customFormat="1" ht="12" customHeight="1">
      <c r="A11" s="448" t="s">
        <v>101</v>
      </c>
      <c r="B11" s="429" t="s">
        <v>551</v>
      </c>
      <c r="C11" s="304"/>
    </row>
    <row r="12" spans="1:3" s="97" customFormat="1" ht="12" customHeight="1">
      <c r="A12" s="448" t="s">
        <v>102</v>
      </c>
      <c r="B12" s="429" t="s">
        <v>255</v>
      </c>
      <c r="C12" s="304"/>
    </row>
    <row r="13" spans="1:3" s="97" customFormat="1" ht="12" customHeight="1">
      <c r="A13" s="448" t="s">
        <v>146</v>
      </c>
      <c r="B13" s="429" t="s">
        <v>506</v>
      </c>
      <c r="C13" s="304"/>
    </row>
    <row r="14" spans="1:3" s="96" customFormat="1" ht="12" customHeight="1" thickBot="1">
      <c r="A14" s="449" t="s">
        <v>103</v>
      </c>
      <c r="B14" s="430" t="s">
        <v>433</v>
      </c>
      <c r="C14" s="304"/>
    </row>
    <row r="15" spans="1:3" s="96" customFormat="1" ht="12" customHeight="1" thickBot="1">
      <c r="A15" s="30" t="s">
        <v>20</v>
      </c>
      <c r="B15" s="297" t="s">
        <v>256</v>
      </c>
      <c r="C15" s="302">
        <f>+C16+C17+C18+C19+C20</f>
        <v>0</v>
      </c>
    </row>
    <row r="16" spans="1:3" s="96" customFormat="1" ht="12" customHeight="1">
      <c r="A16" s="447" t="s">
        <v>105</v>
      </c>
      <c r="B16" s="428" t="s">
        <v>257</v>
      </c>
      <c r="C16" s="305"/>
    </row>
    <row r="17" spans="1:3" s="96" customFormat="1" ht="12" customHeight="1">
      <c r="A17" s="448" t="s">
        <v>106</v>
      </c>
      <c r="B17" s="429" t="s">
        <v>258</v>
      </c>
      <c r="C17" s="304"/>
    </row>
    <row r="18" spans="1:3" s="96" customFormat="1" ht="12" customHeight="1">
      <c r="A18" s="448" t="s">
        <v>107</v>
      </c>
      <c r="B18" s="429" t="s">
        <v>422</v>
      </c>
      <c r="C18" s="304"/>
    </row>
    <row r="19" spans="1:3" s="96" customFormat="1" ht="12" customHeight="1">
      <c r="A19" s="448" t="s">
        <v>108</v>
      </c>
      <c r="B19" s="429" t="s">
        <v>423</v>
      </c>
      <c r="C19" s="304"/>
    </row>
    <row r="20" spans="1:3" s="96" customFormat="1" ht="12" customHeight="1">
      <c r="A20" s="448" t="s">
        <v>109</v>
      </c>
      <c r="B20" s="429" t="s">
        <v>259</v>
      </c>
      <c r="C20" s="304"/>
    </row>
    <row r="21" spans="1:3" s="97" customFormat="1" ht="12" customHeight="1" thickBot="1">
      <c r="A21" s="449" t="s">
        <v>118</v>
      </c>
      <c r="B21" s="430" t="s">
        <v>260</v>
      </c>
      <c r="C21" s="306"/>
    </row>
    <row r="22" spans="1:3" s="97" customFormat="1" ht="12" customHeight="1" thickBot="1">
      <c r="A22" s="30" t="s">
        <v>21</v>
      </c>
      <c r="B22" s="21" t="s">
        <v>261</v>
      </c>
      <c r="C22" s="302">
        <f>+C23+C24+C25+C26+C27</f>
        <v>0</v>
      </c>
    </row>
    <row r="23" spans="1:3" s="97" customFormat="1" ht="12" customHeight="1">
      <c r="A23" s="447" t="s">
        <v>88</v>
      </c>
      <c r="B23" s="428" t="s">
        <v>262</v>
      </c>
      <c r="C23" s="305"/>
    </row>
    <row r="24" spans="1:3" s="96" customFormat="1" ht="12" customHeight="1">
      <c r="A24" s="448" t="s">
        <v>89</v>
      </c>
      <c r="B24" s="429" t="s">
        <v>263</v>
      </c>
      <c r="C24" s="304"/>
    </row>
    <row r="25" spans="1:3" s="97" customFormat="1" ht="12" customHeight="1">
      <c r="A25" s="448" t="s">
        <v>90</v>
      </c>
      <c r="B25" s="429" t="s">
        <v>424</v>
      </c>
      <c r="C25" s="304"/>
    </row>
    <row r="26" spans="1:3" s="97" customFormat="1" ht="12" customHeight="1">
      <c r="A26" s="448" t="s">
        <v>91</v>
      </c>
      <c r="B26" s="429" t="s">
        <v>425</v>
      </c>
      <c r="C26" s="304"/>
    </row>
    <row r="27" spans="1:3" s="97" customFormat="1" ht="12" customHeight="1">
      <c r="A27" s="448" t="s">
        <v>169</v>
      </c>
      <c r="B27" s="429" t="s">
        <v>264</v>
      </c>
      <c r="C27" s="304"/>
    </row>
    <row r="28" spans="1:3" s="97" customFormat="1" ht="12" customHeight="1" thickBot="1">
      <c r="A28" s="449" t="s">
        <v>170</v>
      </c>
      <c r="B28" s="430" t="s">
        <v>265</v>
      </c>
      <c r="C28" s="306"/>
    </row>
    <row r="29" spans="1:3" s="97" customFormat="1" ht="12" customHeight="1" thickBot="1">
      <c r="A29" s="30" t="s">
        <v>171</v>
      </c>
      <c r="B29" s="21" t="s">
        <v>266</v>
      </c>
      <c r="C29" s="308">
        <f>SUM(C30:C36)</f>
        <v>0</v>
      </c>
    </row>
    <row r="30" spans="1:3" s="97" customFormat="1" ht="12" customHeight="1">
      <c r="A30" s="447" t="s">
        <v>267</v>
      </c>
      <c r="B30" s="428" t="s">
        <v>556</v>
      </c>
      <c r="C30" s="305"/>
    </row>
    <row r="31" spans="1:3" s="97" customFormat="1" ht="12" customHeight="1">
      <c r="A31" s="448" t="s">
        <v>268</v>
      </c>
      <c r="B31" s="429" t="s">
        <v>557</v>
      </c>
      <c r="C31" s="304"/>
    </row>
    <row r="32" spans="1:3" s="97" customFormat="1" ht="12" customHeight="1">
      <c r="A32" s="448" t="s">
        <v>269</v>
      </c>
      <c r="B32" s="429" t="s">
        <v>558</v>
      </c>
      <c r="C32" s="304"/>
    </row>
    <row r="33" spans="1:3" s="97" customFormat="1" ht="12" customHeight="1">
      <c r="A33" s="448" t="s">
        <v>270</v>
      </c>
      <c r="B33" s="429" t="s">
        <v>559</v>
      </c>
      <c r="C33" s="304"/>
    </row>
    <row r="34" spans="1:3" s="97" customFormat="1" ht="12" customHeight="1">
      <c r="A34" s="448" t="s">
        <v>553</v>
      </c>
      <c r="B34" s="429" t="s">
        <v>271</v>
      </c>
      <c r="C34" s="304"/>
    </row>
    <row r="35" spans="1:3" s="97" customFormat="1" ht="12" customHeight="1">
      <c r="A35" s="448" t="s">
        <v>554</v>
      </c>
      <c r="B35" s="429" t="s">
        <v>272</v>
      </c>
      <c r="C35" s="304"/>
    </row>
    <row r="36" spans="1:3" s="97" customFormat="1" ht="12" customHeight="1" thickBot="1">
      <c r="A36" s="449" t="s">
        <v>555</v>
      </c>
      <c r="B36" s="522" t="s">
        <v>273</v>
      </c>
      <c r="C36" s="306"/>
    </row>
    <row r="37" spans="1:3" s="97" customFormat="1" ht="12" customHeight="1" thickBot="1">
      <c r="A37" s="30" t="s">
        <v>23</v>
      </c>
      <c r="B37" s="21" t="s">
        <v>434</v>
      </c>
      <c r="C37" s="302">
        <f>SUM(C38:C48)</f>
        <v>0</v>
      </c>
    </row>
    <row r="38" spans="1:3" s="97" customFormat="1" ht="12" customHeight="1">
      <c r="A38" s="447" t="s">
        <v>92</v>
      </c>
      <c r="B38" s="428" t="s">
        <v>276</v>
      </c>
      <c r="C38" s="305"/>
    </row>
    <row r="39" spans="1:3" s="97" customFormat="1" ht="12" customHeight="1">
      <c r="A39" s="448" t="s">
        <v>93</v>
      </c>
      <c r="B39" s="429" t="s">
        <v>277</v>
      </c>
      <c r="C39" s="304"/>
    </row>
    <row r="40" spans="1:3" s="97" customFormat="1" ht="12" customHeight="1">
      <c r="A40" s="448" t="s">
        <v>94</v>
      </c>
      <c r="B40" s="429" t="s">
        <v>278</v>
      </c>
      <c r="C40" s="304"/>
    </row>
    <row r="41" spans="1:3" s="97" customFormat="1" ht="12" customHeight="1">
      <c r="A41" s="448" t="s">
        <v>173</v>
      </c>
      <c r="B41" s="429" t="s">
        <v>279</v>
      </c>
      <c r="C41" s="304"/>
    </row>
    <row r="42" spans="1:3" s="97" customFormat="1" ht="12" customHeight="1">
      <c r="A42" s="448" t="s">
        <v>174</v>
      </c>
      <c r="B42" s="429" t="s">
        <v>280</v>
      </c>
      <c r="C42" s="304"/>
    </row>
    <row r="43" spans="1:3" s="97" customFormat="1" ht="12" customHeight="1">
      <c r="A43" s="448" t="s">
        <v>175</v>
      </c>
      <c r="B43" s="429" t="s">
        <v>281</v>
      </c>
      <c r="C43" s="304"/>
    </row>
    <row r="44" spans="1:3" s="97" customFormat="1" ht="12" customHeight="1">
      <c r="A44" s="448" t="s">
        <v>176</v>
      </c>
      <c r="B44" s="429" t="s">
        <v>282</v>
      </c>
      <c r="C44" s="304"/>
    </row>
    <row r="45" spans="1:3" s="97" customFormat="1" ht="12" customHeight="1">
      <c r="A45" s="448" t="s">
        <v>177</v>
      </c>
      <c r="B45" s="429" t="s">
        <v>560</v>
      </c>
      <c r="C45" s="304"/>
    </row>
    <row r="46" spans="1:3" s="97" customFormat="1" ht="12" customHeight="1">
      <c r="A46" s="448" t="s">
        <v>274</v>
      </c>
      <c r="B46" s="429" t="s">
        <v>284</v>
      </c>
      <c r="C46" s="307"/>
    </row>
    <row r="47" spans="1:3" s="97" customFormat="1" ht="12" customHeight="1">
      <c r="A47" s="449" t="s">
        <v>275</v>
      </c>
      <c r="B47" s="430" t="s">
        <v>436</v>
      </c>
      <c r="C47" s="414"/>
    </row>
    <row r="48" spans="1:3" s="97" customFormat="1" ht="12" customHeight="1" thickBot="1">
      <c r="A48" s="449" t="s">
        <v>435</v>
      </c>
      <c r="B48" s="430" t="s">
        <v>285</v>
      </c>
      <c r="C48" s="414"/>
    </row>
    <row r="49" spans="1:3" s="97" customFormat="1" ht="12" customHeight="1" thickBot="1">
      <c r="A49" s="30" t="s">
        <v>24</v>
      </c>
      <c r="B49" s="21" t="s">
        <v>286</v>
      </c>
      <c r="C49" s="302">
        <f>SUM(C50:C54)</f>
        <v>0</v>
      </c>
    </row>
    <row r="50" spans="1:3" s="97" customFormat="1" ht="12" customHeight="1">
      <c r="A50" s="447" t="s">
        <v>95</v>
      </c>
      <c r="B50" s="428" t="s">
        <v>290</v>
      </c>
      <c r="C50" s="472"/>
    </row>
    <row r="51" spans="1:3" s="97" customFormat="1" ht="12" customHeight="1">
      <c r="A51" s="448" t="s">
        <v>96</v>
      </c>
      <c r="B51" s="429" t="s">
        <v>291</v>
      </c>
      <c r="C51" s="307"/>
    </row>
    <row r="52" spans="1:3" s="97" customFormat="1" ht="12" customHeight="1">
      <c r="A52" s="448" t="s">
        <v>287</v>
      </c>
      <c r="B52" s="429" t="s">
        <v>292</v>
      </c>
      <c r="C52" s="307"/>
    </row>
    <row r="53" spans="1:3" s="97" customFormat="1" ht="12" customHeight="1">
      <c r="A53" s="448" t="s">
        <v>288</v>
      </c>
      <c r="B53" s="429" t="s">
        <v>293</v>
      </c>
      <c r="C53" s="307"/>
    </row>
    <row r="54" spans="1:3" s="97" customFormat="1" ht="12" customHeight="1" thickBot="1">
      <c r="A54" s="449" t="s">
        <v>289</v>
      </c>
      <c r="B54" s="522" t="s">
        <v>294</v>
      </c>
      <c r="C54" s="414"/>
    </row>
    <row r="55" spans="1:3" s="97" customFormat="1" ht="12" customHeight="1" thickBot="1">
      <c r="A55" s="30" t="s">
        <v>178</v>
      </c>
      <c r="B55" s="21" t="s">
        <v>295</v>
      </c>
      <c r="C55" s="302">
        <f>SUM(C56:C58)</f>
        <v>0</v>
      </c>
    </row>
    <row r="56" spans="1:3" s="97" customFormat="1" ht="12" customHeight="1">
      <c r="A56" s="447" t="s">
        <v>97</v>
      </c>
      <c r="B56" s="428" t="s">
        <v>296</v>
      </c>
      <c r="C56" s="305"/>
    </row>
    <row r="57" spans="1:3" s="97" customFormat="1" ht="12" customHeight="1">
      <c r="A57" s="448" t="s">
        <v>98</v>
      </c>
      <c r="B57" s="429" t="s">
        <v>426</v>
      </c>
      <c r="C57" s="304"/>
    </row>
    <row r="58" spans="1:3" s="97" customFormat="1" ht="12" customHeight="1">
      <c r="A58" s="448" t="s">
        <v>299</v>
      </c>
      <c r="B58" s="429" t="s">
        <v>297</v>
      </c>
      <c r="C58" s="304"/>
    </row>
    <row r="59" spans="1:3" s="97" customFormat="1" ht="12" customHeight="1" thickBot="1">
      <c r="A59" s="449" t="s">
        <v>300</v>
      </c>
      <c r="B59" s="522" t="s">
        <v>298</v>
      </c>
      <c r="C59" s="306"/>
    </row>
    <row r="60" spans="1:3" s="97" customFormat="1" ht="12" customHeight="1" thickBot="1">
      <c r="A60" s="30" t="s">
        <v>26</v>
      </c>
      <c r="B60" s="297" t="s">
        <v>301</v>
      </c>
      <c r="C60" s="302">
        <f>SUM(C61:C63)</f>
        <v>0</v>
      </c>
    </row>
    <row r="61" spans="1:3" s="97" customFormat="1" ht="12" customHeight="1">
      <c r="A61" s="447" t="s">
        <v>179</v>
      </c>
      <c r="B61" s="428" t="s">
        <v>303</v>
      </c>
      <c r="C61" s="307"/>
    </row>
    <row r="62" spans="1:3" s="97" customFormat="1" ht="12" customHeight="1">
      <c r="A62" s="448" t="s">
        <v>180</v>
      </c>
      <c r="B62" s="429" t="s">
        <v>427</v>
      </c>
      <c r="C62" s="307"/>
    </row>
    <row r="63" spans="1:3" s="97" customFormat="1" ht="12" customHeight="1">
      <c r="A63" s="448" t="s">
        <v>229</v>
      </c>
      <c r="B63" s="429" t="s">
        <v>304</v>
      </c>
      <c r="C63" s="307"/>
    </row>
    <row r="64" spans="1:3" s="97" customFormat="1" ht="12" customHeight="1" thickBot="1">
      <c r="A64" s="449" t="s">
        <v>302</v>
      </c>
      <c r="B64" s="522" t="s">
        <v>305</v>
      </c>
      <c r="C64" s="307"/>
    </row>
    <row r="65" spans="1:3" s="97" customFormat="1" ht="12" customHeight="1" thickBot="1">
      <c r="A65" s="30" t="s">
        <v>27</v>
      </c>
      <c r="B65" s="21" t="s">
        <v>306</v>
      </c>
      <c r="C65" s="308">
        <f>+C8+C15+C22+C29+C37+C49+C55+C60</f>
        <v>0</v>
      </c>
    </row>
    <row r="66" spans="1:3" s="97" customFormat="1" ht="12" customHeight="1" thickBot="1">
      <c r="A66" s="450" t="s">
        <v>394</v>
      </c>
      <c r="B66" s="297" t="s">
        <v>308</v>
      </c>
      <c r="C66" s="302">
        <f>SUM(C67:C69)</f>
        <v>0</v>
      </c>
    </row>
    <row r="67" spans="1:3" s="97" customFormat="1" ht="12" customHeight="1">
      <c r="A67" s="447" t="s">
        <v>336</v>
      </c>
      <c r="B67" s="428" t="s">
        <v>309</v>
      </c>
      <c r="C67" s="307"/>
    </row>
    <row r="68" spans="1:3" s="97" customFormat="1" ht="12" customHeight="1">
      <c r="A68" s="448" t="s">
        <v>345</v>
      </c>
      <c r="B68" s="429" t="s">
        <v>310</v>
      </c>
      <c r="C68" s="307"/>
    </row>
    <row r="69" spans="1:3" s="97" customFormat="1" ht="12" customHeight="1" thickBot="1">
      <c r="A69" s="449" t="s">
        <v>346</v>
      </c>
      <c r="B69" s="526" t="s">
        <v>311</v>
      </c>
      <c r="C69" s="307"/>
    </row>
    <row r="70" spans="1:3" s="97" customFormat="1" ht="12" customHeight="1" thickBot="1">
      <c r="A70" s="450" t="s">
        <v>312</v>
      </c>
      <c r="B70" s="297" t="s">
        <v>313</v>
      </c>
      <c r="C70" s="302">
        <f>SUM(C71:C74)</f>
        <v>0</v>
      </c>
    </row>
    <row r="71" spans="1:3" s="97" customFormat="1" ht="12" customHeight="1">
      <c r="A71" s="447" t="s">
        <v>147</v>
      </c>
      <c r="B71" s="428" t="s">
        <v>314</v>
      </c>
      <c r="C71" s="307"/>
    </row>
    <row r="72" spans="1:3" s="97" customFormat="1" ht="12" customHeight="1">
      <c r="A72" s="448" t="s">
        <v>148</v>
      </c>
      <c r="B72" s="429" t="s">
        <v>573</v>
      </c>
      <c r="C72" s="307"/>
    </row>
    <row r="73" spans="1:3" s="97" customFormat="1" ht="12" customHeight="1">
      <c r="A73" s="448" t="s">
        <v>337</v>
      </c>
      <c r="B73" s="429" t="s">
        <v>315</v>
      </c>
      <c r="C73" s="307"/>
    </row>
    <row r="74" spans="1:3" s="97" customFormat="1" ht="12" customHeight="1" thickBot="1">
      <c r="A74" s="449" t="s">
        <v>338</v>
      </c>
      <c r="B74" s="299" t="s">
        <v>574</v>
      </c>
      <c r="C74" s="307"/>
    </row>
    <row r="75" spans="1:3" s="97" customFormat="1" ht="12" customHeight="1" thickBot="1">
      <c r="A75" s="450" t="s">
        <v>316</v>
      </c>
      <c r="B75" s="297" t="s">
        <v>317</v>
      </c>
      <c r="C75" s="302">
        <f>SUM(C76:C77)</f>
        <v>0</v>
      </c>
    </row>
    <row r="76" spans="1:3" s="97" customFormat="1" ht="12" customHeight="1">
      <c r="A76" s="447" t="s">
        <v>339</v>
      </c>
      <c r="B76" s="428" t="s">
        <v>318</v>
      </c>
      <c r="C76" s="307"/>
    </row>
    <row r="77" spans="1:3" s="97" customFormat="1" ht="12" customHeight="1" thickBot="1">
      <c r="A77" s="449" t="s">
        <v>340</v>
      </c>
      <c r="B77" s="430" t="s">
        <v>319</v>
      </c>
      <c r="C77" s="307"/>
    </row>
    <row r="78" spans="1:3" s="96" customFormat="1" ht="12" customHeight="1" thickBot="1">
      <c r="A78" s="450" t="s">
        <v>320</v>
      </c>
      <c r="B78" s="297" t="s">
        <v>321</v>
      </c>
      <c r="C78" s="302">
        <f>SUM(C79:C81)</f>
        <v>0</v>
      </c>
    </row>
    <row r="79" spans="1:3" s="97" customFormat="1" ht="12" customHeight="1">
      <c r="A79" s="447" t="s">
        <v>341</v>
      </c>
      <c r="B79" s="428" t="s">
        <v>322</v>
      </c>
      <c r="C79" s="307"/>
    </row>
    <row r="80" spans="1:3" s="97" customFormat="1" ht="12" customHeight="1">
      <c r="A80" s="448" t="s">
        <v>342</v>
      </c>
      <c r="B80" s="429" t="s">
        <v>323</v>
      </c>
      <c r="C80" s="307"/>
    </row>
    <row r="81" spans="1:3" s="97" customFormat="1" ht="12" customHeight="1" thickBot="1">
      <c r="A81" s="449" t="s">
        <v>343</v>
      </c>
      <c r="B81" s="430" t="s">
        <v>575</v>
      </c>
      <c r="C81" s="307"/>
    </row>
    <row r="82" spans="1:3" s="97" customFormat="1" ht="12" customHeight="1" thickBot="1">
      <c r="A82" s="450" t="s">
        <v>324</v>
      </c>
      <c r="B82" s="297" t="s">
        <v>344</v>
      </c>
      <c r="C82" s="302">
        <f>SUM(C83:C86)</f>
        <v>0</v>
      </c>
    </row>
    <row r="83" spans="1:3" s="97" customFormat="1" ht="12" customHeight="1">
      <c r="A83" s="451" t="s">
        <v>325</v>
      </c>
      <c r="B83" s="428" t="s">
        <v>326</v>
      </c>
      <c r="C83" s="307"/>
    </row>
    <row r="84" spans="1:3" s="97" customFormat="1" ht="12" customHeight="1">
      <c r="A84" s="452" t="s">
        <v>327</v>
      </c>
      <c r="B84" s="429" t="s">
        <v>328</v>
      </c>
      <c r="C84" s="307"/>
    </row>
    <row r="85" spans="1:3" s="97" customFormat="1" ht="12" customHeight="1">
      <c r="A85" s="452" t="s">
        <v>329</v>
      </c>
      <c r="B85" s="429" t="s">
        <v>330</v>
      </c>
      <c r="C85" s="307"/>
    </row>
    <row r="86" spans="1:3" s="96" customFormat="1" ht="12" customHeight="1" thickBot="1">
      <c r="A86" s="453" t="s">
        <v>331</v>
      </c>
      <c r="B86" s="430" t="s">
        <v>332</v>
      </c>
      <c r="C86" s="307"/>
    </row>
    <row r="87" spans="1:3" s="96" customFormat="1" ht="12" customHeight="1" thickBot="1">
      <c r="A87" s="450" t="s">
        <v>333</v>
      </c>
      <c r="B87" s="297" t="s">
        <v>475</v>
      </c>
      <c r="C87" s="473"/>
    </row>
    <row r="88" spans="1:3" s="96" customFormat="1" ht="12" customHeight="1" thickBot="1">
      <c r="A88" s="450" t="s">
        <v>507</v>
      </c>
      <c r="B88" s="297" t="s">
        <v>334</v>
      </c>
      <c r="C88" s="473"/>
    </row>
    <row r="89" spans="1:3" s="96" customFormat="1" ht="12" customHeight="1" thickBot="1">
      <c r="A89" s="450" t="s">
        <v>508</v>
      </c>
      <c r="B89" s="435" t="s">
        <v>478</v>
      </c>
      <c r="C89" s="308">
        <f>+C66+C70+C75+C78+C82+C88+C87</f>
        <v>0</v>
      </c>
    </row>
    <row r="90" spans="1:3" s="96" customFormat="1" ht="12" customHeight="1" thickBot="1">
      <c r="A90" s="454" t="s">
        <v>509</v>
      </c>
      <c r="B90" s="436" t="s">
        <v>510</v>
      </c>
      <c r="C90" s="308">
        <f>+C65+C89</f>
        <v>0</v>
      </c>
    </row>
    <row r="91" spans="1:3" s="97" customFormat="1" ht="15" customHeight="1" thickBot="1">
      <c r="A91" s="243"/>
      <c r="B91" s="244"/>
      <c r="C91" s="372"/>
    </row>
    <row r="92" spans="1:3" s="69" customFormat="1" ht="16.5" customHeight="1" thickBot="1">
      <c r="A92" s="247"/>
      <c r="B92" s="248" t="s">
        <v>58</v>
      </c>
      <c r="C92" s="374"/>
    </row>
    <row r="93" spans="1:3" s="98" customFormat="1" ht="12" customHeight="1" thickBot="1">
      <c r="A93" s="420" t="s">
        <v>19</v>
      </c>
      <c r="B93" s="28" t="s">
        <v>514</v>
      </c>
      <c r="C93" s="301">
        <f>+C94+C95+C96+C97+C98+C111</f>
        <v>0</v>
      </c>
    </row>
    <row r="94" spans="1:3" ht="12" customHeight="1">
      <c r="A94" s="455" t="s">
        <v>99</v>
      </c>
      <c r="B94" s="10" t="s">
        <v>50</v>
      </c>
      <c r="C94" s="303"/>
    </row>
    <row r="95" spans="1:3" ht="12" customHeight="1">
      <c r="A95" s="448" t="s">
        <v>100</v>
      </c>
      <c r="B95" s="8" t="s">
        <v>181</v>
      </c>
      <c r="C95" s="304"/>
    </row>
    <row r="96" spans="1:3" ht="12" customHeight="1">
      <c r="A96" s="448" t="s">
        <v>101</v>
      </c>
      <c r="B96" s="8" t="s">
        <v>138</v>
      </c>
      <c r="C96" s="306"/>
    </row>
    <row r="97" spans="1:3" ht="12" customHeight="1">
      <c r="A97" s="448" t="s">
        <v>102</v>
      </c>
      <c r="B97" s="11" t="s">
        <v>182</v>
      </c>
      <c r="C97" s="306"/>
    </row>
    <row r="98" spans="1:3" ht="12" customHeight="1">
      <c r="A98" s="448" t="s">
        <v>113</v>
      </c>
      <c r="B98" s="19" t="s">
        <v>183</v>
      </c>
      <c r="C98" s="306"/>
    </row>
    <row r="99" spans="1:3" ht="12" customHeight="1">
      <c r="A99" s="448" t="s">
        <v>103</v>
      </c>
      <c r="B99" s="8" t="s">
        <v>511</v>
      </c>
      <c r="C99" s="306"/>
    </row>
    <row r="100" spans="1:3" ht="12" customHeight="1">
      <c r="A100" s="448" t="s">
        <v>104</v>
      </c>
      <c r="B100" s="143" t="s">
        <v>441</v>
      </c>
      <c r="C100" s="306"/>
    </row>
    <row r="101" spans="1:3" ht="12" customHeight="1">
      <c r="A101" s="448" t="s">
        <v>114</v>
      </c>
      <c r="B101" s="143" t="s">
        <v>440</v>
      </c>
      <c r="C101" s="306"/>
    </row>
    <row r="102" spans="1:3" ht="12" customHeight="1">
      <c r="A102" s="448" t="s">
        <v>115</v>
      </c>
      <c r="B102" s="143" t="s">
        <v>350</v>
      </c>
      <c r="C102" s="306"/>
    </row>
    <row r="103" spans="1:3" ht="12" customHeight="1">
      <c r="A103" s="448" t="s">
        <v>116</v>
      </c>
      <c r="B103" s="144" t="s">
        <v>351</v>
      </c>
      <c r="C103" s="306"/>
    </row>
    <row r="104" spans="1:3" ht="12" customHeight="1">
      <c r="A104" s="448" t="s">
        <v>117</v>
      </c>
      <c r="B104" s="144" t="s">
        <v>352</v>
      </c>
      <c r="C104" s="306"/>
    </row>
    <row r="105" spans="1:3" ht="12" customHeight="1">
      <c r="A105" s="448" t="s">
        <v>119</v>
      </c>
      <c r="B105" s="143" t="s">
        <v>353</v>
      </c>
      <c r="C105" s="306"/>
    </row>
    <row r="106" spans="1:3" ht="12" customHeight="1">
      <c r="A106" s="448" t="s">
        <v>184</v>
      </c>
      <c r="B106" s="143" t="s">
        <v>354</v>
      </c>
      <c r="C106" s="306"/>
    </row>
    <row r="107" spans="1:3" ht="12" customHeight="1">
      <c r="A107" s="448" t="s">
        <v>348</v>
      </c>
      <c r="B107" s="144" t="s">
        <v>355</v>
      </c>
      <c r="C107" s="306"/>
    </row>
    <row r="108" spans="1:3" ht="12" customHeight="1">
      <c r="A108" s="456" t="s">
        <v>349</v>
      </c>
      <c r="B108" s="145" t="s">
        <v>356</v>
      </c>
      <c r="C108" s="306"/>
    </row>
    <row r="109" spans="1:3" ht="12" customHeight="1">
      <c r="A109" s="448" t="s">
        <v>438</v>
      </c>
      <c r="B109" s="145" t="s">
        <v>357</v>
      </c>
      <c r="C109" s="306"/>
    </row>
    <row r="110" spans="1:3" ht="12" customHeight="1">
      <c r="A110" s="448" t="s">
        <v>439</v>
      </c>
      <c r="B110" s="144" t="s">
        <v>358</v>
      </c>
      <c r="C110" s="304"/>
    </row>
    <row r="111" spans="1:3" ht="12" customHeight="1">
      <c r="A111" s="448" t="s">
        <v>443</v>
      </c>
      <c r="B111" s="11" t="s">
        <v>51</v>
      </c>
      <c r="C111" s="304"/>
    </row>
    <row r="112" spans="1:3" ht="12" customHeight="1">
      <c r="A112" s="449" t="s">
        <v>444</v>
      </c>
      <c r="B112" s="8" t="s">
        <v>512</v>
      </c>
      <c r="C112" s="306"/>
    </row>
    <row r="113" spans="1:3" ht="12" customHeight="1" thickBot="1">
      <c r="A113" s="457" t="s">
        <v>445</v>
      </c>
      <c r="B113" s="146" t="s">
        <v>513</v>
      </c>
      <c r="C113" s="310"/>
    </row>
    <row r="114" spans="1:3" ht="12" customHeight="1" thickBot="1">
      <c r="A114" s="30" t="s">
        <v>20</v>
      </c>
      <c r="B114" s="27" t="s">
        <v>359</v>
      </c>
      <c r="C114" s="302">
        <f>+C115+C117+C119</f>
        <v>0</v>
      </c>
    </row>
    <row r="115" spans="1:3" ht="12" customHeight="1">
      <c r="A115" s="447" t="s">
        <v>105</v>
      </c>
      <c r="B115" s="8" t="s">
        <v>228</v>
      </c>
      <c r="C115" s="305"/>
    </row>
    <row r="116" spans="1:3" ht="12" customHeight="1">
      <c r="A116" s="447" t="s">
        <v>106</v>
      </c>
      <c r="B116" s="12" t="s">
        <v>363</v>
      </c>
      <c r="C116" s="305"/>
    </row>
    <row r="117" spans="1:3" ht="12" customHeight="1">
      <c r="A117" s="447" t="s">
        <v>107</v>
      </c>
      <c r="B117" s="12" t="s">
        <v>185</v>
      </c>
      <c r="C117" s="304"/>
    </row>
    <row r="118" spans="1:3" ht="12" customHeight="1">
      <c r="A118" s="447" t="s">
        <v>108</v>
      </c>
      <c r="B118" s="12" t="s">
        <v>364</v>
      </c>
      <c r="C118" s="272"/>
    </row>
    <row r="119" spans="1:3" ht="12" customHeight="1">
      <c r="A119" s="447" t="s">
        <v>109</v>
      </c>
      <c r="B119" s="299" t="s">
        <v>230</v>
      </c>
      <c r="C119" s="272"/>
    </row>
    <row r="120" spans="1:3" ht="12" customHeight="1">
      <c r="A120" s="447" t="s">
        <v>118</v>
      </c>
      <c r="B120" s="298" t="s">
        <v>428</v>
      </c>
      <c r="C120" s="272"/>
    </row>
    <row r="121" spans="1:3" ht="12" customHeight="1">
      <c r="A121" s="447" t="s">
        <v>120</v>
      </c>
      <c r="B121" s="424" t="s">
        <v>369</v>
      </c>
      <c r="C121" s="272"/>
    </row>
    <row r="122" spans="1:3" ht="12" customHeight="1">
      <c r="A122" s="447" t="s">
        <v>186</v>
      </c>
      <c r="B122" s="144" t="s">
        <v>352</v>
      </c>
      <c r="C122" s="272"/>
    </row>
    <row r="123" spans="1:3" ht="12" customHeight="1">
      <c r="A123" s="447" t="s">
        <v>187</v>
      </c>
      <c r="B123" s="144" t="s">
        <v>368</v>
      </c>
      <c r="C123" s="272"/>
    </row>
    <row r="124" spans="1:3" ht="12" customHeight="1">
      <c r="A124" s="447" t="s">
        <v>188</v>
      </c>
      <c r="B124" s="144" t="s">
        <v>367</v>
      </c>
      <c r="C124" s="272"/>
    </row>
    <row r="125" spans="1:3" ht="12" customHeight="1">
      <c r="A125" s="447" t="s">
        <v>360</v>
      </c>
      <c r="B125" s="144" t="s">
        <v>355</v>
      </c>
      <c r="C125" s="272"/>
    </row>
    <row r="126" spans="1:3" ht="12" customHeight="1">
      <c r="A126" s="447" t="s">
        <v>361</v>
      </c>
      <c r="B126" s="144" t="s">
        <v>366</v>
      </c>
      <c r="C126" s="272"/>
    </row>
    <row r="127" spans="1:3" ht="12" customHeight="1" thickBot="1">
      <c r="A127" s="456" t="s">
        <v>362</v>
      </c>
      <c r="B127" s="144" t="s">
        <v>365</v>
      </c>
      <c r="C127" s="274"/>
    </row>
    <row r="128" spans="1:3" ht="12" customHeight="1" thickBot="1">
      <c r="A128" s="30" t="s">
        <v>21</v>
      </c>
      <c r="B128" s="124" t="s">
        <v>448</v>
      </c>
      <c r="C128" s="302">
        <f>+C93+C114</f>
        <v>0</v>
      </c>
    </row>
    <row r="129" spans="1:3" ht="12" customHeight="1" thickBot="1">
      <c r="A129" s="30" t="s">
        <v>22</v>
      </c>
      <c r="B129" s="124" t="s">
        <v>449</v>
      </c>
      <c r="C129" s="302">
        <f>+C130+C131+C132</f>
        <v>0</v>
      </c>
    </row>
    <row r="130" spans="1:3" s="98" customFormat="1" ht="12" customHeight="1">
      <c r="A130" s="447" t="s">
        <v>267</v>
      </c>
      <c r="B130" s="9" t="s">
        <v>517</v>
      </c>
      <c r="C130" s="272"/>
    </row>
    <row r="131" spans="1:3" ht="12" customHeight="1">
      <c r="A131" s="447" t="s">
        <v>268</v>
      </c>
      <c r="B131" s="9" t="s">
        <v>457</v>
      </c>
      <c r="C131" s="272"/>
    </row>
    <row r="132" spans="1:3" ht="12" customHeight="1" thickBot="1">
      <c r="A132" s="456" t="s">
        <v>269</v>
      </c>
      <c r="B132" s="7" t="s">
        <v>516</v>
      </c>
      <c r="C132" s="272"/>
    </row>
    <row r="133" spans="1:3" ht="12" customHeight="1" thickBot="1">
      <c r="A133" s="30" t="s">
        <v>23</v>
      </c>
      <c r="B133" s="124" t="s">
        <v>450</v>
      </c>
      <c r="C133" s="302">
        <f>+C134+C135+C136+C137+C138+C139</f>
        <v>0</v>
      </c>
    </row>
    <row r="134" spans="1:3" ht="12" customHeight="1">
      <c r="A134" s="447" t="s">
        <v>92</v>
      </c>
      <c r="B134" s="9" t="s">
        <v>459</v>
      </c>
      <c r="C134" s="272"/>
    </row>
    <row r="135" spans="1:3" ht="12" customHeight="1">
      <c r="A135" s="447" t="s">
        <v>93</v>
      </c>
      <c r="B135" s="9" t="s">
        <v>451</v>
      </c>
      <c r="C135" s="272"/>
    </row>
    <row r="136" spans="1:3" ht="12" customHeight="1">
      <c r="A136" s="447" t="s">
        <v>94</v>
      </c>
      <c r="B136" s="9" t="s">
        <v>452</v>
      </c>
      <c r="C136" s="272"/>
    </row>
    <row r="137" spans="1:3" ht="12" customHeight="1">
      <c r="A137" s="447" t="s">
        <v>173</v>
      </c>
      <c r="B137" s="9" t="s">
        <v>515</v>
      </c>
      <c r="C137" s="272"/>
    </row>
    <row r="138" spans="1:3" ht="12" customHeight="1">
      <c r="A138" s="447" t="s">
        <v>174</v>
      </c>
      <c r="B138" s="9" t="s">
        <v>454</v>
      </c>
      <c r="C138" s="272"/>
    </row>
    <row r="139" spans="1:3" s="98" customFormat="1" ht="12" customHeight="1" thickBot="1">
      <c r="A139" s="456" t="s">
        <v>175</v>
      </c>
      <c r="B139" s="7" t="s">
        <v>455</v>
      </c>
      <c r="C139" s="272"/>
    </row>
    <row r="140" spans="1:11" ht="12" customHeight="1" thickBot="1">
      <c r="A140" s="30" t="s">
        <v>24</v>
      </c>
      <c r="B140" s="124" t="s">
        <v>542</v>
      </c>
      <c r="C140" s="308">
        <f>+C141+C142+C144+C145+C143</f>
        <v>0</v>
      </c>
      <c r="K140" s="254"/>
    </row>
    <row r="141" spans="1:3" ht="12.75">
      <c r="A141" s="447" t="s">
        <v>95</v>
      </c>
      <c r="B141" s="9" t="s">
        <v>370</v>
      </c>
      <c r="C141" s="272"/>
    </row>
    <row r="142" spans="1:3" ht="12" customHeight="1">
      <c r="A142" s="447" t="s">
        <v>96</v>
      </c>
      <c r="B142" s="9" t="s">
        <v>371</v>
      </c>
      <c r="C142" s="272"/>
    </row>
    <row r="143" spans="1:3" s="98" customFormat="1" ht="12" customHeight="1">
      <c r="A143" s="447" t="s">
        <v>287</v>
      </c>
      <c r="B143" s="9" t="s">
        <v>541</v>
      </c>
      <c r="C143" s="272"/>
    </row>
    <row r="144" spans="1:3" s="98" customFormat="1" ht="12" customHeight="1">
      <c r="A144" s="447" t="s">
        <v>288</v>
      </c>
      <c r="B144" s="9" t="s">
        <v>464</v>
      </c>
      <c r="C144" s="272"/>
    </row>
    <row r="145" spans="1:3" s="98" customFormat="1" ht="12" customHeight="1" thickBot="1">
      <c r="A145" s="456" t="s">
        <v>289</v>
      </c>
      <c r="B145" s="7" t="s">
        <v>390</v>
      </c>
      <c r="C145" s="272"/>
    </row>
    <row r="146" spans="1:3" s="98" customFormat="1" ht="12" customHeight="1" thickBot="1">
      <c r="A146" s="30" t="s">
        <v>25</v>
      </c>
      <c r="B146" s="124" t="s">
        <v>465</v>
      </c>
      <c r="C146" s="311">
        <f>+C147+C148+C149+C150+C151</f>
        <v>0</v>
      </c>
    </row>
    <row r="147" spans="1:3" s="98" customFormat="1" ht="12" customHeight="1">
      <c r="A147" s="447" t="s">
        <v>97</v>
      </c>
      <c r="B147" s="9" t="s">
        <v>460</v>
      </c>
      <c r="C147" s="272"/>
    </row>
    <row r="148" spans="1:3" s="98" customFormat="1" ht="12" customHeight="1">
      <c r="A148" s="447" t="s">
        <v>98</v>
      </c>
      <c r="B148" s="9" t="s">
        <v>467</v>
      </c>
      <c r="C148" s="272"/>
    </row>
    <row r="149" spans="1:3" s="98" customFormat="1" ht="12" customHeight="1">
      <c r="A149" s="447" t="s">
        <v>299</v>
      </c>
      <c r="B149" s="9" t="s">
        <v>462</v>
      </c>
      <c r="C149" s="272"/>
    </row>
    <row r="150" spans="1:3" ht="12.75" customHeight="1">
      <c r="A150" s="447" t="s">
        <v>300</v>
      </c>
      <c r="B150" s="9" t="s">
        <v>518</v>
      </c>
      <c r="C150" s="272"/>
    </row>
    <row r="151" spans="1:3" ht="12.75" customHeight="1" thickBot="1">
      <c r="A151" s="456" t="s">
        <v>466</v>
      </c>
      <c r="B151" s="7" t="s">
        <v>469</v>
      </c>
      <c r="C151" s="274"/>
    </row>
    <row r="152" spans="1:3" ht="12.75" customHeight="1" thickBot="1">
      <c r="A152" s="503" t="s">
        <v>26</v>
      </c>
      <c r="B152" s="124" t="s">
        <v>470</v>
      </c>
      <c r="C152" s="311"/>
    </row>
    <row r="153" spans="1:3" ht="12" customHeight="1" thickBot="1">
      <c r="A153" s="503" t="s">
        <v>27</v>
      </c>
      <c r="B153" s="124" t="s">
        <v>471</v>
      </c>
      <c r="C153" s="311"/>
    </row>
    <row r="154" spans="1:3" ht="15" customHeight="1" thickBot="1">
      <c r="A154" s="30" t="s">
        <v>28</v>
      </c>
      <c r="B154" s="124" t="s">
        <v>473</v>
      </c>
      <c r="C154" s="438">
        <f>+C129+C133+C140+C146+C152+C153</f>
        <v>0</v>
      </c>
    </row>
    <row r="155" spans="1:3" ht="13.5" thickBot="1">
      <c r="A155" s="458" t="s">
        <v>29</v>
      </c>
      <c r="B155" s="390" t="s">
        <v>472</v>
      </c>
      <c r="C155" s="438">
        <f>+C128+C154</f>
        <v>0</v>
      </c>
    </row>
    <row r="156" spans="1:3" ht="15" customHeight="1" thickBot="1">
      <c r="A156" s="398"/>
      <c r="B156" s="399"/>
      <c r="C156" s="400"/>
    </row>
    <row r="157" spans="1:3" ht="14.25" customHeight="1" thickBot="1">
      <c r="A157" s="252" t="s">
        <v>519</v>
      </c>
      <c r="B157" s="253"/>
      <c r="C157" s="121"/>
    </row>
    <row r="158" spans="1:3" ht="13.5" thickBot="1">
      <c r="A158" s="252" t="s">
        <v>203</v>
      </c>
      <c r="B158" s="253"/>
      <c r="C158" s="12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6">
      <selection activeCell="C62" sqref="C62"/>
    </sheetView>
  </sheetViews>
  <sheetFormatPr defaultColWidth="9.00390625" defaultRowHeight="12.75"/>
  <cols>
    <col min="1" max="1" width="13.875" style="250" customWidth="1"/>
    <col min="2" max="2" width="79.125" style="251" customWidth="1"/>
    <col min="3" max="3" width="25.00390625" style="251" customWidth="1"/>
    <col min="4" max="16384" width="9.375" style="251" customWidth="1"/>
  </cols>
  <sheetData>
    <row r="1" spans="1:3" s="230" customFormat="1" ht="21" customHeight="1" thickBot="1">
      <c r="A1" s="229"/>
      <c r="B1" s="231"/>
      <c r="C1" s="565" t="str">
        <f>+CONCATENATE("9.2. melléklet a ……/",LEFT(ÖSSZEFÜGGÉSEK!A5,4),". (….) önkormányzati rendelethez")</f>
        <v>9.2. melléklet a ……/2018. (….) önkormányzati rendelethez</v>
      </c>
    </row>
    <row r="2" spans="1:3" s="467" customFormat="1" ht="25.5" customHeight="1">
      <c r="A2" s="418" t="s">
        <v>201</v>
      </c>
      <c r="B2" s="363" t="s">
        <v>585</v>
      </c>
      <c r="C2" s="377" t="s">
        <v>60</v>
      </c>
    </row>
    <row r="3" spans="1:3" s="467" customFormat="1" ht="24.75" thickBot="1">
      <c r="A3" s="461" t="s">
        <v>200</v>
      </c>
      <c r="B3" s="364" t="s">
        <v>398</v>
      </c>
      <c r="C3" s="378"/>
    </row>
    <row r="4" spans="1:3" s="468" customFormat="1" ht="15.75" customHeight="1" thickBot="1">
      <c r="A4" s="233"/>
      <c r="B4" s="577" t="s">
        <v>417</v>
      </c>
      <c r="C4" s="234" t="str">
        <f>'9.1.3. sz. mell'!C4</f>
        <v>Forintban!</v>
      </c>
    </row>
    <row r="5" spans="1:3" ht="13.5" thickBot="1">
      <c r="A5" s="419" t="s">
        <v>202</v>
      </c>
      <c r="B5" s="235" t="s">
        <v>564</v>
      </c>
      <c r="C5" s="236" t="s">
        <v>56</v>
      </c>
    </row>
    <row r="6" spans="1:3" s="469" customFormat="1" ht="12.75" customHeight="1" thickBot="1">
      <c r="A6" s="200"/>
      <c r="B6" s="201" t="s">
        <v>493</v>
      </c>
      <c r="C6" s="202" t="s">
        <v>494</v>
      </c>
    </row>
    <row r="7" spans="1:3" s="469" customFormat="1" ht="15.75" customHeight="1" thickBot="1">
      <c r="A7" s="237"/>
      <c r="B7" s="238" t="s">
        <v>57</v>
      </c>
      <c r="C7" s="239"/>
    </row>
    <row r="8" spans="1:3" s="379" customFormat="1" ht="12" customHeight="1" thickBot="1">
      <c r="A8" s="200" t="s">
        <v>19</v>
      </c>
      <c r="B8" s="240" t="s">
        <v>520</v>
      </c>
      <c r="C8" s="322">
        <f>SUM(C9:C19)</f>
        <v>5100</v>
      </c>
    </row>
    <row r="9" spans="1:3" s="379" customFormat="1" ht="12" customHeight="1">
      <c r="A9" s="462" t="s">
        <v>99</v>
      </c>
      <c r="B9" s="10" t="s">
        <v>276</v>
      </c>
      <c r="C9" s="368">
        <v>5000</v>
      </c>
    </row>
    <row r="10" spans="1:3" s="379" customFormat="1" ht="12" customHeight="1">
      <c r="A10" s="463" t="s">
        <v>100</v>
      </c>
      <c r="B10" s="8" t="s">
        <v>277</v>
      </c>
      <c r="C10" s="320"/>
    </row>
    <row r="11" spans="1:3" s="379" customFormat="1" ht="12" customHeight="1">
      <c r="A11" s="463" t="s">
        <v>101</v>
      </c>
      <c r="B11" s="8" t="s">
        <v>278</v>
      </c>
      <c r="C11" s="320"/>
    </row>
    <row r="12" spans="1:3" s="379" customFormat="1" ht="12" customHeight="1">
      <c r="A12" s="463" t="s">
        <v>102</v>
      </c>
      <c r="B12" s="8" t="s">
        <v>279</v>
      </c>
      <c r="C12" s="320"/>
    </row>
    <row r="13" spans="1:3" s="379" customFormat="1" ht="12" customHeight="1">
      <c r="A13" s="463" t="s">
        <v>146</v>
      </c>
      <c r="B13" s="8" t="s">
        <v>280</v>
      </c>
      <c r="C13" s="320"/>
    </row>
    <row r="14" spans="1:3" s="379" customFormat="1" ht="12" customHeight="1">
      <c r="A14" s="463" t="s">
        <v>103</v>
      </c>
      <c r="B14" s="8" t="s">
        <v>399</v>
      </c>
      <c r="C14" s="320"/>
    </row>
    <row r="15" spans="1:3" s="379" customFormat="1" ht="12" customHeight="1">
      <c r="A15" s="463" t="s">
        <v>104</v>
      </c>
      <c r="B15" s="7" t="s">
        <v>400</v>
      </c>
      <c r="C15" s="320"/>
    </row>
    <row r="16" spans="1:3" s="379" customFormat="1" ht="12" customHeight="1">
      <c r="A16" s="463" t="s">
        <v>114</v>
      </c>
      <c r="B16" s="8" t="s">
        <v>283</v>
      </c>
      <c r="C16" s="369">
        <v>100</v>
      </c>
    </row>
    <row r="17" spans="1:3" s="470" customFormat="1" ht="12" customHeight="1">
      <c r="A17" s="463" t="s">
        <v>115</v>
      </c>
      <c r="B17" s="8" t="s">
        <v>284</v>
      </c>
      <c r="C17" s="320"/>
    </row>
    <row r="18" spans="1:3" s="470" customFormat="1" ht="12" customHeight="1">
      <c r="A18" s="463" t="s">
        <v>116</v>
      </c>
      <c r="B18" s="8" t="s">
        <v>436</v>
      </c>
      <c r="C18" s="321"/>
    </row>
    <row r="19" spans="1:3" s="470" customFormat="1" ht="12" customHeight="1" thickBot="1">
      <c r="A19" s="463" t="s">
        <v>117</v>
      </c>
      <c r="B19" s="7" t="s">
        <v>285</v>
      </c>
      <c r="C19" s="321"/>
    </row>
    <row r="20" spans="1:3" s="379" customFormat="1" ht="12" customHeight="1" thickBot="1">
      <c r="A20" s="200" t="s">
        <v>20</v>
      </c>
      <c r="B20" s="240" t="s">
        <v>401</v>
      </c>
      <c r="C20" s="322">
        <f>SUM(C21:C23)</f>
        <v>0</v>
      </c>
    </row>
    <row r="21" spans="1:3" s="470" customFormat="1" ht="12" customHeight="1">
      <c r="A21" s="463" t="s">
        <v>105</v>
      </c>
      <c r="B21" s="9" t="s">
        <v>257</v>
      </c>
      <c r="C21" s="320"/>
    </row>
    <row r="22" spans="1:3" s="470" customFormat="1" ht="12" customHeight="1">
      <c r="A22" s="463" t="s">
        <v>106</v>
      </c>
      <c r="B22" s="8" t="s">
        <v>402</v>
      </c>
      <c r="C22" s="320"/>
    </row>
    <row r="23" spans="1:3" s="470" customFormat="1" ht="12" customHeight="1">
      <c r="A23" s="463" t="s">
        <v>107</v>
      </c>
      <c r="B23" s="8" t="s">
        <v>403</v>
      </c>
      <c r="C23" s="320"/>
    </row>
    <row r="24" spans="1:3" s="470" customFormat="1" ht="12" customHeight="1" thickBot="1">
      <c r="A24" s="463" t="s">
        <v>108</v>
      </c>
      <c r="B24" s="8" t="s">
        <v>521</v>
      </c>
      <c r="C24" s="320"/>
    </row>
    <row r="25" spans="1:3" s="470" customFormat="1" ht="12" customHeight="1" thickBot="1">
      <c r="A25" s="208" t="s">
        <v>21</v>
      </c>
      <c r="B25" s="124" t="s">
        <v>172</v>
      </c>
      <c r="C25" s="349"/>
    </row>
    <row r="26" spans="1:3" s="470" customFormat="1" ht="12" customHeight="1" thickBot="1">
      <c r="A26" s="208" t="s">
        <v>22</v>
      </c>
      <c r="B26" s="124" t="s">
        <v>522</v>
      </c>
      <c r="C26" s="322">
        <f>+C27+C28+C29</f>
        <v>0</v>
      </c>
    </row>
    <row r="27" spans="1:3" s="470" customFormat="1" ht="12" customHeight="1">
      <c r="A27" s="464" t="s">
        <v>267</v>
      </c>
      <c r="B27" s="465" t="s">
        <v>262</v>
      </c>
      <c r="C27" s="77"/>
    </row>
    <row r="28" spans="1:3" s="470" customFormat="1" ht="12" customHeight="1">
      <c r="A28" s="464" t="s">
        <v>268</v>
      </c>
      <c r="B28" s="465" t="s">
        <v>402</v>
      </c>
      <c r="C28" s="320"/>
    </row>
    <row r="29" spans="1:3" s="470" customFormat="1" ht="12" customHeight="1">
      <c r="A29" s="464" t="s">
        <v>269</v>
      </c>
      <c r="B29" s="466" t="s">
        <v>405</v>
      </c>
      <c r="C29" s="320"/>
    </row>
    <row r="30" spans="1:3" s="470" customFormat="1" ht="12" customHeight="1" thickBot="1">
      <c r="A30" s="463" t="s">
        <v>270</v>
      </c>
      <c r="B30" s="142" t="s">
        <v>523</v>
      </c>
      <c r="C30" s="84"/>
    </row>
    <row r="31" spans="1:3" s="470" customFormat="1" ht="12" customHeight="1" thickBot="1">
      <c r="A31" s="208" t="s">
        <v>23</v>
      </c>
      <c r="B31" s="124" t="s">
        <v>406</v>
      </c>
      <c r="C31" s="322">
        <f>+C32+C33+C34</f>
        <v>0</v>
      </c>
    </row>
    <row r="32" spans="1:3" s="470" customFormat="1" ht="12" customHeight="1">
      <c r="A32" s="464" t="s">
        <v>92</v>
      </c>
      <c r="B32" s="465" t="s">
        <v>290</v>
      </c>
      <c r="C32" s="77"/>
    </row>
    <row r="33" spans="1:3" s="470" customFormat="1" ht="12" customHeight="1">
      <c r="A33" s="464" t="s">
        <v>93</v>
      </c>
      <c r="B33" s="466" t="s">
        <v>291</v>
      </c>
      <c r="C33" s="323"/>
    </row>
    <row r="34" spans="1:3" s="470" customFormat="1" ht="12" customHeight="1" thickBot="1">
      <c r="A34" s="463" t="s">
        <v>94</v>
      </c>
      <c r="B34" s="142" t="s">
        <v>292</v>
      </c>
      <c r="C34" s="84"/>
    </row>
    <row r="35" spans="1:3" s="379" customFormat="1" ht="12" customHeight="1" thickBot="1">
      <c r="A35" s="208" t="s">
        <v>24</v>
      </c>
      <c r="B35" s="124" t="s">
        <v>375</v>
      </c>
      <c r="C35" s="349"/>
    </row>
    <row r="36" spans="1:3" s="379" customFormat="1" ht="12" customHeight="1" thickBot="1">
      <c r="A36" s="208" t="s">
        <v>25</v>
      </c>
      <c r="B36" s="124" t="s">
        <v>407</v>
      </c>
      <c r="C36" s="370"/>
    </row>
    <row r="37" spans="1:3" s="379" customFormat="1" ht="12" customHeight="1" thickBot="1">
      <c r="A37" s="200" t="s">
        <v>26</v>
      </c>
      <c r="B37" s="124" t="s">
        <v>408</v>
      </c>
      <c r="C37" s="371">
        <f>+C8+C20+C25+C26+C31+C35+C36</f>
        <v>5100</v>
      </c>
    </row>
    <row r="38" spans="1:3" s="379" customFormat="1" ht="12" customHeight="1" thickBot="1">
      <c r="A38" s="241" t="s">
        <v>27</v>
      </c>
      <c r="B38" s="124" t="s">
        <v>409</v>
      </c>
      <c r="C38" s="371">
        <f>+C39+C40+C41</f>
        <v>86016376</v>
      </c>
    </row>
    <row r="39" spans="1:3" s="379" customFormat="1" ht="12" customHeight="1">
      <c r="A39" s="464" t="s">
        <v>410</v>
      </c>
      <c r="B39" s="465" t="s">
        <v>235</v>
      </c>
      <c r="C39" s="77"/>
    </row>
    <row r="40" spans="1:3" s="379" customFormat="1" ht="12" customHeight="1">
      <c r="A40" s="464" t="s">
        <v>411</v>
      </c>
      <c r="B40" s="466" t="s">
        <v>2</v>
      </c>
      <c r="C40" s="323"/>
    </row>
    <row r="41" spans="1:3" s="470" customFormat="1" ht="12" customHeight="1" thickBot="1">
      <c r="A41" s="463" t="s">
        <v>412</v>
      </c>
      <c r="B41" s="142" t="s">
        <v>413</v>
      </c>
      <c r="C41" s="84">
        <v>86016376</v>
      </c>
    </row>
    <row r="42" spans="1:3" s="470" customFormat="1" ht="15" customHeight="1" thickBot="1">
      <c r="A42" s="241" t="s">
        <v>28</v>
      </c>
      <c r="B42" s="242" t="s">
        <v>414</v>
      </c>
      <c r="C42" s="374">
        <f>+C37+C38</f>
        <v>86021476</v>
      </c>
    </row>
    <row r="43" spans="1:3" s="470" customFormat="1" ht="15" customHeight="1">
      <c r="A43" s="243"/>
      <c r="B43" s="244"/>
      <c r="C43" s="372"/>
    </row>
    <row r="44" spans="1:3" ht="13.5" thickBot="1">
      <c r="A44" s="245"/>
      <c r="B44" s="246"/>
      <c r="C44" s="373"/>
    </row>
    <row r="45" spans="1:3" s="469" customFormat="1" ht="16.5" customHeight="1" thickBot="1">
      <c r="A45" s="247"/>
      <c r="B45" s="248" t="s">
        <v>58</v>
      </c>
      <c r="C45" s="374"/>
    </row>
    <row r="46" spans="1:3" s="471" customFormat="1" ht="12" customHeight="1" thickBot="1">
      <c r="A46" s="208" t="s">
        <v>19</v>
      </c>
      <c r="B46" s="124" t="s">
        <v>415</v>
      </c>
      <c r="C46" s="322">
        <f>SUM(C47:C51)</f>
        <v>86021476</v>
      </c>
    </row>
    <row r="47" spans="1:3" ht="12" customHeight="1">
      <c r="A47" s="463" t="s">
        <v>99</v>
      </c>
      <c r="B47" s="9" t="s">
        <v>50</v>
      </c>
      <c r="C47" s="77">
        <v>65654939</v>
      </c>
    </row>
    <row r="48" spans="1:3" ht="12" customHeight="1">
      <c r="A48" s="463" t="s">
        <v>100</v>
      </c>
      <c r="B48" s="8" t="s">
        <v>181</v>
      </c>
      <c r="C48" s="80">
        <v>13111537</v>
      </c>
    </row>
    <row r="49" spans="1:3" ht="12" customHeight="1">
      <c r="A49" s="463" t="s">
        <v>101</v>
      </c>
      <c r="B49" s="8" t="s">
        <v>138</v>
      </c>
      <c r="C49" s="80">
        <v>7255000</v>
      </c>
    </row>
    <row r="50" spans="1:3" ht="12" customHeight="1">
      <c r="A50" s="463" t="s">
        <v>102</v>
      </c>
      <c r="B50" s="8" t="s">
        <v>182</v>
      </c>
      <c r="C50" s="80"/>
    </row>
    <row r="51" spans="1:3" ht="12" customHeight="1" thickBot="1">
      <c r="A51" s="463" t="s">
        <v>146</v>
      </c>
      <c r="B51" s="8" t="s">
        <v>183</v>
      </c>
      <c r="C51" s="80"/>
    </row>
    <row r="52" spans="1:3" ht="12" customHeight="1" thickBot="1">
      <c r="A52" s="208" t="s">
        <v>20</v>
      </c>
      <c r="B52" s="124" t="s">
        <v>416</v>
      </c>
      <c r="C52" s="322">
        <f>SUM(C53:C55)</f>
        <v>0</v>
      </c>
    </row>
    <row r="53" spans="1:3" s="471" customFormat="1" ht="12" customHeight="1">
      <c r="A53" s="463" t="s">
        <v>105</v>
      </c>
      <c r="B53" s="9" t="s">
        <v>228</v>
      </c>
      <c r="C53" s="77"/>
    </row>
    <row r="54" spans="1:3" ht="12" customHeight="1">
      <c r="A54" s="463" t="s">
        <v>106</v>
      </c>
      <c r="B54" s="8" t="s">
        <v>185</v>
      </c>
      <c r="C54" s="80"/>
    </row>
    <row r="55" spans="1:3" ht="12" customHeight="1">
      <c r="A55" s="463" t="s">
        <v>107</v>
      </c>
      <c r="B55" s="8" t="s">
        <v>59</v>
      </c>
      <c r="C55" s="80"/>
    </row>
    <row r="56" spans="1:3" ht="12" customHeight="1" thickBot="1">
      <c r="A56" s="463" t="s">
        <v>108</v>
      </c>
      <c r="B56" s="8" t="s">
        <v>524</v>
      </c>
      <c r="C56" s="80"/>
    </row>
    <row r="57" spans="1:3" ht="12" customHeight="1" thickBot="1">
      <c r="A57" s="208" t="s">
        <v>21</v>
      </c>
      <c r="B57" s="124" t="s">
        <v>13</v>
      </c>
      <c r="C57" s="349"/>
    </row>
    <row r="58" spans="1:3" ht="15" customHeight="1" thickBot="1">
      <c r="A58" s="208" t="s">
        <v>22</v>
      </c>
      <c r="B58" s="249" t="s">
        <v>531</v>
      </c>
      <c r="C58" s="375">
        <f>+C46+C52+C57</f>
        <v>86021476</v>
      </c>
    </row>
    <row r="59" ht="13.5" thickBot="1">
      <c r="C59" s="376"/>
    </row>
    <row r="60" spans="1:3" ht="15" customHeight="1" thickBot="1">
      <c r="A60" s="252" t="s">
        <v>519</v>
      </c>
      <c r="B60" s="253"/>
      <c r="C60" s="121">
        <v>21</v>
      </c>
    </row>
    <row r="61" spans="1:3" ht="14.25" customHeight="1" thickBot="1">
      <c r="A61" s="252" t="s">
        <v>203</v>
      </c>
      <c r="B61" s="253"/>
      <c r="C61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="130" zoomScaleNormal="130" zoomScaleSheetLayoutView="100" workbookViewId="0" topLeftCell="A16">
      <selection activeCell="C38" sqref="C38"/>
    </sheetView>
  </sheetViews>
  <sheetFormatPr defaultColWidth="9.00390625" defaultRowHeight="12.75"/>
  <cols>
    <col min="1" max="1" width="9.50390625" style="391" customWidth="1"/>
    <col min="2" max="2" width="91.625" style="391" customWidth="1"/>
    <col min="3" max="3" width="21.625" style="392" customWidth="1"/>
    <col min="4" max="4" width="9.00390625" style="425" customWidth="1"/>
    <col min="5" max="16384" width="9.375" style="425" customWidth="1"/>
  </cols>
  <sheetData>
    <row r="1" spans="1:3" ht="15.75" customHeight="1">
      <c r="A1" s="646" t="s">
        <v>16</v>
      </c>
      <c r="B1" s="646"/>
      <c r="C1" s="646"/>
    </row>
    <row r="2" spans="1:3" ht="15.75" customHeight="1" thickBot="1">
      <c r="A2" s="645" t="s">
        <v>150</v>
      </c>
      <c r="B2" s="645"/>
      <c r="C2" s="312" t="s">
        <v>565</v>
      </c>
    </row>
    <row r="3" spans="1:3" ht="37.5" customHeight="1" thickBot="1">
      <c r="A3" s="23" t="s">
        <v>70</v>
      </c>
      <c r="B3" s="24" t="s">
        <v>18</v>
      </c>
      <c r="C3" s="38" t="str">
        <f>+CONCATENATE(LEFT(ÖSSZEFÜGGÉSEK!A5,4),". évi előirányzat")</f>
        <v>2018. évi előirányzat</v>
      </c>
    </row>
    <row r="4" spans="1:3" s="426" customFormat="1" ht="12" customHeight="1" thickBot="1">
      <c r="A4" s="420"/>
      <c r="B4" s="421" t="s">
        <v>493</v>
      </c>
      <c r="C4" s="422" t="s">
        <v>494</v>
      </c>
    </row>
    <row r="5" spans="1:3" s="427" customFormat="1" ht="12" customHeight="1" thickBot="1">
      <c r="A5" s="20" t="s">
        <v>19</v>
      </c>
      <c r="B5" s="21" t="s">
        <v>251</v>
      </c>
      <c r="C5" s="302">
        <f>+C6+C7+C8+C9+C10+C11</f>
        <v>405303740</v>
      </c>
    </row>
    <row r="6" spans="1:3" s="427" customFormat="1" ht="12" customHeight="1">
      <c r="A6" s="15" t="s">
        <v>99</v>
      </c>
      <c r="B6" s="428" t="s">
        <v>252</v>
      </c>
      <c r="C6" s="305">
        <v>171894048</v>
      </c>
    </row>
    <row r="7" spans="1:3" s="427" customFormat="1" ht="12" customHeight="1">
      <c r="A7" s="14" t="s">
        <v>100</v>
      </c>
      <c r="B7" s="429" t="s">
        <v>253</v>
      </c>
      <c r="C7" s="304">
        <v>82315600</v>
      </c>
    </row>
    <row r="8" spans="1:3" s="427" customFormat="1" ht="12" customHeight="1">
      <c r="A8" s="14" t="s">
        <v>101</v>
      </c>
      <c r="B8" s="429" t="s">
        <v>551</v>
      </c>
      <c r="C8" s="304">
        <v>145215912</v>
      </c>
    </row>
    <row r="9" spans="1:3" s="427" customFormat="1" ht="12" customHeight="1">
      <c r="A9" s="14" t="s">
        <v>102</v>
      </c>
      <c r="B9" s="429" t="s">
        <v>255</v>
      </c>
      <c r="C9" s="304">
        <v>5878180</v>
      </c>
    </row>
    <row r="10" spans="1:3" s="427" customFormat="1" ht="12" customHeight="1">
      <c r="A10" s="14" t="s">
        <v>146</v>
      </c>
      <c r="B10" s="298" t="s">
        <v>432</v>
      </c>
      <c r="C10" s="304"/>
    </row>
    <row r="11" spans="1:3" s="427" customFormat="1" ht="12" customHeight="1" thickBot="1">
      <c r="A11" s="16" t="s">
        <v>103</v>
      </c>
      <c r="B11" s="299" t="s">
        <v>433</v>
      </c>
      <c r="C11" s="304"/>
    </row>
    <row r="12" spans="1:3" s="427" customFormat="1" ht="12" customHeight="1" thickBot="1">
      <c r="A12" s="20" t="s">
        <v>20</v>
      </c>
      <c r="B12" s="297" t="s">
        <v>256</v>
      </c>
      <c r="C12" s="302">
        <f>+C13+C14+C15+C16+C17</f>
        <v>17697791</v>
      </c>
    </row>
    <row r="13" spans="1:3" s="427" customFormat="1" ht="12" customHeight="1">
      <c r="A13" s="15" t="s">
        <v>105</v>
      </c>
      <c r="B13" s="428" t="s">
        <v>257</v>
      </c>
      <c r="C13" s="305"/>
    </row>
    <row r="14" spans="1:3" s="427" customFormat="1" ht="12" customHeight="1">
      <c r="A14" s="14" t="s">
        <v>106</v>
      </c>
      <c r="B14" s="429" t="s">
        <v>258</v>
      </c>
      <c r="C14" s="304"/>
    </row>
    <row r="15" spans="1:3" s="427" customFormat="1" ht="12" customHeight="1">
      <c r="A15" s="14" t="s">
        <v>107</v>
      </c>
      <c r="B15" s="429" t="s">
        <v>422</v>
      </c>
      <c r="C15" s="304"/>
    </row>
    <row r="16" spans="1:3" s="427" customFormat="1" ht="12" customHeight="1">
      <c r="A16" s="14" t="s">
        <v>108</v>
      </c>
      <c r="B16" s="429" t="s">
        <v>423</v>
      </c>
      <c r="C16" s="304"/>
    </row>
    <row r="17" spans="1:3" s="427" customFormat="1" ht="12" customHeight="1">
      <c r="A17" s="14" t="s">
        <v>109</v>
      </c>
      <c r="B17" s="429" t="s">
        <v>576</v>
      </c>
      <c r="C17" s="304">
        <v>17697791</v>
      </c>
    </row>
    <row r="18" spans="1:3" s="427" customFormat="1" ht="12" customHeight="1" thickBot="1">
      <c r="A18" s="16" t="s">
        <v>118</v>
      </c>
      <c r="B18" s="299" t="s">
        <v>260</v>
      </c>
      <c r="C18" s="306"/>
    </row>
    <row r="19" spans="1:3" s="427" customFormat="1" ht="12" customHeight="1" thickBot="1">
      <c r="A19" s="20" t="s">
        <v>21</v>
      </c>
      <c r="B19" s="21" t="s">
        <v>261</v>
      </c>
      <c r="C19" s="302">
        <f>+C20+C21+C22+C23+C24</f>
        <v>0</v>
      </c>
    </row>
    <row r="20" spans="1:3" s="427" customFormat="1" ht="12" customHeight="1">
      <c r="A20" s="15" t="s">
        <v>88</v>
      </c>
      <c r="B20" s="428" t="s">
        <v>262</v>
      </c>
      <c r="C20" s="305"/>
    </row>
    <row r="21" spans="1:3" s="427" customFormat="1" ht="12" customHeight="1">
      <c r="A21" s="14" t="s">
        <v>89</v>
      </c>
      <c r="B21" s="429" t="s">
        <v>263</v>
      </c>
      <c r="C21" s="304"/>
    </row>
    <row r="22" spans="1:3" s="427" customFormat="1" ht="12" customHeight="1">
      <c r="A22" s="14" t="s">
        <v>90</v>
      </c>
      <c r="B22" s="429" t="s">
        <v>424</v>
      </c>
      <c r="C22" s="304"/>
    </row>
    <row r="23" spans="1:3" s="427" customFormat="1" ht="12" customHeight="1">
      <c r="A23" s="14" t="s">
        <v>91</v>
      </c>
      <c r="B23" s="429" t="s">
        <v>425</v>
      </c>
      <c r="C23" s="304"/>
    </row>
    <row r="24" spans="1:3" s="427" customFormat="1" ht="12" customHeight="1">
      <c r="A24" s="14" t="s">
        <v>169</v>
      </c>
      <c r="B24" s="429" t="s">
        <v>264</v>
      </c>
      <c r="C24" s="304"/>
    </row>
    <row r="25" spans="1:3" s="570" customFormat="1" ht="12" customHeight="1" thickBot="1">
      <c r="A25" s="567" t="s">
        <v>170</v>
      </c>
      <c r="B25" s="568" t="s">
        <v>571</v>
      </c>
      <c r="C25" s="569"/>
    </row>
    <row r="26" spans="1:3" s="427" customFormat="1" ht="12" customHeight="1" thickBot="1">
      <c r="A26" s="20" t="s">
        <v>171</v>
      </c>
      <c r="B26" s="21" t="s">
        <v>552</v>
      </c>
      <c r="C26" s="308">
        <f>SUM(C27:C33)</f>
        <v>55000000</v>
      </c>
    </row>
    <row r="27" spans="1:3" s="427" customFormat="1" ht="12" customHeight="1">
      <c r="A27" s="15" t="s">
        <v>267</v>
      </c>
      <c r="B27" s="428" t="s">
        <v>581</v>
      </c>
      <c r="C27" s="305">
        <v>5000000</v>
      </c>
    </row>
    <row r="28" spans="1:3" s="427" customFormat="1" ht="12" customHeight="1">
      <c r="A28" s="14" t="s">
        <v>268</v>
      </c>
      <c r="B28" s="429" t="s">
        <v>557</v>
      </c>
      <c r="C28" s="304"/>
    </row>
    <row r="29" spans="1:3" s="427" customFormat="1" ht="12" customHeight="1">
      <c r="A29" s="14" t="s">
        <v>269</v>
      </c>
      <c r="B29" s="429" t="s">
        <v>558</v>
      </c>
      <c r="C29" s="304">
        <v>43000000</v>
      </c>
    </row>
    <row r="30" spans="1:3" s="427" customFormat="1" ht="12" customHeight="1">
      <c r="A30" s="14" t="s">
        <v>270</v>
      </c>
      <c r="B30" s="429" t="s">
        <v>559</v>
      </c>
      <c r="C30" s="304"/>
    </row>
    <row r="31" spans="1:3" s="427" customFormat="1" ht="12" customHeight="1">
      <c r="A31" s="14" t="s">
        <v>553</v>
      </c>
      <c r="B31" s="429" t="s">
        <v>271</v>
      </c>
      <c r="C31" s="304">
        <v>7000000</v>
      </c>
    </row>
    <row r="32" spans="1:3" s="427" customFormat="1" ht="12" customHeight="1">
      <c r="A32" s="14" t="s">
        <v>554</v>
      </c>
      <c r="B32" s="429" t="s">
        <v>272</v>
      </c>
      <c r="C32" s="304"/>
    </row>
    <row r="33" spans="1:3" s="427" customFormat="1" ht="12" customHeight="1" thickBot="1">
      <c r="A33" s="16" t="s">
        <v>555</v>
      </c>
      <c r="B33" s="522" t="s">
        <v>273</v>
      </c>
      <c r="C33" s="306"/>
    </row>
    <row r="34" spans="1:3" s="427" customFormat="1" ht="12" customHeight="1" thickBot="1">
      <c r="A34" s="20" t="s">
        <v>23</v>
      </c>
      <c r="B34" s="21" t="s">
        <v>434</v>
      </c>
      <c r="C34" s="302">
        <f>SUM(C35:C45)</f>
        <v>97179531</v>
      </c>
    </row>
    <row r="35" spans="1:3" s="427" customFormat="1" ht="12" customHeight="1">
      <c r="A35" s="15" t="s">
        <v>92</v>
      </c>
      <c r="B35" s="428" t="s">
        <v>276</v>
      </c>
      <c r="C35" s="305">
        <v>18514241</v>
      </c>
    </row>
    <row r="36" spans="1:3" s="427" customFormat="1" ht="12" customHeight="1">
      <c r="A36" s="14" t="s">
        <v>93</v>
      </c>
      <c r="B36" s="429" t="s">
        <v>277</v>
      </c>
      <c r="C36" s="304">
        <v>5665140</v>
      </c>
    </row>
    <row r="37" spans="1:3" s="427" customFormat="1" ht="12" customHeight="1">
      <c r="A37" s="14" t="s">
        <v>94</v>
      </c>
      <c r="B37" s="429" t="s">
        <v>278</v>
      </c>
      <c r="C37" s="304">
        <v>7768485</v>
      </c>
    </row>
    <row r="38" spans="1:3" s="427" customFormat="1" ht="12" customHeight="1">
      <c r="A38" s="14" t="s">
        <v>173</v>
      </c>
      <c r="B38" s="429" t="s">
        <v>279</v>
      </c>
      <c r="C38" s="304">
        <v>13745000</v>
      </c>
    </row>
    <row r="39" spans="1:3" s="427" customFormat="1" ht="12" customHeight="1">
      <c r="A39" s="14" t="s">
        <v>174</v>
      </c>
      <c r="B39" s="429" t="s">
        <v>280</v>
      </c>
      <c r="C39" s="304">
        <v>39100945</v>
      </c>
    </row>
    <row r="40" spans="1:3" s="427" customFormat="1" ht="12" customHeight="1">
      <c r="A40" s="14" t="s">
        <v>175</v>
      </c>
      <c r="B40" s="429" t="s">
        <v>281</v>
      </c>
      <c r="C40" s="304">
        <v>11685520</v>
      </c>
    </row>
    <row r="41" spans="1:3" s="427" customFormat="1" ht="12" customHeight="1">
      <c r="A41" s="14" t="s">
        <v>176</v>
      </c>
      <c r="B41" s="429" t="s">
        <v>282</v>
      </c>
      <c r="C41" s="304"/>
    </row>
    <row r="42" spans="1:3" s="427" customFormat="1" ht="12" customHeight="1">
      <c r="A42" s="14" t="s">
        <v>177</v>
      </c>
      <c r="B42" s="429" t="s">
        <v>560</v>
      </c>
      <c r="C42" s="304">
        <v>200</v>
      </c>
    </row>
    <row r="43" spans="1:3" s="427" customFormat="1" ht="12" customHeight="1">
      <c r="A43" s="14" t="s">
        <v>274</v>
      </c>
      <c r="B43" s="429" t="s">
        <v>284</v>
      </c>
      <c r="C43" s="307"/>
    </row>
    <row r="44" spans="1:3" s="427" customFormat="1" ht="12" customHeight="1">
      <c r="A44" s="16" t="s">
        <v>275</v>
      </c>
      <c r="B44" s="430" t="s">
        <v>436</v>
      </c>
      <c r="C44" s="414"/>
    </row>
    <row r="45" spans="1:3" s="427" customFormat="1" ht="12" customHeight="1" thickBot="1">
      <c r="A45" s="16" t="s">
        <v>435</v>
      </c>
      <c r="B45" s="299" t="s">
        <v>285</v>
      </c>
      <c r="C45" s="414">
        <v>700000</v>
      </c>
    </row>
    <row r="46" spans="1:3" s="427" customFormat="1" ht="12" customHeight="1" thickBot="1">
      <c r="A46" s="20" t="s">
        <v>24</v>
      </c>
      <c r="B46" s="21" t="s">
        <v>286</v>
      </c>
      <c r="C46" s="302">
        <f>SUM(C47:C51)</f>
        <v>0</v>
      </c>
    </row>
    <row r="47" spans="1:3" s="427" customFormat="1" ht="12" customHeight="1">
      <c r="A47" s="15" t="s">
        <v>95</v>
      </c>
      <c r="B47" s="428" t="s">
        <v>290</v>
      </c>
      <c r="C47" s="472"/>
    </row>
    <row r="48" spans="1:3" s="427" customFormat="1" ht="12" customHeight="1">
      <c r="A48" s="14" t="s">
        <v>96</v>
      </c>
      <c r="B48" s="429" t="s">
        <v>291</v>
      </c>
      <c r="C48" s="307"/>
    </row>
    <row r="49" spans="1:3" s="427" customFormat="1" ht="12" customHeight="1">
      <c r="A49" s="14" t="s">
        <v>287</v>
      </c>
      <c r="B49" s="429" t="s">
        <v>292</v>
      </c>
      <c r="C49" s="307"/>
    </row>
    <row r="50" spans="1:3" s="427" customFormat="1" ht="12" customHeight="1">
      <c r="A50" s="14" t="s">
        <v>288</v>
      </c>
      <c r="B50" s="429" t="s">
        <v>293</v>
      </c>
      <c r="C50" s="307"/>
    </row>
    <row r="51" spans="1:3" s="427" customFormat="1" ht="12" customHeight="1" thickBot="1">
      <c r="A51" s="16" t="s">
        <v>289</v>
      </c>
      <c r="B51" s="299" t="s">
        <v>294</v>
      </c>
      <c r="C51" s="414"/>
    </row>
    <row r="52" spans="1:3" s="427" customFormat="1" ht="12" customHeight="1" thickBot="1">
      <c r="A52" s="20" t="s">
        <v>178</v>
      </c>
      <c r="B52" s="21" t="s">
        <v>295</v>
      </c>
      <c r="C52" s="302">
        <f>SUM(C53:C55)</f>
        <v>0</v>
      </c>
    </row>
    <row r="53" spans="1:3" s="427" customFormat="1" ht="12" customHeight="1">
      <c r="A53" s="15" t="s">
        <v>97</v>
      </c>
      <c r="B53" s="428" t="s">
        <v>296</v>
      </c>
      <c r="C53" s="305"/>
    </row>
    <row r="54" spans="1:3" s="427" customFormat="1" ht="12" customHeight="1">
      <c r="A54" s="14" t="s">
        <v>98</v>
      </c>
      <c r="B54" s="429" t="s">
        <v>426</v>
      </c>
      <c r="C54" s="304"/>
    </row>
    <row r="55" spans="1:3" s="427" customFormat="1" ht="12" customHeight="1">
      <c r="A55" s="14" t="s">
        <v>299</v>
      </c>
      <c r="B55" s="429" t="s">
        <v>297</v>
      </c>
      <c r="C55" s="304"/>
    </row>
    <row r="56" spans="1:3" s="427" customFormat="1" ht="12" customHeight="1" thickBot="1">
      <c r="A56" s="16" t="s">
        <v>300</v>
      </c>
      <c r="B56" s="299" t="s">
        <v>298</v>
      </c>
      <c r="C56" s="306"/>
    </row>
    <row r="57" spans="1:3" s="427" customFormat="1" ht="12" customHeight="1" thickBot="1">
      <c r="A57" s="20" t="s">
        <v>26</v>
      </c>
      <c r="B57" s="297" t="s">
        <v>301</v>
      </c>
      <c r="C57" s="302">
        <f>SUM(C58:C60)</f>
        <v>0</v>
      </c>
    </row>
    <row r="58" spans="1:3" s="427" customFormat="1" ht="12" customHeight="1">
      <c r="A58" s="15" t="s">
        <v>179</v>
      </c>
      <c r="B58" s="428" t="s">
        <v>303</v>
      </c>
      <c r="C58" s="307"/>
    </row>
    <row r="59" spans="1:3" s="427" customFormat="1" ht="12" customHeight="1">
      <c r="A59" s="14" t="s">
        <v>180</v>
      </c>
      <c r="B59" s="429" t="s">
        <v>427</v>
      </c>
      <c r="C59" s="307"/>
    </row>
    <row r="60" spans="1:3" s="427" customFormat="1" ht="12" customHeight="1">
      <c r="A60" s="14" t="s">
        <v>229</v>
      </c>
      <c r="B60" s="429" t="s">
        <v>304</v>
      </c>
      <c r="C60" s="307"/>
    </row>
    <row r="61" spans="1:3" s="427" customFormat="1" ht="12" customHeight="1" thickBot="1">
      <c r="A61" s="16" t="s">
        <v>302</v>
      </c>
      <c r="B61" s="299" t="s">
        <v>305</v>
      </c>
      <c r="C61" s="307"/>
    </row>
    <row r="62" spans="1:3" s="427" customFormat="1" ht="12" customHeight="1" thickBot="1">
      <c r="A62" s="500" t="s">
        <v>476</v>
      </c>
      <c r="B62" s="21" t="s">
        <v>306</v>
      </c>
      <c r="C62" s="308">
        <f>+C5+C12+C19+C26+C34+C46+C52+C57</f>
        <v>575181062</v>
      </c>
    </row>
    <row r="63" spans="1:3" s="427" customFormat="1" ht="12" customHeight="1" thickBot="1">
      <c r="A63" s="475" t="s">
        <v>307</v>
      </c>
      <c r="B63" s="297" t="s">
        <v>308</v>
      </c>
      <c r="C63" s="302">
        <f>SUM(C64:C66)</f>
        <v>0</v>
      </c>
    </row>
    <row r="64" spans="1:3" s="427" customFormat="1" ht="12" customHeight="1">
      <c r="A64" s="15" t="s">
        <v>336</v>
      </c>
      <c r="B64" s="428" t="s">
        <v>309</v>
      </c>
      <c r="C64" s="307"/>
    </row>
    <row r="65" spans="1:3" s="427" customFormat="1" ht="12" customHeight="1">
      <c r="A65" s="14" t="s">
        <v>345</v>
      </c>
      <c r="B65" s="429" t="s">
        <v>310</v>
      </c>
      <c r="C65" s="307"/>
    </row>
    <row r="66" spans="1:3" s="427" customFormat="1" ht="12" customHeight="1" thickBot="1">
      <c r="A66" s="16" t="s">
        <v>346</v>
      </c>
      <c r="B66" s="494" t="s">
        <v>572</v>
      </c>
      <c r="C66" s="307"/>
    </row>
    <row r="67" spans="1:3" s="427" customFormat="1" ht="12" customHeight="1" thickBot="1">
      <c r="A67" s="475" t="s">
        <v>312</v>
      </c>
      <c r="B67" s="297" t="s">
        <v>313</v>
      </c>
      <c r="C67" s="302">
        <f>SUM(C68:C71)</f>
        <v>0</v>
      </c>
    </row>
    <row r="68" spans="1:3" s="427" customFormat="1" ht="12" customHeight="1">
      <c r="A68" s="15" t="s">
        <v>147</v>
      </c>
      <c r="B68" s="428" t="s">
        <v>314</v>
      </c>
      <c r="C68" s="307"/>
    </row>
    <row r="69" spans="1:3" s="427" customFormat="1" ht="12" customHeight="1">
      <c r="A69" s="14" t="s">
        <v>148</v>
      </c>
      <c r="B69" s="429" t="s">
        <v>573</v>
      </c>
      <c r="C69" s="307"/>
    </row>
    <row r="70" spans="1:3" s="427" customFormat="1" ht="12" customHeight="1">
      <c r="A70" s="14" t="s">
        <v>337</v>
      </c>
      <c r="B70" s="429" t="s">
        <v>315</v>
      </c>
      <c r="C70" s="307"/>
    </row>
    <row r="71" spans="1:3" s="427" customFormat="1" ht="12" customHeight="1" thickBot="1">
      <c r="A71" s="16" t="s">
        <v>338</v>
      </c>
      <c r="B71" s="299" t="s">
        <v>574</v>
      </c>
      <c r="C71" s="307"/>
    </row>
    <row r="72" spans="1:3" s="427" customFormat="1" ht="12" customHeight="1" thickBot="1">
      <c r="A72" s="475" t="s">
        <v>316</v>
      </c>
      <c r="B72" s="297" t="s">
        <v>317</v>
      </c>
      <c r="C72" s="302">
        <f>SUM(C73:C74)</f>
        <v>157740103</v>
      </c>
    </row>
    <row r="73" spans="1:3" s="427" customFormat="1" ht="12" customHeight="1">
      <c r="A73" s="15" t="s">
        <v>339</v>
      </c>
      <c r="B73" s="428" t="s">
        <v>318</v>
      </c>
      <c r="C73" s="307">
        <v>157740103</v>
      </c>
    </row>
    <row r="74" spans="1:3" s="427" customFormat="1" ht="12" customHeight="1" thickBot="1">
      <c r="A74" s="16" t="s">
        <v>340</v>
      </c>
      <c r="B74" s="299" t="s">
        <v>319</v>
      </c>
      <c r="C74" s="307"/>
    </row>
    <row r="75" spans="1:3" s="427" customFormat="1" ht="12" customHeight="1" thickBot="1">
      <c r="A75" s="475" t="s">
        <v>320</v>
      </c>
      <c r="B75" s="297" t="s">
        <v>321</v>
      </c>
      <c r="C75" s="302">
        <f>SUM(C76:C78)</f>
        <v>0</v>
      </c>
    </row>
    <row r="76" spans="1:3" s="427" customFormat="1" ht="12" customHeight="1">
      <c r="A76" s="15" t="s">
        <v>341</v>
      </c>
      <c r="B76" s="428" t="s">
        <v>322</v>
      </c>
      <c r="C76" s="307"/>
    </row>
    <row r="77" spans="1:3" s="427" customFormat="1" ht="12" customHeight="1">
      <c r="A77" s="14" t="s">
        <v>342</v>
      </c>
      <c r="B77" s="429" t="s">
        <v>323</v>
      </c>
      <c r="C77" s="307"/>
    </row>
    <row r="78" spans="1:3" s="427" customFormat="1" ht="12" customHeight="1" thickBot="1">
      <c r="A78" s="18" t="s">
        <v>343</v>
      </c>
      <c r="B78" s="571" t="s">
        <v>575</v>
      </c>
      <c r="C78" s="572"/>
    </row>
    <row r="79" spans="1:3" s="427" customFormat="1" ht="12" customHeight="1" thickBot="1">
      <c r="A79" s="475" t="s">
        <v>324</v>
      </c>
      <c r="B79" s="297" t="s">
        <v>344</v>
      </c>
      <c r="C79" s="302">
        <f>SUM(C80:C83)</f>
        <v>0</v>
      </c>
    </row>
    <row r="80" spans="1:3" s="427" customFormat="1" ht="12" customHeight="1">
      <c r="A80" s="432" t="s">
        <v>325</v>
      </c>
      <c r="B80" s="428" t="s">
        <v>326</v>
      </c>
      <c r="C80" s="307"/>
    </row>
    <row r="81" spans="1:3" s="427" customFormat="1" ht="12" customHeight="1">
      <c r="A81" s="433" t="s">
        <v>327</v>
      </c>
      <c r="B81" s="429" t="s">
        <v>328</v>
      </c>
      <c r="C81" s="307"/>
    </row>
    <row r="82" spans="1:3" s="427" customFormat="1" ht="12" customHeight="1">
      <c r="A82" s="433" t="s">
        <v>329</v>
      </c>
      <c r="B82" s="429" t="s">
        <v>330</v>
      </c>
      <c r="C82" s="307"/>
    </row>
    <row r="83" spans="1:3" s="427" customFormat="1" ht="12" customHeight="1" thickBot="1">
      <c r="A83" s="434" t="s">
        <v>331</v>
      </c>
      <c r="B83" s="299" t="s">
        <v>332</v>
      </c>
      <c r="C83" s="307"/>
    </row>
    <row r="84" spans="1:3" s="427" customFormat="1" ht="12" customHeight="1" thickBot="1">
      <c r="A84" s="475" t="s">
        <v>333</v>
      </c>
      <c r="B84" s="297" t="s">
        <v>475</v>
      </c>
      <c r="C84" s="473"/>
    </row>
    <row r="85" spans="1:3" s="427" customFormat="1" ht="13.5" customHeight="1" thickBot="1">
      <c r="A85" s="475" t="s">
        <v>335</v>
      </c>
      <c r="B85" s="297" t="s">
        <v>334</v>
      </c>
      <c r="C85" s="473"/>
    </row>
    <row r="86" spans="1:3" s="427" customFormat="1" ht="15.75" customHeight="1" thickBot="1">
      <c r="A86" s="475" t="s">
        <v>347</v>
      </c>
      <c r="B86" s="435" t="s">
        <v>478</v>
      </c>
      <c r="C86" s="308">
        <f>+C63+C67+C72+C75+C79+C85+C84</f>
        <v>157740103</v>
      </c>
    </row>
    <row r="87" spans="1:3" s="427" customFormat="1" ht="16.5" customHeight="1" thickBot="1">
      <c r="A87" s="476" t="s">
        <v>477</v>
      </c>
      <c r="B87" s="436" t="s">
        <v>479</v>
      </c>
      <c r="C87" s="308">
        <f>+C62+C86</f>
        <v>732921165</v>
      </c>
    </row>
    <row r="88" spans="1:3" s="427" customFormat="1" ht="83.25" customHeight="1">
      <c r="A88" s="5"/>
      <c r="B88" s="6"/>
      <c r="C88" s="309"/>
    </row>
    <row r="89" spans="1:3" ht="16.5" customHeight="1">
      <c r="A89" s="646" t="s">
        <v>48</v>
      </c>
      <c r="B89" s="646"/>
      <c r="C89" s="646"/>
    </row>
    <row r="90" spans="1:3" s="437" customFormat="1" ht="16.5" customHeight="1" thickBot="1">
      <c r="A90" s="647" t="s">
        <v>151</v>
      </c>
      <c r="B90" s="647"/>
      <c r="C90" s="140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8" t="str">
        <f>+C3</f>
        <v>2018. évi előirányzat</v>
      </c>
    </row>
    <row r="92" spans="1:3" s="426" customFormat="1" ht="12" customHeight="1" thickBot="1">
      <c r="A92" s="30"/>
      <c r="B92" s="31" t="s">
        <v>493</v>
      </c>
      <c r="C92" s="32" t="s">
        <v>494</v>
      </c>
    </row>
    <row r="93" spans="1:3" ht="12" customHeight="1" thickBot="1">
      <c r="A93" s="22" t="s">
        <v>19</v>
      </c>
      <c r="B93" s="28" t="s">
        <v>437</v>
      </c>
      <c r="C93" s="301">
        <f>C94+C95+C96+C97+C98+C111</f>
        <v>612118197</v>
      </c>
    </row>
    <row r="94" spans="1:3" ht="12" customHeight="1">
      <c r="A94" s="17" t="s">
        <v>99</v>
      </c>
      <c r="B94" s="10" t="s">
        <v>50</v>
      </c>
      <c r="C94" s="303">
        <v>276266697</v>
      </c>
    </row>
    <row r="95" spans="1:3" ht="12" customHeight="1">
      <c r="A95" s="14" t="s">
        <v>100</v>
      </c>
      <c r="B95" s="8" t="s">
        <v>181</v>
      </c>
      <c r="C95" s="304">
        <v>53047210</v>
      </c>
    </row>
    <row r="96" spans="1:3" ht="12" customHeight="1">
      <c r="A96" s="14" t="s">
        <v>101</v>
      </c>
      <c r="B96" s="8" t="s">
        <v>138</v>
      </c>
      <c r="C96" s="306">
        <v>220391096</v>
      </c>
    </row>
    <row r="97" spans="1:3" ht="12" customHeight="1">
      <c r="A97" s="14" t="s">
        <v>102</v>
      </c>
      <c r="B97" s="11" t="s">
        <v>182</v>
      </c>
      <c r="C97" s="306">
        <v>27400000</v>
      </c>
    </row>
    <row r="98" spans="1:3" ht="12" customHeight="1">
      <c r="A98" s="14" t="s">
        <v>113</v>
      </c>
      <c r="B98" s="19" t="s">
        <v>183</v>
      </c>
      <c r="C98" s="306">
        <v>35013194</v>
      </c>
    </row>
    <row r="99" spans="1:3" ht="12" customHeight="1">
      <c r="A99" s="14" t="s">
        <v>103</v>
      </c>
      <c r="B99" s="8" t="s">
        <v>442</v>
      </c>
      <c r="C99" s="306">
        <v>3000000</v>
      </c>
    </row>
    <row r="100" spans="1:3" ht="12" customHeight="1">
      <c r="A100" s="14" t="s">
        <v>104</v>
      </c>
      <c r="B100" s="145" t="s">
        <v>441</v>
      </c>
      <c r="C100" s="306"/>
    </row>
    <row r="101" spans="1:3" ht="12" customHeight="1">
      <c r="A101" s="14" t="s">
        <v>114</v>
      </c>
      <c r="B101" s="145" t="s">
        <v>440</v>
      </c>
      <c r="C101" s="306"/>
    </row>
    <row r="102" spans="1:3" ht="12" customHeight="1">
      <c r="A102" s="14" t="s">
        <v>115</v>
      </c>
      <c r="B102" s="143" t="s">
        <v>350</v>
      </c>
      <c r="C102" s="306"/>
    </row>
    <row r="103" spans="1:3" ht="12" customHeight="1">
      <c r="A103" s="14" t="s">
        <v>116</v>
      </c>
      <c r="B103" s="144" t="s">
        <v>351</v>
      </c>
      <c r="C103" s="306"/>
    </row>
    <row r="104" spans="1:3" ht="12" customHeight="1">
      <c r="A104" s="14" t="s">
        <v>117</v>
      </c>
      <c r="B104" s="144" t="s">
        <v>352</v>
      </c>
      <c r="C104" s="306"/>
    </row>
    <row r="105" spans="1:3" ht="12" customHeight="1">
      <c r="A105" s="14" t="s">
        <v>119</v>
      </c>
      <c r="B105" s="143" t="s">
        <v>353</v>
      </c>
      <c r="C105" s="306">
        <v>12017534</v>
      </c>
    </row>
    <row r="106" spans="1:3" ht="12" customHeight="1">
      <c r="A106" s="14" t="s">
        <v>184</v>
      </c>
      <c r="B106" s="143" t="s">
        <v>354</v>
      </c>
      <c r="C106" s="306"/>
    </row>
    <row r="107" spans="1:3" ht="12" customHeight="1">
      <c r="A107" s="14" t="s">
        <v>348</v>
      </c>
      <c r="B107" s="144" t="s">
        <v>355</v>
      </c>
      <c r="C107" s="306"/>
    </row>
    <row r="108" spans="1:3" ht="12" customHeight="1">
      <c r="A108" s="13" t="s">
        <v>349</v>
      </c>
      <c r="B108" s="145" t="s">
        <v>356</v>
      </c>
      <c r="C108" s="306"/>
    </row>
    <row r="109" spans="1:3" ht="12" customHeight="1">
      <c r="A109" s="14" t="s">
        <v>438</v>
      </c>
      <c r="B109" s="145" t="s">
        <v>357</v>
      </c>
      <c r="C109" s="306"/>
    </row>
    <row r="110" spans="1:3" ht="12" customHeight="1">
      <c r="A110" s="16" t="s">
        <v>439</v>
      </c>
      <c r="B110" s="145" t="s">
        <v>358</v>
      </c>
      <c r="C110" s="306">
        <v>2995660</v>
      </c>
    </row>
    <row r="111" spans="1:3" ht="12" customHeight="1">
      <c r="A111" s="14" t="s">
        <v>443</v>
      </c>
      <c r="B111" s="11" t="s">
        <v>51</v>
      </c>
      <c r="C111" s="304"/>
    </row>
    <row r="112" spans="1:3" ht="12" customHeight="1">
      <c r="A112" s="14" t="s">
        <v>444</v>
      </c>
      <c r="B112" s="8" t="s">
        <v>446</v>
      </c>
      <c r="C112" s="304">
        <v>20000000</v>
      </c>
    </row>
    <row r="113" spans="1:3" ht="12" customHeight="1" thickBot="1">
      <c r="A113" s="18" t="s">
        <v>445</v>
      </c>
      <c r="B113" s="498" t="s">
        <v>447</v>
      </c>
      <c r="C113" s="310"/>
    </row>
    <row r="114" spans="1:3" ht="12" customHeight="1" thickBot="1">
      <c r="A114" s="495" t="s">
        <v>20</v>
      </c>
      <c r="B114" s="496" t="s">
        <v>359</v>
      </c>
      <c r="C114" s="497">
        <f>+C115+C117+C119</f>
        <v>105664363</v>
      </c>
    </row>
    <row r="115" spans="1:3" ht="12" customHeight="1">
      <c r="A115" s="15" t="s">
        <v>105</v>
      </c>
      <c r="B115" s="8" t="s">
        <v>228</v>
      </c>
      <c r="C115" s="305">
        <v>7854500</v>
      </c>
    </row>
    <row r="116" spans="1:3" ht="12" customHeight="1">
      <c r="A116" s="15" t="s">
        <v>106</v>
      </c>
      <c r="B116" s="12" t="s">
        <v>363</v>
      </c>
      <c r="C116" s="606"/>
    </row>
    <row r="117" spans="1:3" ht="12" customHeight="1">
      <c r="A117" s="15" t="s">
        <v>107</v>
      </c>
      <c r="B117" s="12" t="s">
        <v>185</v>
      </c>
      <c r="C117" s="304">
        <v>96109863</v>
      </c>
    </row>
    <row r="118" spans="1:3" ht="12" customHeight="1">
      <c r="A118" s="15" t="s">
        <v>108</v>
      </c>
      <c r="B118" s="12" t="s">
        <v>364</v>
      </c>
      <c r="C118" s="607">
        <v>87374363</v>
      </c>
    </row>
    <row r="119" spans="1:3" ht="12" customHeight="1">
      <c r="A119" s="15" t="s">
        <v>109</v>
      </c>
      <c r="B119" s="299" t="s">
        <v>577</v>
      </c>
      <c r="C119" s="272">
        <v>1700000</v>
      </c>
    </row>
    <row r="120" spans="1:3" ht="12" customHeight="1">
      <c r="A120" s="15" t="s">
        <v>118</v>
      </c>
      <c r="B120" s="298" t="s">
        <v>428</v>
      </c>
      <c r="C120" s="272"/>
    </row>
    <row r="121" spans="1:3" ht="12" customHeight="1">
      <c r="A121" s="15" t="s">
        <v>120</v>
      </c>
      <c r="B121" s="424" t="s">
        <v>369</v>
      </c>
      <c r="C121" s="272"/>
    </row>
    <row r="122" spans="1:3" ht="15.75">
      <c r="A122" s="15" t="s">
        <v>186</v>
      </c>
      <c r="B122" s="144" t="s">
        <v>352</v>
      </c>
      <c r="C122" s="272"/>
    </row>
    <row r="123" spans="1:3" ht="12" customHeight="1">
      <c r="A123" s="15" t="s">
        <v>187</v>
      </c>
      <c r="B123" s="144" t="s">
        <v>368</v>
      </c>
      <c r="C123" s="272"/>
    </row>
    <row r="124" spans="1:3" ht="12" customHeight="1">
      <c r="A124" s="15" t="s">
        <v>188</v>
      </c>
      <c r="B124" s="144" t="s">
        <v>367</v>
      </c>
      <c r="C124" s="272"/>
    </row>
    <row r="125" spans="1:3" ht="12" customHeight="1">
      <c r="A125" s="15" t="s">
        <v>360</v>
      </c>
      <c r="B125" s="144" t="s">
        <v>355</v>
      </c>
      <c r="C125" s="272"/>
    </row>
    <row r="126" spans="1:3" ht="12" customHeight="1">
      <c r="A126" s="15" t="s">
        <v>361</v>
      </c>
      <c r="B126" s="144" t="s">
        <v>366</v>
      </c>
      <c r="C126" s="272"/>
    </row>
    <row r="127" spans="1:3" ht="16.5" thickBot="1">
      <c r="A127" s="13" t="s">
        <v>362</v>
      </c>
      <c r="B127" s="144" t="s">
        <v>365</v>
      </c>
      <c r="C127" s="274">
        <v>1700000</v>
      </c>
    </row>
    <row r="128" spans="1:3" ht="12" customHeight="1" thickBot="1">
      <c r="A128" s="20" t="s">
        <v>21</v>
      </c>
      <c r="B128" s="124" t="s">
        <v>448</v>
      </c>
      <c r="C128" s="302">
        <f>+C93+C114</f>
        <v>717782560</v>
      </c>
    </row>
    <row r="129" spans="1:3" ht="12" customHeight="1" thickBot="1">
      <c r="A129" s="20" t="s">
        <v>22</v>
      </c>
      <c r="B129" s="124" t="s">
        <v>449</v>
      </c>
      <c r="C129" s="302">
        <f>+C130+C131+C132</f>
        <v>0</v>
      </c>
    </row>
    <row r="130" spans="1:3" ht="12" customHeight="1">
      <c r="A130" s="15" t="s">
        <v>267</v>
      </c>
      <c r="B130" s="12" t="s">
        <v>456</v>
      </c>
      <c r="C130" s="272"/>
    </row>
    <row r="131" spans="1:3" ht="12" customHeight="1">
      <c r="A131" s="15" t="s">
        <v>268</v>
      </c>
      <c r="B131" s="12" t="s">
        <v>457</v>
      </c>
      <c r="C131" s="272"/>
    </row>
    <row r="132" spans="1:3" ht="12" customHeight="1" thickBot="1">
      <c r="A132" s="13" t="s">
        <v>269</v>
      </c>
      <c r="B132" s="12" t="s">
        <v>458</v>
      </c>
      <c r="C132" s="272"/>
    </row>
    <row r="133" spans="1:3" ht="12" customHeight="1" thickBot="1">
      <c r="A133" s="20" t="s">
        <v>23</v>
      </c>
      <c r="B133" s="124" t="s">
        <v>450</v>
      </c>
      <c r="C133" s="302">
        <f>SUM(C134:C139)</f>
        <v>0</v>
      </c>
    </row>
    <row r="134" spans="1:3" ht="12" customHeight="1">
      <c r="A134" s="15" t="s">
        <v>92</v>
      </c>
      <c r="B134" s="9" t="s">
        <v>459</v>
      </c>
      <c r="C134" s="272"/>
    </row>
    <row r="135" spans="1:3" ht="12" customHeight="1">
      <c r="A135" s="15" t="s">
        <v>93</v>
      </c>
      <c r="B135" s="9" t="s">
        <v>451</v>
      </c>
      <c r="C135" s="272"/>
    </row>
    <row r="136" spans="1:3" ht="12" customHeight="1">
      <c r="A136" s="15" t="s">
        <v>94</v>
      </c>
      <c r="B136" s="9" t="s">
        <v>452</v>
      </c>
      <c r="C136" s="272"/>
    </row>
    <row r="137" spans="1:3" ht="12" customHeight="1">
      <c r="A137" s="15" t="s">
        <v>173</v>
      </c>
      <c r="B137" s="9" t="s">
        <v>453</v>
      </c>
      <c r="C137" s="272"/>
    </row>
    <row r="138" spans="1:3" ht="12" customHeight="1">
      <c r="A138" s="15" t="s">
        <v>174</v>
      </c>
      <c r="B138" s="9" t="s">
        <v>454</v>
      </c>
      <c r="C138" s="272"/>
    </row>
    <row r="139" spans="1:3" ht="12" customHeight="1" thickBot="1">
      <c r="A139" s="13" t="s">
        <v>175</v>
      </c>
      <c r="B139" s="9" t="s">
        <v>455</v>
      </c>
      <c r="C139" s="272"/>
    </row>
    <row r="140" spans="1:3" ht="12" customHeight="1" thickBot="1">
      <c r="A140" s="20" t="s">
        <v>24</v>
      </c>
      <c r="B140" s="124" t="s">
        <v>463</v>
      </c>
      <c r="C140" s="308">
        <f>+C141+C142+C143+C144</f>
        <v>15138605</v>
      </c>
    </row>
    <row r="141" spans="1:3" ht="12" customHeight="1">
      <c r="A141" s="15" t="s">
        <v>95</v>
      </c>
      <c r="B141" s="9" t="s">
        <v>370</v>
      </c>
      <c r="C141" s="272"/>
    </row>
    <row r="142" spans="1:3" ht="12" customHeight="1">
      <c r="A142" s="15" t="s">
        <v>96</v>
      </c>
      <c r="B142" s="9" t="s">
        <v>371</v>
      </c>
      <c r="C142" s="272">
        <v>15138605</v>
      </c>
    </row>
    <row r="143" spans="1:3" ht="12" customHeight="1">
      <c r="A143" s="15" t="s">
        <v>287</v>
      </c>
      <c r="B143" s="9" t="s">
        <v>464</v>
      </c>
      <c r="C143" s="272"/>
    </row>
    <row r="144" spans="1:3" ht="12" customHeight="1" thickBot="1">
      <c r="A144" s="13" t="s">
        <v>288</v>
      </c>
      <c r="B144" s="7" t="s">
        <v>390</v>
      </c>
      <c r="C144" s="272"/>
    </row>
    <row r="145" spans="1:3" ht="12" customHeight="1" thickBot="1">
      <c r="A145" s="20" t="s">
        <v>25</v>
      </c>
      <c r="B145" s="124" t="s">
        <v>465</v>
      </c>
      <c r="C145" s="311">
        <f>SUM(C146:C150)</f>
        <v>0</v>
      </c>
    </row>
    <row r="146" spans="1:3" ht="12" customHeight="1">
      <c r="A146" s="15" t="s">
        <v>97</v>
      </c>
      <c r="B146" s="9" t="s">
        <v>460</v>
      </c>
      <c r="C146" s="272"/>
    </row>
    <row r="147" spans="1:3" ht="12" customHeight="1">
      <c r="A147" s="15" t="s">
        <v>98</v>
      </c>
      <c r="B147" s="9" t="s">
        <v>467</v>
      </c>
      <c r="C147" s="272"/>
    </row>
    <row r="148" spans="1:3" ht="12" customHeight="1">
      <c r="A148" s="15" t="s">
        <v>299</v>
      </c>
      <c r="B148" s="9" t="s">
        <v>462</v>
      </c>
      <c r="C148" s="272"/>
    </row>
    <row r="149" spans="1:3" ht="12" customHeight="1">
      <c r="A149" s="15" t="s">
        <v>300</v>
      </c>
      <c r="B149" s="9" t="s">
        <v>468</v>
      </c>
      <c r="C149" s="272"/>
    </row>
    <row r="150" spans="1:3" ht="12" customHeight="1" thickBot="1">
      <c r="A150" s="15" t="s">
        <v>466</v>
      </c>
      <c r="B150" s="9" t="s">
        <v>469</v>
      </c>
      <c r="C150" s="272"/>
    </row>
    <row r="151" spans="1:3" ht="12" customHeight="1" thickBot="1">
      <c r="A151" s="20" t="s">
        <v>26</v>
      </c>
      <c r="B151" s="124" t="s">
        <v>470</v>
      </c>
      <c r="C151" s="499"/>
    </row>
    <row r="152" spans="1:3" ht="12" customHeight="1" thickBot="1">
      <c r="A152" s="20" t="s">
        <v>27</v>
      </c>
      <c r="B152" s="124" t="s">
        <v>471</v>
      </c>
      <c r="C152" s="499"/>
    </row>
    <row r="153" spans="1:9" ht="15" customHeight="1" thickBot="1">
      <c r="A153" s="20" t="s">
        <v>28</v>
      </c>
      <c r="B153" s="124" t="s">
        <v>473</v>
      </c>
      <c r="C153" s="438">
        <f>+C129+C133+C140+C145+C151+C152</f>
        <v>15138605</v>
      </c>
      <c r="F153" s="439"/>
      <c r="G153" s="440"/>
      <c r="H153" s="440"/>
      <c r="I153" s="440"/>
    </row>
    <row r="154" spans="1:3" s="427" customFormat="1" ht="12.75" customHeight="1" thickBot="1">
      <c r="A154" s="300" t="s">
        <v>29</v>
      </c>
      <c r="B154" s="390" t="s">
        <v>472</v>
      </c>
      <c r="C154" s="438">
        <f>+C128+C153</f>
        <v>732921165</v>
      </c>
    </row>
    <row r="155" ht="7.5" customHeight="1"/>
    <row r="156" spans="1:3" ht="15.75">
      <c r="A156" s="648" t="s">
        <v>372</v>
      </c>
      <c r="B156" s="648"/>
      <c r="C156" s="648"/>
    </row>
    <row r="157" spans="1:3" ht="15" customHeight="1" thickBot="1">
      <c r="A157" s="645" t="s">
        <v>152</v>
      </c>
      <c r="B157" s="645"/>
      <c r="C157" s="312" t="str">
        <f>C90</f>
        <v>Forintban!</v>
      </c>
    </row>
    <row r="158" spans="1:4" ht="13.5" customHeight="1" thickBot="1">
      <c r="A158" s="20">
        <v>1</v>
      </c>
      <c r="B158" s="27" t="s">
        <v>474</v>
      </c>
      <c r="C158" s="302">
        <f>+C62-C128</f>
        <v>-142601498</v>
      </c>
      <c r="D158" s="441"/>
    </row>
    <row r="159" spans="1:3" ht="27.75" customHeight="1" thickBot="1">
      <c r="A159" s="20" t="s">
        <v>20</v>
      </c>
      <c r="B159" s="27" t="s">
        <v>480</v>
      </c>
      <c r="C159" s="302">
        <f>+C86-C153</f>
        <v>142601498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Elek Város Önkormányzat
2018. ÉVI KÖLTSÉGVETÉSÉNEK ÖSSZEVONT MÉRLEGE&amp;10
&amp;R&amp;"Times New Roman CE,Félkövér dőlt"&amp;11 1.1. melléklet a ........./2018. (.......)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6">
      <selection activeCell="C62" sqref="C62"/>
    </sheetView>
  </sheetViews>
  <sheetFormatPr defaultColWidth="9.00390625" defaultRowHeight="12.75"/>
  <cols>
    <col min="1" max="1" width="13.875" style="250" customWidth="1"/>
    <col min="2" max="2" width="79.125" style="251" customWidth="1"/>
    <col min="3" max="3" width="25.00390625" style="251" customWidth="1"/>
    <col min="4" max="16384" width="9.375" style="251" customWidth="1"/>
  </cols>
  <sheetData>
    <row r="1" spans="1:3" s="230" customFormat="1" ht="21" customHeight="1" thickBot="1">
      <c r="A1" s="229"/>
      <c r="B1" s="231"/>
      <c r="C1" s="565" t="str">
        <f>+CONCATENATE("9.3. melléklet a ……/",LEFT(ÖSSZEFÜGGÉSEK!A5,4),". (….) önkormányzati rendelethez")</f>
        <v>9.3. melléklet a ……/2018. (….) önkormányzati rendelethez</v>
      </c>
    </row>
    <row r="2" spans="1:3" s="467" customFormat="1" ht="33.75" customHeight="1">
      <c r="A2" s="418" t="s">
        <v>201</v>
      </c>
      <c r="B2" s="363" t="s">
        <v>586</v>
      </c>
      <c r="C2" s="377" t="s">
        <v>60</v>
      </c>
    </row>
    <row r="3" spans="1:3" s="467" customFormat="1" ht="24.75" thickBot="1">
      <c r="A3" s="461" t="s">
        <v>200</v>
      </c>
      <c r="B3" s="364" t="s">
        <v>398</v>
      </c>
      <c r="C3" s="378" t="s">
        <v>55</v>
      </c>
    </row>
    <row r="4" spans="1:3" s="468" customFormat="1" ht="15.75" customHeight="1" thickBot="1">
      <c r="A4" s="233"/>
      <c r="B4" s="577" t="s">
        <v>417</v>
      </c>
      <c r="C4" s="234" t="str">
        <f>'9.2. sz. mell'!C4</f>
        <v>Forintban!</v>
      </c>
    </row>
    <row r="5" spans="1:3" ht="13.5" thickBot="1">
      <c r="A5" s="419" t="s">
        <v>202</v>
      </c>
      <c r="B5" s="235" t="s">
        <v>564</v>
      </c>
      <c r="C5" s="236" t="s">
        <v>56</v>
      </c>
    </row>
    <row r="6" spans="1:3" s="469" customFormat="1" ht="12.75" customHeight="1" thickBot="1">
      <c r="A6" s="200"/>
      <c r="B6" s="201" t="s">
        <v>493</v>
      </c>
      <c r="C6" s="202" t="s">
        <v>494</v>
      </c>
    </row>
    <row r="7" spans="1:3" s="469" customFormat="1" ht="15.75" customHeight="1" thickBot="1">
      <c r="A7" s="237"/>
      <c r="B7" s="238" t="s">
        <v>57</v>
      </c>
      <c r="C7" s="239"/>
    </row>
    <row r="8" spans="1:3" s="379" customFormat="1" ht="12" customHeight="1" thickBot="1">
      <c r="A8" s="200" t="s">
        <v>19</v>
      </c>
      <c r="B8" s="240" t="s">
        <v>520</v>
      </c>
      <c r="C8" s="322">
        <f>SUM(C9:C19)</f>
        <v>1545100</v>
      </c>
    </row>
    <row r="9" spans="1:3" s="379" customFormat="1" ht="12" customHeight="1">
      <c r="A9" s="462" t="s">
        <v>99</v>
      </c>
      <c r="B9" s="10" t="s">
        <v>276</v>
      </c>
      <c r="C9" s="368"/>
    </row>
    <row r="10" spans="1:3" s="379" customFormat="1" ht="12" customHeight="1">
      <c r="A10" s="463" t="s">
        <v>100</v>
      </c>
      <c r="B10" s="8" t="s">
        <v>277</v>
      </c>
      <c r="C10" s="320">
        <v>1545000</v>
      </c>
    </row>
    <row r="11" spans="1:3" s="379" customFormat="1" ht="12" customHeight="1">
      <c r="A11" s="463" t="s">
        <v>101</v>
      </c>
      <c r="B11" s="8" t="s">
        <v>278</v>
      </c>
      <c r="C11" s="320"/>
    </row>
    <row r="12" spans="1:3" s="379" customFormat="1" ht="12" customHeight="1">
      <c r="A12" s="463" t="s">
        <v>102</v>
      </c>
      <c r="B12" s="8" t="s">
        <v>279</v>
      </c>
      <c r="C12" s="320"/>
    </row>
    <row r="13" spans="1:3" s="379" customFormat="1" ht="12" customHeight="1">
      <c r="A13" s="463" t="s">
        <v>146</v>
      </c>
      <c r="B13" s="8" t="s">
        <v>280</v>
      </c>
      <c r="C13" s="320"/>
    </row>
    <row r="14" spans="1:3" s="379" customFormat="1" ht="12" customHeight="1">
      <c r="A14" s="463" t="s">
        <v>103</v>
      </c>
      <c r="B14" s="8" t="s">
        <v>399</v>
      </c>
      <c r="C14" s="320"/>
    </row>
    <row r="15" spans="1:3" s="379" customFormat="1" ht="12" customHeight="1">
      <c r="A15" s="463" t="s">
        <v>104</v>
      </c>
      <c r="B15" s="7" t="s">
        <v>400</v>
      </c>
      <c r="C15" s="320"/>
    </row>
    <row r="16" spans="1:3" s="379" customFormat="1" ht="12" customHeight="1">
      <c r="A16" s="463" t="s">
        <v>114</v>
      </c>
      <c r="B16" s="8" t="s">
        <v>283</v>
      </c>
      <c r="C16" s="369">
        <v>100</v>
      </c>
    </row>
    <row r="17" spans="1:3" s="470" customFormat="1" ht="12" customHeight="1">
      <c r="A17" s="463" t="s">
        <v>115</v>
      </c>
      <c r="B17" s="8" t="s">
        <v>284</v>
      </c>
      <c r="C17" s="320"/>
    </row>
    <row r="18" spans="1:3" s="470" customFormat="1" ht="12" customHeight="1">
      <c r="A18" s="463" t="s">
        <v>116</v>
      </c>
      <c r="B18" s="8" t="s">
        <v>436</v>
      </c>
      <c r="C18" s="321"/>
    </row>
    <row r="19" spans="1:3" s="470" customFormat="1" ht="12" customHeight="1" thickBot="1">
      <c r="A19" s="463" t="s">
        <v>117</v>
      </c>
      <c r="B19" s="7" t="s">
        <v>285</v>
      </c>
      <c r="C19" s="321"/>
    </row>
    <row r="20" spans="1:3" s="379" customFormat="1" ht="12" customHeight="1" thickBot="1">
      <c r="A20" s="200" t="s">
        <v>20</v>
      </c>
      <c r="B20" s="240" t="s">
        <v>401</v>
      </c>
      <c r="C20" s="322">
        <f>SUM(C21:C23)</f>
        <v>0</v>
      </c>
    </row>
    <row r="21" spans="1:3" s="470" customFormat="1" ht="12" customHeight="1">
      <c r="A21" s="463" t="s">
        <v>105</v>
      </c>
      <c r="B21" s="9" t="s">
        <v>257</v>
      </c>
      <c r="C21" s="320"/>
    </row>
    <row r="22" spans="1:3" s="470" customFormat="1" ht="12" customHeight="1">
      <c r="A22" s="463" t="s">
        <v>106</v>
      </c>
      <c r="B22" s="8" t="s">
        <v>402</v>
      </c>
      <c r="C22" s="320"/>
    </row>
    <row r="23" spans="1:3" s="470" customFormat="1" ht="12" customHeight="1">
      <c r="A23" s="463" t="s">
        <v>107</v>
      </c>
      <c r="B23" s="8" t="s">
        <v>403</v>
      </c>
      <c r="C23" s="320"/>
    </row>
    <row r="24" spans="1:3" s="470" customFormat="1" ht="12" customHeight="1" thickBot="1">
      <c r="A24" s="463" t="s">
        <v>108</v>
      </c>
      <c r="B24" s="8" t="s">
        <v>521</v>
      </c>
      <c r="C24" s="320"/>
    </row>
    <row r="25" spans="1:3" s="470" customFormat="1" ht="12" customHeight="1" thickBot="1">
      <c r="A25" s="208" t="s">
        <v>21</v>
      </c>
      <c r="B25" s="124" t="s">
        <v>172</v>
      </c>
      <c r="C25" s="349"/>
    </row>
    <row r="26" spans="1:3" s="470" customFormat="1" ht="12" customHeight="1" thickBot="1">
      <c r="A26" s="208" t="s">
        <v>22</v>
      </c>
      <c r="B26" s="124" t="s">
        <v>522</v>
      </c>
      <c r="C26" s="322">
        <f>+C27+C28+C29</f>
        <v>0</v>
      </c>
    </row>
    <row r="27" spans="1:3" s="470" customFormat="1" ht="12" customHeight="1">
      <c r="A27" s="464" t="s">
        <v>267</v>
      </c>
      <c r="B27" s="465" t="s">
        <v>262</v>
      </c>
      <c r="C27" s="77"/>
    </row>
    <row r="28" spans="1:3" s="470" customFormat="1" ht="12" customHeight="1">
      <c r="A28" s="464" t="s">
        <v>268</v>
      </c>
      <c r="B28" s="465" t="s">
        <v>402</v>
      </c>
      <c r="C28" s="320"/>
    </row>
    <row r="29" spans="1:3" s="470" customFormat="1" ht="12" customHeight="1">
      <c r="A29" s="464" t="s">
        <v>269</v>
      </c>
      <c r="B29" s="466" t="s">
        <v>405</v>
      </c>
      <c r="C29" s="320"/>
    </row>
    <row r="30" spans="1:3" s="470" customFormat="1" ht="12" customHeight="1" thickBot="1">
      <c r="A30" s="463" t="s">
        <v>270</v>
      </c>
      <c r="B30" s="142" t="s">
        <v>523</v>
      </c>
      <c r="C30" s="84"/>
    </row>
    <row r="31" spans="1:3" s="470" customFormat="1" ht="12" customHeight="1" thickBot="1">
      <c r="A31" s="208" t="s">
        <v>23</v>
      </c>
      <c r="B31" s="124" t="s">
        <v>406</v>
      </c>
      <c r="C31" s="322">
        <f>+C32+C33+C34</f>
        <v>0</v>
      </c>
    </row>
    <row r="32" spans="1:3" s="470" customFormat="1" ht="12" customHeight="1">
      <c r="A32" s="464" t="s">
        <v>92</v>
      </c>
      <c r="B32" s="465" t="s">
        <v>290</v>
      </c>
      <c r="C32" s="77"/>
    </row>
    <row r="33" spans="1:3" s="470" customFormat="1" ht="12" customHeight="1">
      <c r="A33" s="464" t="s">
        <v>93</v>
      </c>
      <c r="B33" s="466" t="s">
        <v>291</v>
      </c>
      <c r="C33" s="323"/>
    </row>
    <row r="34" spans="1:3" s="470" customFormat="1" ht="12" customHeight="1" thickBot="1">
      <c r="A34" s="463" t="s">
        <v>94</v>
      </c>
      <c r="B34" s="142" t="s">
        <v>292</v>
      </c>
      <c r="C34" s="84"/>
    </row>
    <row r="35" spans="1:3" s="379" customFormat="1" ht="12" customHeight="1" thickBot="1">
      <c r="A35" s="208" t="s">
        <v>24</v>
      </c>
      <c r="B35" s="124" t="s">
        <v>375</v>
      </c>
      <c r="C35" s="349"/>
    </row>
    <row r="36" spans="1:3" s="379" customFormat="1" ht="12" customHeight="1" thickBot="1">
      <c r="A36" s="208" t="s">
        <v>25</v>
      </c>
      <c r="B36" s="124" t="s">
        <v>407</v>
      </c>
      <c r="C36" s="370"/>
    </row>
    <row r="37" spans="1:3" s="379" customFormat="1" ht="12" customHeight="1" thickBot="1">
      <c r="A37" s="200" t="s">
        <v>26</v>
      </c>
      <c r="B37" s="124" t="s">
        <v>408</v>
      </c>
      <c r="C37" s="371">
        <f>+C8+C20+C25+C26+C31+C35+C36</f>
        <v>1545100</v>
      </c>
    </row>
    <row r="38" spans="1:3" s="379" customFormat="1" ht="12" customHeight="1" thickBot="1">
      <c r="A38" s="241" t="s">
        <v>27</v>
      </c>
      <c r="B38" s="124" t="s">
        <v>409</v>
      </c>
      <c r="C38" s="371">
        <f>+C39+C40+C41</f>
        <v>10339758</v>
      </c>
    </row>
    <row r="39" spans="1:3" s="379" customFormat="1" ht="12" customHeight="1">
      <c r="A39" s="464" t="s">
        <v>410</v>
      </c>
      <c r="B39" s="465" t="s">
        <v>235</v>
      </c>
      <c r="C39" s="77"/>
    </row>
    <row r="40" spans="1:3" s="379" customFormat="1" ht="12" customHeight="1">
      <c r="A40" s="464" t="s">
        <v>411</v>
      </c>
      <c r="B40" s="466" t="s">
        <v>2</v>
      </c>
      <c r="C40" s="323"/>
    </row>
    <row r="41" spans="1:3" s="470" customFormat="1" ht="12" customHeight="1" thickBot="1">
      <c r="A41" s="463" t="s">
        <v>412</v>
      </c>
      <c r="B41" s="142" t="s">
        <v>413</v>
      </c>
      <c r="C41" s="84">
        <v>10339758</v>
      </c>
    </row>
    <row r="42" spans="1:3" s="470" customFormat="1" ht="15" customHeight="1" thickBot="1">
      <c r="A42" s="241" t="s">
        <v>28</v>
      </c>
      <c r="B42" s="242" t="s">
        <v>414</v>
      </c>
      <c r="C42" s="374">
        <f>+C37+C38</f>
        <v>11884858</v>
      </c>
    </row>
    <row r="43" spans="1:3" s="470" customFormat="1" ht="15" customHeight="1">
      <c r="A43" s="243"/>
      <c r="B43" s="244"/>
      <c r="C43" s="372"/>
    </row>
    <row r="44" spans="1:3" ht="13.5" thickBot="1">
      <c r="A44" s="245"/>
      <c r="B44" s="246"/>
      <c r="C44" s="373"/>
    </row>
    <row r="45" spans="1:3" s="469" customFormat="1" ht="16.5" customHeight="1" thickBot="1">
      <c r="A45" s="247"/>
      <c r="B45" s="248" t="s">
        <v>58</v>
      </c>
      <c r="C45" s="374"/>
    </row>
    <row r="46" spans="1:3" s="471" customFormat="1" ht="12" customHeight="1" thickBot="1">
      <c r="A46" s="208" t="s">
        <v>19</v>
      </c>
      <c r="B46" s="124" t="s">
        <v>415</v>
      </c>
      <c r="C46" s="322">
        <f>SUM(C47:C51)</f>
        <v>11884858</v>
      </c>
    </row>
    <row r="47" spans="1:3" ht="12" customHeight="1">
      <c r="A47" s="463" t="s">
        <v>99</v>
      </c>
      <c r="B47" s="9" t="s">
        <v>50</v>
      </c>
      <c r="C47" s="77">
        <v>5964700</v>
      </c>
    </row>
    <row r="48" spans="1:3" ht="12" customHeight="1">
      <c r="A48" s="463" t="s">
        <v>100</v>
      </c>
      <c r="B48" s="8" t="s">
        <v>181</v>
      </c>
      <c r="C48" s="80">
        <v>1165340</v>
      </c>
    </row>
    <row r="49" spans="1:3" ht="12" customHeight="1">
      <c r="A49" s="463" t="s">
        <v>101</v>
      </c>
      <c r="B49" s="8" t="s">
        <v>138</v>
      </c>
      <c r="C49" s="80">
        <v>4754818</v>
      </c>
    </row>
    <row r="50" spans="1:3" ht="12" customHeight="1">
      <c r="A50" s="463" t="s">
        <v>102</v>
      </c>
      <c r="B50" s="8" t="s">
        <v>182</v>
      </c>
      <c r="C50" s="80"/>
    </row>
    <row r="51" spans="1:3" ht="12" customHeight="1" thickBot="1">
      <c r="A51" s="463" t="s">
        <v>146</v>
      </c>
      <c r="B51" s="8" t="s">
        <v>183</v>
      </c>
      <c r="C51" s="80"/>
    </row>
    <row r="52" spans="1:3" ht="12" customHeight="1" thickBot="1">
      <c r="A52" s="208" t="s">
        <v>20</v>
      </c>
      <c r="B52" s="124" t="s">
        <v>416</v>
      </c>
      <c r="C52" s="322">
        <f>SUM(C53:C55)</f>
        <v>0</v>
      </c>
    </row>
    <row r="53" spans="1:3" s="471" customFormat="1" ht="12" customHeight="1">
      <c r="A53" s="463" t="s">
        <v>105</v>
      </c>
      <c r="B53" s="9" t="s">
        <v>228</v>
      </c>
      <c r="C53" s="77"/>
    </row>
    <row r="54" spans="1:3" ht="12" customHeight="1">
      <c r="A54" s="463" t="s">
        <v>106</v>
      </c>
      <c r="B54" s="8" t="s">
        <v>185</v>
      </c>
      <c r="C54" s="80"/>
    </row>
    <row r="55" spans="1:3" ht="12" customHeight="1">
      <c r="A55" s="463" t="s">
        <v>107</v>
      </c>
      <c r="B55" s="8" t="s">
        <v>59</v>
      </c>
      <c r="C55" s="80"/>
    </row>
    <row r="56" spans="1:3" ht="12" customHeight="1" thickBot="1">
      <c r="A56" s="463" t="s">
        <v>108</v>
      </c>
      <c r="B56" s="8" t="s">
        <v>524</v>
      </c>
      <c r="C56" s="80"/>
    </row>
    <row r="57" spans="1:3" ht="15" customHeight="1" thickBot="1">
      <c r="A57" s="208" t="s">
        <v>21</v>
      </c>
      <c r="B57" s="124" t="s">
        <v>13</v>
      </c>
      <c r="C57" s="349"/>
    </row>
    <row r="58" spans="1:3" ht="13.5" thickBot="1">
      <c r="A58" s="208" t="s">
        <v>22</v>
      </c>
      <c r="B58" s="249" t="s">
        <v>531</v>
      </c>
      <c r="C58" s="375">
        <f>+C46+C52+C57</f>
        <v>11884858</v>
      </c>
    </row>
    <row r="59" ht="15" customHeight="1" thickBot="1">
      <c r="C59" s="376"/>
    </row>
    <row r="60" spans="1:3" ht="14.25" customHeight="1" thickBot="1">
      <c r="A60" s="252" t="s">
        <v>519</v>
      </c>
      <c r="B60" s="253"/>
      <c r="C60" s="121">
        <v>2</v>
      </c>
    </row>
    <row r="61" spans="1:3" ht="13.5" thickBot="1">
      <c r="A61" s="252" t="s">
        <v>203</v>
      </c>
      <c r="B61" s="253"/>
      <c r="C61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3">
      <selection activeCell="C62" sqref="C62"/>
    </sheetView>
  </sheetViews>
  <sheetFormatPr defaultColWidth="9.00390625" defaultRowHeight="12.75"/>
  <cols>
    <col min="1" max="1" width="13.875" style="250" customWidth="1"/>
    <col min="2" max="2" width="79.125" style="251" customWidth="1"/>
    <col min="3" max="3" width="25.00390625" style="251" customWidth="1"/>
    <col min="4" max="16384" width="9.375" style="251" customWidth="1"/>
  </cols>
  <sheetData>
    <row r="1" spans="1:3" s="230" customFormat="1" ht="21" customHeight="1" thickBot="1">
      <c r="A1" s="229"/>
      <c r="B1" s="231"/>
      <c r="C1" s="565" t="str">
        <f>+CONCATENATE("9.4. melléklet a ……/",LEFT(ÖSSZEFÜGGÉSEK!A5,4),". (….) önkormányzati rendelethez")</f>
        <v>9.4. melléklet a ……/2018. (….) önkormányzati rendelethez</v>
      </c>
    </row>
    <row r="2" spans="1:3" s="467" customFormat="1" ht="25.5" customHeight="1">
      <c r="A2" s="418" t="s">
        <v>201</v>
      </c>
      <c r="B2" s="363" t="s">
        <v>587</v>
      </c>
      <c r="C2" s="377" t="s">
        <v>61</v>
      </c>
    </row>
    <row r="3" spans="1:3" s="467" customFormat="1" ht="24.75" thickBot="1">
      <c r="A3" s="461" t="s">
        <v>200</v>
      </c>
      <c r="B3" s="364" t="s">
        <v>398</v>
      </c>
      <c r="C3" s="378"/>
    </row>
    <row r="4" spans="1:3" s="468" customFormat="1" ht="15.75" customHeight="1" thickBot="1">
      <c r="A4" s="233"/>
      <c r="B4" s="233"/>
      <c r="C4" s="234" t="s">
        <v>565</v>
      </c>
    </row>
    <row r="5" spans="1:3" ht="13.5" thickBot="1">
      <c r="A5" s="419" t="s">
        <v>202</v>
      </c>
      <c r="B5" s="235" t="s">
        <v>564</v>
      </c>
      <c r="C5" s="236" t="s">
        <v>56</v>
      </c>
    </row>
    <row r="6" spans="1:3" s="469" customFormat="1" ht="12.75" customHeight="1" thickBot="1">
      <c r="A6" s="200"/>
      <c r="B6" s="201" t="s">
        <v>493</v>
      </c>
      <c r="C6" s="202" t="s">
        <v>494</v>
      </c>
    </row>
    <row r="7" spans="1:3" s="469" customFormat="1" ht="15.75" customHeight="1" thickBot="1">
      <c r="A7" s="237"/>
      <c r="B7" s="238" t="s">
        <v>57</v>
      </c>
      <c r="C7" s="239"/>
    </row>
    <row r="8" spans="1:3" s="379" customFormat="1" ht="12" customHeight="1" thickBot="1">
      <c r="A8" s="200" t="s">
        <v>19</v>
      </c>
      <c r="B8" s="240" t="s">
        <v>520</v>
      </c>
      <c r="C8" s="322">
        <f>SUM(C9:C19)</f>
        <v>58661706</v>
      </c>
    </row>
    <row r="9" spans="1:3" s="379" customFormat="1" ht="12" customHeight="1">
      <c r="A9" s="462" t="s">
        <v>99</v>
      </c>
      <c r="B9" s="10" t="s">
        <v>276</v>
      </c>
      <c r="C9" s="368">
        <v>12709241</v>
      </c>
    </row>
    <row r="10" spans="1:3" s="379" customFormat="1" ht="12" customHeight="1">
      <c r="A10" s="463" t="s">
        <v>100</v>
      </c>
      <c r="B10" s="8" t="s">
        <v>277</v>
      </c>
      <c r="C10" s="320"/>
    </row>
    <row r="11" spans="1:3" s="379" customFormat="1" ht="12" customHeight="1">
      <c r="A11" s="463" t="s">
        <v>101</v>
      </c>
      <c r="B11" s="8" t="s">
        <v>278</v>
      </c>
      <c r="C11" s="320"/>
    </row>
    <row r="12" spans="1:3" s="379" customFormat="1" ht="12" customHeight="1">
      <c r="A12" s="463" t="s">
        <v>102</v>
      </c>
      <c r="B12" s="8" t="s">
        <v>279</v>
      </c>
      <c r="C12" s="320"/>
    </row>
    <row r="13" spans="1:3" s="379" customFormat="1" ht="12" customHeight="1">
      <c r="A13" s="463" t="s">
        <v>146</v>
      </c>
      <c r="B13" s="8" t="s">
        <v>280</v>
      </c>
      <c r="C13" s="320">
        <v>39100945</v>
      </c>
    </row>
    <row r="14" spans="1:3" s="379" customFormat="1" ht="12" customHeight="1">
      <c r="A14" s="463" t="s">
        <v>103</v>
      </c>
      <c r="B14" s="8" t="s">
        <v>399</v>
      </c>
      <c r="C14" s="320">
        <v>6851520</v>
      </c>
    </row>
    <row r="15" spans="1:3" s="379" customFormat="1" ht="12" customHeight="1">
      <c r="A15" s="463" t="s">
        <v>104</v>
      </c>
      <c r="B15" s="7" t="s">
        <v>400</v>
      </c>
      <c r="C15" s="320"/>
    </row>
    <row r="16" spans="1:3" s="379" customFormat="1" ht="12" customHeight="1">
      <c r="A16" s="463" t="s">
        <v>114</v>
      </c>
      <c r="B16" s="8" t="s">
        <v>283</v>
      </c>
      <c r="C16" s="369"/>
    </row>
    <row r="17" spans="1:3" s="470" customFormat="1" ht="12" customHeight="1">
      <c r="A17" s="463" t="s">
        <v>115</v>
      </c>
      <c r="B17" s="8" t="s">
        <v>284</v>
      </c>
      <c r="C17" s="320"/>
    </row>
    <row r="18" spans="1:3" s="470" customFormat="1" ht="12" customHeight="1">
      <c r="A18" s="463" t="s">
        <v>116</v>
      </c>
      <c r="B18" s="8" t="s">
        <v>436</v>
      </c>
      <c r="C18" s="321"/>
    </row>
    <row r="19" spans="1:3" s="470" customFormat="1" ht="12" customHeight="1" thickBot="1">
      <c r="A19" s="463" t="s">
        <v>117</v>
      </c>
      <c r="B19" s="7" t="s">
        <v>285</v>
      </c>
      <c r="C19" s="321"/>
    </row>
    <row r="20" spans="1:3" s="379" customFormat="1" ht="12" customHeight="1" thickBot="1">
      <c r="A20" s="200" t="s">
        <v>20</v>
      </c>
      <c r="B20" s="240" t="s">
        <v>401</v>
      </c>
      <c r="C20" s="322">
        <f>SUM(C21:C23)</f>
        <v>0</v>
      </c>
    </row>
    <row r="21" spans="1:3" s="470" customFormat="1" ht="12" customHeight="1">
      <c r="A21" s="463" t="s">
        <v>105</v>
      </c>
      <c r="B21" s="9" t="s">
        <v>257</v>
      </c>
      <c r="C21" s="320"/>
    </row>
    <row r="22" spans="1:3" s="470" customFormat="1" ht="12" customHeight="1">
      <c r="A22" s="463" t="s">
        <v>106</v>
      </c>
      <c r="B22" s="8" t="s">
        <v>402</v>
      </c>
      <c r="C22" s="320"/>
    </row>
    <row r="23" spans="1:3" s="470" customFormat="1" ht="12" customHeight="1">
      <c r="A23" s="463" t="s">
        <v>107</v>
      </c>
      <c r="B23" s="8" t="s">
        <v>403</v>
      </c>
      <c r="C23" s="320"/>
    </row>
    <row r="24" spans="1:3" s="470" customFormat="1" ht="12" customHeight="1" thickBot="1">
      <c r="A24" s="463" t="s">
        <v>108</v>
      </c>
      <c r="B24" s="8" t="s">
        <v>525</v>
      </c>
      <c r="C24" s="320"/>
    </row>
    <row r="25" spans="1:3" s="470" customFormat="1" ht="12" customHeight="1" thickBot="1">
      <c r="A25" s="208" t="s">
        <v>21</v>
      </c>
      <c r="B25" s="124" t="s">
        <v>172</v>
      </c>
      <c r="C25" s="349"/>
    </row>
    <row r="26" spans="1:3" s="470" customFormat="1" ht="12" customHeight="1" thickBot="1">
      <c r="A26" s="208" t="s">
        <v>22</v>
      </c>
      <c r="B26" s="124" t="s">
        <v>404</v>
      </c>
      <c r="C26" s="322">
        <f>+C27+C28</f>
        <v>0</v>
      </c>
    </row>
    <row r="27" spans="1:3" s="470" customFormat="1" ht="12" customHeight="1">
      <c r="A27" s="464" t="s">
        <v>267</v>
      </c>
      <c r="B27" s="465" t="s">
        <v>402</v>
      </c>
      <c r="C27" s="77"/>
    </row>
    <row r="28" spans="1:3" s="470" customFormat="1" ht="12" customHeight="1">
      <c r="A28" s="464" t="s">
        <v>268</v>
      </c>
      <c r="B28" s="466" t="s">
        <v>405</v>
      </c>
      <c r="C28" s="323"/>
    </row>
    <row r="29" spans="1:3" s="470" customFormat="1" ht="12" customHeight="1" thickBot="1">
      <c r="A29" s="463" t="s">
        <v>269</v>
      </c>
      <c r="B29" s="142" t="s">
        <v>526</v>
      </c>
      <c r="C29" s="84"/>
    </row>
    <row r="30" spans="1:3" s="470" customFormat="1" ht="12" customHeight="1" thickBot="1">
      <c r="A30" s="208" t="s">
        <v>23</v>
      </c>
      <c r="B30" s="124" t="s">
        <v>406</v>
      </c>
      <c r="C30" s="322">
        <f>+C31+C32+C33</f>
        <v>0</v>
      </c>
    </row>
    <row r="31" spans="1:3" s="470" customFormat="1" ht="12" customHeight="1">
      <c r="A31" s="464" t="s">
        <v>92</v>
      </c>
      <c r="B31" s="465" t="s">
        <v>290</v>
      </c>
      <c r="C31" s="77"/>
    </row>
    <row r="32" spans="1:3" s="470" customFormat="1" ht="12" customHeight="1">
      <c r="A32" s="464" t="s">
        <v>93</v>
      </c>
      <c r="B32" s="466" t="s">
        <v>291</v>
      </c>
      <c r="C32" s="323"/>
    </row>
    <row r="33" spans="1:3" s="470" customFormat="1" ht="12" customHeight="1" thickBot="1">
      <c r="A33" s="463" t="s">
        <v>94</v>
      </c>
      <c r="B33" s="142" t="s">
        <v>292</v>
      </c>
      <c r="C33" s="84"/>
    </row>
    <row r="34" spans="1:3" s="379" customFormat="1" ht="12" customHeight="1" thickBot="1">
      <c r="A34" s="208" t="s">
        <v>24</v>
      </c>
      <c r="B34" s="124" t="s">
        <v>375</v>
      </c>
      <c r="C34" s="349"/>
    </row>
    <row r="35" spans="1:3" s="379" customFormat="1" ht="12" customHeight="1" thickBot="1">
      <c r="A35" s="208" t="s">
        <v>25</v>
      </c>
      <c r="B35" s="124" t="s">
        <v>407</v>
      </c>
      <c r="C35" s="370"/>
    </row>
    <row r="36" spans="1:3" s="379" customFormat="1" ht="12" customHeight="1" thickBot="1">
      <c r="A36" s="200" t="s">
        <v>26</v>
      </c>
      <c r="B36" s="124" t="s">
        <v>527</v>
      </c>
      <c r="C36" s="371">
        <f>+C8+C20+C25+C26+C30+C34+C35</f>
        <v>58661706</v>
      </c>
    </row>
    <row r="37" spans="1:3" s="379" customFormat="1" ht="12" customHeight="1" thickBot="1">
      <c r="A37" s="241" t="s">
        <v>27</v>
      </c>
      <c r="B37" s="124" t="s">
        <v>409</v>
      </c>
      <c r="C37" s="371">
        <f>+C38+C39+C40</f>
        <v>114683482</v>
      </c>
    </row>
    <row r="38" spans="1:3" s="379" customFormat="1" ht="12" customHeight="1">
      <c r="A38" s="464" t="s">
        <v>410</v>
      </c>
      <c r="B38" s="465" t="s">
        <v>235</v>
      </c>
      <c r="C38" s="77"/>
    </row>
    <row r="39" spans="1:3" s="379" customFormat="1" ht="12" customHeight="1">
      <c r="A39" s="464" t="s">
        <v>411</v>
      </c>
      <c r="B39" s="466" t="s">
        <v>2</v>
      </c>
      <c r="C39" s="323"/>
    </row>
    <row r="40" spans="1:3" s="470" customFormat="1" ht="12" customHeight="1" thickBot="1">
      <c r="A40" s="463" t="s">
        <v>412</v>
      </c>
      <c r="B40" s="142" t="s">
        <v>413</v>
      </c>
      <c r="C40" s="84">
        <v>114683482</v>
      </c>
    </row>
    <row r="41" spans="1:3" s="470" customFormat="1" ht="15" customHeight="1" thickBot="1">
      <c r="A41" s="241" t="s">
        <v>28</v>
      </c>
      <c r="B41" s="242" t="s">
        <v>414</v>
      </c>
      <c r="C41" s="374">
        <f>+C36+C37</f>
        <v>173345188</v>
      </c>
    </row>
    <row r="42" spans="1:3" s="470" customFormat="1" ht="15" customHeight="1">
      <c r="A42" s="243"/>
      <c r="B42" s="244"/>
      <c r="C42" s="372"/>
    </row>
    <row r="43" spans="1:3" ht="13.5" thickBot="1">
      <c r="A43" s="245"/>
      <c r="B43" s="246"/>
      <c r="C43" s="373"/>
    </row>
    <row r="44" spans="1:3" s="469" customFormat="1" ht="16.5" customHeight="1" thickBot="1">
      <c r="A44" s="247"/>
      <c r="B44" s="248" t="s">
        <v>58</v>
      </c>
      <c r="C44" s="374"/>
    </row>
    <row r="45" spans="1:3" s="471" customFormat="1" ht="12" customHeight="1" thickBot="1">
      <c r="A45" s="208" t="s">
        <v>19</v>
      </c>
      <c r="B45" s="124" t="s">
        <v>415</v>
      </c>
      <c r="C45" s="322">
        <f>SUM(C46:C50)</f>
        <v>173345188</v>
      </c>
    </row>
    <row r="46" spans="1:3" ht="12" customHeight="1">
      <c r="A46" s="463" t="s">
        <v>99</v>
      </c>
      <c r="B46" s="9" t="s">
        <v>50</v>
      </c>
      <c r="C46" s="77">
        <v>63428240</v>
      </c>
    </row>
    <row r="47" spans="1:3" ht="12" customHeight="1">
      <c r="A47" s="463" t="s">
        <v>100</v>
      </c>
      <c r="B47" s="8" t="s">
        <v>181</v>
      </c>
      <c r="C47" s="80">
        <v>13130369</v>
      </c>
    </row>
    <row r="48" spans="1:3" ht="12" customHeight="1">
      <c r="A48" s="463" t="s">
        <v>101</v>
      </c>
      <c r="B48" s="8" t="s">
        <v>138</v>
      </c>
      <c r="C48" s="80">
        <v>96786579</v>
      </c>
    </row>
    <row r="49" spans="1:3" ht="12" customHeight="1">
      <c r="A49" s="463" t="s">
        <v>102</v>
      </c>
      <c r="B49" s="8" t="s">
        <v>182</v>
      </c>
      <c r="C49" s="80"/>
    </row>
    <row r="50" spans="1:3" ht="12" customHeight="1" thickBot="1">
      <c r="A50" s="463" t="s">
        <v>146</v>
      </c>
      <c r="B50" s="8" t="s">
        <v>183</v>
      </c>
      <c r="C50" s="80"/>
    </row>
    <row r="51" spans="1:3" ht="12" customHeight="1" thickBot="1">
      <c r="A51" s="208" t="s">
        <v>20</v>
      </c>
      <c r="B51" s="124" t="s">
        <v>416</v>
      </c>
      <c r="C51" s="322">
        <f>SUM(C52:C54)</f>
        <v>0</v>
      </c>
    </row>
    <row r="52" spans="1:3" s="471" customFormat="1" ht="12" customHeight="1">
      <c r="A52" s="463" t="s">
        <v>105</v>
      </c>
      <c r="B52" s="9" t="s">
        <v>228</v>
      </c>
      <c r="C52" s="77"/>
    </row>
    <row r="53" spans="1:3" ht="12" customHeight="1">
      <c r="A53" s="463" t="s">
        <v>106</v>
      </c>
      <c r="B53" s="8" t="s">
        <v>185</v>
      </c>
      <c r="C53" s="80"/>
    </row>
    <row r="54" spans="1:3" ht="12" customHeight="1">
      <c r="A54" s="463" t="s">
        <v>107</v>
      </c>
      <c r="B54" s="8" t="s">
        <v>59</v>
      </c>
      <c r="C54" s="80"/>
    </row>
    <row r="55" spans="1:3" ht="12" customHeight="1" thickBot="1">
      <c r="A55" s="463" t="s">
        <v>108</v>
      </c>
      <c r="B55" s="8" t="s">
        <v>524</v>
      </c>
      <c r="C55" s="80"/>
    </row>
    <row r="56" spans="1:3" ht="15" customHeight="1" thickBot="1">
      <c r="A56" s="208" t="s">
        <v>21</v>
      </c>
      <c r="B56" s="124" t="s">
        <v>13</v>
      </c>
      <c r="C56" s="349"/>
    </row>
    <row r="57" spans="1:3" ht="13.5" thickBot="1">
      <c r="A57" s="208" t="s">
        <v>22</v>
      </c>
      <c r="B57" s="249" t="s">
        <v>531</v>
      </c>
      <c r="C57" s="375">
        <f>+C45+C51+C56</f>
        <v>173345188</v>
      </c>
    </row>
    <row r="58" ht="15" customHeight="1" thickBot="1">
      <c r="C58" s="376"/>
    </row>
    <row r="59" spans="1:3" ht="14.25" customHeight="1" thickBot="1">
      <c r="A59" s="252" t="s">
        <v>519</v>
      </c>
      <c r="B59" s="253"/>
      <c r="C59" s="121">
        <v>24</v>
      </c>
    </row>
    <row r="60" spans="1:3" ht="13.5" thickBot="1">
      <c r="A60" s="252" t="s">
        <v>203</v>
      </c>
      <c r="B60" s="253"/>
      <c r="C60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49" sqref="C49"/>
    </sheetView>
  </sheetViews>
  <sheetFormatPr defaultColWidth="9.00390625" defaultRowHeight="12.75"/>
  <cols>
    <col min="1" max="1" width="13.875" style="250" customWidth="1"/>
    <col min="2" max="2" width="79.125" style="251" customWidth="1"/>
    <col min="3" max="3" width="25.00390625" style="251" customWidth="1"/>
    <col min="4" max="16384" width="9.375" style="251" customWidth="1"/>
  </cols>
  <sheetData>
    <row r="1" spans="1:3" s="230" customFormat="1" ht="21" customHeight="1" thickBot="1">
      <c r="A1" s="229"/>
      <c r="B1" s="231"/>
      <c r="C1" s="565" t="str">
        <f>+CONCATENATE("9.4.1. melléklet a ……/",LEFT(ÖSSZEFÜGGÉSEK!A5,4),". (….) önkormányzati rendelethez")</f>
        <v>9.4.1. melléklet a ……/2018. (….) önkormányzati rendelethez</v>
      </c>
    </row>
    <row r="2" spans="1:3" s="467" customFormat="1" ht="33.75" customHeight="1">
      <c r="A2" s="418" t="s">
        <v>201</v>
      </c>
      <c r="B2" s="363" t="s">
        <v>587</v>
      </c>
      <c r="C2" s="377" t="s">
        <v>61</v>
      </c>
    </row>
    <row r="3" spans="1:3" s="467" customFormat="1" ht="24.75" thickBot="1">
      <c r="A3" s="461" t="s">
        <v>200</v>
      </c>
      <c r="B3" s="364" t="s">
        <v>417</v>
      </c>
      <c r="C3" s="378" t="s">
        <v>55</v>
      </c>
    </row>
    <row r="4" spans="1:3" s="468" customFormat="1" ht="15.75" customHeight="1" thickBot="1">
      <c r="A4" s="233"/>
      <c r="B4" s="233"/>
      <c r="C4" s="234" t="str">
        <f>'9.4. sz. mell'!C4</f>
        <v>Forintban!</v>
      </c>
    </row>
    <row r="5" spans="1:3" ht="13.5" thickBot="1">
      <c r="A5" s="419" t="s">
        <v>202</v>
      </c>
      <c r="B5" s="235" t="s">
        <v>564</v>
      </c>
      <c r="C5" s="236" t="s">
        <v>56</v>
      </c>
    </row>
    <row r="6" spans="1:3" s="469" customFormat="1" ht="12.75" customHeight="1" thickBot="1">
      <c r="A6" s="200"/>
      <c r="B6" s="201" t="s">
        <v>493</v>
      </c>
      <c r="C6" s="202" t="s">
        <v>494</v>
      </c>
    </row>
    <row r="7" spans="1:3" s="469" customFormat="1" ht="15.75" customHeight="1" thickBot="1">
      <c r="A7" s="237"/>
      <c r="B7" s="238" t="s">
        <v>57</v>
      </c>
      <c r="C7" s="239"/>
    </row>
    <row r="8" spans="1:3" s="379" customFormat="1" ht="12" customHeight="1" thickBot="1">
      <c r="A8" s="200" t="s">
        <v>19</v>
      </c>
      <c r="B8" s="240" t="s">
        <v>520</v>
      </c>
      <c r="C8" s="322">
        <f>SUM(C9:C19)</f>
        <v>42520970</v>
      </c>
    </row>
    <row r="9" spans="1:3" s="379" customFormat="1" ht="12" customHeight="1">
      <c r="A9" s="462" t="s">
        <v>99</v>
      </c>
      <c r="B9" s="10" t="s">
        <v>276</v>
      </c>
      <c r="C9" s="368"/>
    </row>
    <row r="10" spans="1:3" s="379" customFormat="1" ht="12" customHeight="1">
      <c r="A10" s="463" t="s">
        <v>100</v>
      </c>
      <c r="B10" s="8" t="s">
        <v>277</v>
      </c>
      <c r="C10" s="320"/>
    </row>
    <row r="11" spans="1:3" s="379" customFormat="1" ht="12" customHeight="1">
      <c r="A11" s="463" t="s">
        <v>101</v>
      </c>
      <c r="B11" s="8" t="s">
        <v>278</v>
      </c>
      <c r="C11" s="320"/>
    </row>
    <row r="12" spans="1:3" s="379" customFormat="1" ht="12" customHeight="1">
      <c r="A12" s="463" t="s">
        <v>102</v>
      </c>
      <c r="B12" s="8" t="s">
        <v>279</v>
      </c>
      <c r="C12" s="320"/>
    </row>
    <row r="13" spans="1:3" s="379" customFormat="1" ht="12" customHeight="1">
      <c r="A13" s="463" t="s">
        <v>146</v>
      </c>
      <c r="B13" s="8" t="s">
        <v>280</v>
      </c>
      <c r="C13" s="320">
        <v>39100945</v>
      </c>
    </row>
    <row r="14" spans="1:3" s="379" customFormat="1" ht="12" customHeight="1">
      <c r="A14" s="463" t="s">
        <v>103</v>
      </c>
      <c r="B14" s="8" t="s">
        <v>399</v>
      </c>
      <c r="C14" s="320">
        <v>3420025</v>
      </c>
    </row>
    <row r="15" spans="1:3" s="379" customFormat="1" ht="12" customHeight="1">
      <c r="A15" s="463" t="s">
        <v>104</v>
      </c>
      <c r="B15" s="7" t="s">
        <v>400</v>
      </c>
      <c r="C15" s="320"/>
    </row>
    <row r="16" spans="1:3" s="379" customFormat="1" ht="12" customHeight="1">
      <c r="A16" s="463" t="s">
        <v>114</v>
      </c>
      <c r="B16" s="8" t="s">
        <v>283</v>
      </c>
      <c r="C16" s="369"/>
    </row>
    <row r="17" spans="1:3" s="470" customFormat="1" ht="12" customHeight="1">
      <c r="A17" s="463" t="s">
        <v>115</v>
      </c>
      <c r="B17" s="8" t="s">
        <v>284</v>
      </c>
      <c r="C17" s="320"/>
    </row>
    <row r="18" spans="1:3" s="470" customFormat="1" ht="12" customHeight="1">
      <c r="A18" s="463" t="s">
        <v>116</v>
      </c>
      <c r="B18" s="8" t="s">
        <v>436</v>
      </c>
      <c r="C18" s="321"/>
    </row>
    <row r="19" spans="1:3" s="470" customFormat="1" ht="12" customHeight="1" thickBot="1">
      <c r="A19" s="463" t="s">
        <v>117</v>
      </c>
      <c r="B19" s="7" t="s">
        <v>285</v>
      </c>
      <c r="C19" s="321"/>
    </row>
    <row r="20" spans="1:3" s="379" customFormat="1" ht="12" customHeight="1" thickBot="1">
      <c r="A20" s="200" t="s">
        <v>20</v>
      </c>
      <c r="B20" s="240" t="s">
        <v>401</v>
      </c>
      <c r="C20" s="322">
        <f>SUM(C21:C23)</f>
        <v>0</v>
      </c>
    </row>
    <row r="21" spans="1:3" s="470" customFormat="1" ht="12" customHeight="1">
      <c r="A21" s="463" t="s">
        <v>105</v>
      </c>
      <c r="B21" s="9" t="s">
        <v>257</v>
      </c>
      <c r="C21" s="320"/>
    </row>
    <row r="22" spans="1:3" s="470" customFormat="1" ht="12" customHeight="1">
      <c r="A22" s="463" t="s">
        <v>106</v>
      </c>
      <c r="B22" s="8" t="s">
        <v>402</v>
      </c>
      <c r="C22" s="320"/>
    </row>
    <row r="23" spans="1:3" s="470" customFormat="1" ht="12" customHeight="1">
      <c r="A23" s="463" t="s">
        <v>107</v>
      </c>
      <c r="B23" s="8" t="s">
        <v>403</v>
      </c>
      <c r="C23" s="320"/>
    </row>
    <row r="24" spans="1:3" s="470" customFormat="1" ht="12" customHeight="1" thickBot="1">
      <c r="A24" s="463" t="s">
        <v>108</v>
      </c>
      <c r="B24" s="8" t="s">
        <v>525</v>
      </c>
      <c r="C24" s="320"/>
    </row>
    <row r="25" spans="1:3" s="470" customFormat="1" ht="12" customHeight="1" thickBot="1">
      <c r="A25" s="208" t="s">
        <v>21</v>
      </c>
      <c r="B25" s="124" t="s">
        <v>172</v>
      </c>
      <c r="C25" s="349"/>
    </row>
    <row r="26" spans="1:3" s="470" customFormat="1" ht="12" customHeight="1" thickBot="1">
      <c r="A26" s="208" t="s">
        <v>22</v>
      </c>
      <c r="B26" s="124" t="s">
        <v>404</v>
      </c>
      <c r="C26" s="322">
        <f>+C27+C28</f>
        <v>0</v>
      </c>
    </row>
    <row r="27" spans="1:3" s="470" customFormat="1" ht="12" customHeight="1">
      <c r="A27" s="464" t="s">
        <v>267</v>
      </c>
      <c r="B27" s="465" t="s">
        <v>402</v>
      </c>
      <c r="C27" s="77"/>
    </row>
    <row r="28" spans="1:3" s="470" customFormat="1" ht="12" customHeight="1">
      <c r="A28" s="464" t="s">
        <v>268</v>
      </c>
      <c r="B28" s="466" t="s">
        <v>405</v>
      </c>
      <c r="C28" s="323"/>
    </row>
    <row r="29" spans="1:3" s="470" customFormat="1" ht="12" customHeight="1" thickBot="1">
      <c r="A29" s="463" t="s">
        <v>269</v>
      </c>
      <c r="B29" s="142" t="s">
        <v>526</v>
      </c>
      <c r="C29" s="84"/>
    </row>
    <row r="30" spans="1:3" s="470" customFormat="1" ht="12" customHeight="1" thickBot="1">
      <c r="A30" s="208" t="s">
        <v>23</v>
      </c>
      <c r="B30" s="124" t="s">
        <v>406</v>
      </c>
      <c r="C30" s="322">
        <f>+C31+C32+C33</f>
        <v>0</v>
      </c>
    </row>
    <row r="31" spans="1:3" s="470" customFormat="1" ht="12" customHeight="1">
      <c r="A31" s="464" t="s">
        <v>92</v>
      </c>
      <c r="B31" s="465" t="s">
        <v>290</v>
      </c>
      <c r="C31" s="77"/>
    </row>
    <row r="32" spans="1:3" s="470" customFormat="1" ht="12" customHeight="1">
      <c r="A32" s="464" t="s">
        <v>93</v>
      </c>
      <c r="B32" s="466" t="s">
        <v>291</v>
      </c>
      <c r="C32" s="323"/>
    </row>
    <row r="33" spans="1:3" s="470" customFormat="1" ht="12" customHeight="1" thickBot="1">
      <c r="A33" s="463" t="s">
        <v>94</v>
      </c>
      <c r="B33" s="142" t="s">
        <v>292</v>
      </c>
      <c r="C33" s="84"/>
    </row>
    <row r="34" spans="1:3" s="379" customFormat="1" ht="12" customHeight="1" thickBot="1">
      <c r="A34" s="208" t="s">
        <v>24</v>
      </c>
      <c r="B34" s="124" t="s">
        <v>375</v>
      </c>
      <c r="C34" s="349"/>
    </row>
    <row r="35" spans="1:3" s="379" customFormat="1" ht="12" customHeight="1" thickBot="1">
      <c r="A35" s="208" t="s">
        <v>25</v>
      </c>
      <c r="B35" s="124" t="s">
        <v>407</v>
      </c>
      <c r="C35" s="370"/>
    </row>
    <row r="36" spans="1:3" s="379" customFormat="1" ht="12" customHeight="1" thickBot="1">
      <c r="A36" s="200" t="s">
        <v>26</v>
      </c>
      <c r="B36" s="124" t="s">
        <v>527</v>
      </c>
      <c r="C36" s="371">
        <f>+C8+C20+C25+C26+C30+C34+C35</f>
        <v>42520970</v>
      </c>
    </row>
    <row r="37" spans="1:3" s="379" customFormat="1" ht="12" customHeight="1" thickBot="1">
      <c r="A37" s="241" t="s">
        <v>27</v>
      </c>
      <c r="B37" s="124" t="s">
        <v>409</v>
      </c>
      <c r="C37" s="371">
        <f>+C38+C39+C40</f>
        <v>112863954</v>
      </c>
    </row>
    <row r="38" spans="1:3" s="379" customFormat="1" ht="12" customHeight="1">
      <c r="A38" s="464" t="s">
        <v>410</v>
      </c>
      <c r="B38" s="465" t="s">
        <v>235</v>
      </c>
      <c r="C38" s="77"/>
    </row>
    <row r="39" spans="1:3" s="379" customFormat="1" ht="12" customHeight="1">
      <c r="A39" s="464" t="s">
        <v>411</v>
      </c>
      <c r="B39" s="466" t="s">
        <v>2</v>
      </c>
      <c r="C39" s="323"/>
    </row>
    <row r="40" spans="1:3" s="470" customFormat="1" ht="12" customHeight="1" thickBot="1">
      <c r="A40" s="463" t="s">
        <v>412</v>
      </c>
      <c r="B40" s="142" t="s">
        <v>413</v>
      </c>
      <c r="C40" s="84">
        <v>112863954</v>
      </c>
    </row>
    <row r="41" spans="1:3" s="470" customFormat="1" ht="15" customHeight="1" thickBot="1">
      <c r="A41" s="241" t="s">
        <v>28</v>
      </c>
      <c r="B41" s="242" t="s">
        <v>414</v>
      </c>
      <c r="C41" s="374">
        <f>+C36+C37</f>
        <v>155384924</v>
      </c>
    </row>
    <row r="42" spans="1:3" s="470" customFormat="1" ht="15" customHeight="1">
      <c r="A42" s="243"/>
      <c r="B42" s="244"/>
      <c r="C42" s="372"/>
    </row>
    <row r="43" spans="1:3" ht="13.5" thickBot="1">
      <c r="A43" s="245"/>
      <c r="B43" s="246"/>
      <c r="C43" s="373"/>
    </row>
    <row r="44" spans="1:3" s="469" customFormat="1" ht="16.5" customHeight="1" thickBot="1">
      <c r="A44" s="247"/>
      <c r="B44" s="248" t="s">
        <v>58</v>
      </c>
      <c r="C44" s="374"/>
    </row>
    <row r="45" spans="1:3" s="471" customFormat="1" ht="12" customHeight="1" thickBot="1">
      <c r="A45" s="208" t="s">
        <v>19</v>
      </c>
      <c r="B45" s="124" t="s">
        <v>415</v>
      </c>
      <c r="C45" s="322">
        <f>SUM(C46:C50)</f>
        <v>155384924</v>
      </c>
    </row>
    <row r="46" spans="1:3" ht="12" customHeight="1">
      <c r="A46" s="463" t="s">
        <v>99</v>
      </c>
      <c r="B46" s="9" t="s">
        <v>50</v>
      </c>
      <c r="C46" s="77">
        <v>59905346</v>
      </c>
    </row>
    <row r="47" spans="1:3" ht="12" customHeight="1">
      <c r="A47" s="463" t="s">
        <v>100</v>
      </c>
      <c r="B47" s="8" t="s">
        <v>181</v>
      </c>
      <c r="C47" s="80">
        <v>12394972</v>
      </c>
    </row>
    <row r="48" spans="1:3" ht="12" customHeight="1">
      <c r="A48" s="463" t="s">
        <v>101</v>
      </c>
      <c r="B48" s="8" t="s">
        <v>138</v>
      </c>
      <c r="C48" s="80">
        <v>83084606</v>
      </c>
    </row>
    <row r="49" spans="1:3" ht="12" customHeight="1">
      <c r="A49" s="463" t="s">
        <v>102</v>
      </c>
      <c r="B49" s="8" t="s">
        <v>182</v>
      </c>
      <c r="C49" s="80"/>
    </row>
    <row r="50" spans="1:3" ht="12" customHeight="1" thickBot="1">
      <c r="A50" s="463" t="s">
        <v>146</v>
      </c>
      <c r="B50" s="8" t="s">
        <v>183</v>
      </c>
      <c r="C50" s="80"/>
    </row>
    <row r="51" spans="1:3" ht="12" customHeight="1" thickBot="1">
      <c r="A51" s="208" t="s">
        <v>20</v>
      </c>
      <c r="B51" s="124" t="s">
        <v>416</v>
      </c>
      <c r="C51" s="322">
        <f>SUM(C52:C54)</f>
        <v>0</v>
      </c>
    </row>
    <row r="52" spans="1:3" s="471" customFormat="1" ht="12" customHeight="1">
      <c r="A52" s="463" t="s">
        <v>105</v>
      </c>
      <c r="B52" s="9" t="s">
        <v>228</v>
      </c>
      <c r="C52" s="77"/>
    </row>
    <row r="53" spans="1:3" ht="12" customHeight="1">
      <c r="A53" s="463" t="s">
        <v>106</v>
      </c>
      <c r="B53" s="8" t="s">
        <v>185</v>
      </c>
      <c r="C53" s="80"/>
    </row>
    <row r="54" spans="1:3" ht="12" customHeight="1">
      <c r="A54" s="463" t="s">
        <v>107</v>
      </c>
      <c r="B54" s="8" t="s">
        <v>59</v>
      </c>
      <c r="C54" s="80"/>
    </row>
    <row r="55" spans="1:3" ht="12" customHeight="1" thickBot="1">
      <c r="A55" s="463" t="s">
        <v>108</v>
      </c>
      <c r="B55" s="8" t="s">
        <v>524</v>
      </c>
      <c r="C55" s="80"/>
    </row>
    <row r="56" spans="1:3" ht="15" customHeight="1" thickBot="1">
      <c r="A56" s="208" t="s">
        <v>21</v>
      </c>
      <c r="B56" s="124" t="s">
        <v>13</v>
      </c>
      <c r="C56" s="349"/>
    </row>
    <row r="57" spans="1:3" ht="13.5" thickBot="1">
      <c r="A57" s="208" t="s">
        <v>22</v>
      </c>
      <c r="B57" s="249" t="s">
        <v>531</v>
      </c>
      <c r="C57" s="375">
        <f>+C45+C51+C56</f>
        <v>155384924</v>
      </c>
    </row>
    <row r="58" ht="15" customHeight="1" thickBot="1">
      <c r="C58" s="376"/>
    </row>
    <row r="59" spans="1:3" ht="14.25" customHeight="1" thickBot="1">
      <c r="A59" s="252" t="s">
        <v>519</v>
      </c>
      <c r="B59" s="253"/>
      <c r="C59" s="121">
        <v>21</v>
      </c>
    </row>
    <row r="60" spans="1:3" ht="13.5" thickBot="1">
      <c r="A60" s="252" t="s">
        <v>203</v>
      </c>
      <c r="B60" s="253"/>
      <c r="C60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E23" sqref="E23"/>
    </sheetView>
  </sheetViews>
  <sheetFormatPr defaultColWidth="9.00390625" defaultRowHeight="12.75"/>
  <cols>
    <col min="1" max="1" width="13.875" style="250" customWidth="1"/>
    <col min="2" max="2" width="79.125" style="251" customWidth="1"/>
    <col min="3" max="3" width="25.00390625" style="251" customWidth="1"/>
    <col min="4" max="16384" width="9.375" style="251" customWidth="1"/>
  </cols>
  <sheetData>
    <row r="1" spans="1:3" s="230" customFormat="1" ht="21" customHeight="1" thickBot="1">
      <c r="A1" s="229"/>
      <c r="B1" s="231"/>
      <c r="C1" s="565" t="str">
        <f>+CONCATENATE("9.4.2. melléklet a ……/",LEFT(ÖSSZEFÜGGÉSEK!A5,4),". (….) önkormányzati rendelethez")</f>
        <v>9.4.2. melléklet a ……/2018. (….) önkormányzati rendelethez</v>
      </c>
    </row>
    <row r="2" spans="1:3" s="467" customFormat="1" ht="25.5" customHeight="1">
      <c r="A2" s="418" t="s">
        <v>201</v>
      </c>
      <c r="B2" s="363" t="s">
        <v>587</v>
      </c>
      <c r="C2" s="377" t="s">
        <v>61</v>
      </c>
    </row>
    <row r="3" spans="1:3" s="467" customFormat="1" ht="24.75" thickBot="1">
      <c r="A3" s="461" t="s">
        <v>200</v>
      </c>
      <c r="B3" s="364" t="s">
        <v>418</v>
      </c>
      <c r="C3" s="378" t="s">
        <v>60</v>
      </c>
    </row>
    <row r="4" spans="1:3" s="468" customFormat="1" ht="15.75" customHeight="1" thickBot="1">
      <c r="A4" s="233"/>
      <c r="B4" s="233"/>
      <c r="C4" s="234" t="str">
        <f>'9.4.1. sz. mell'!C4</f>
        <v>Forintban!</v>
      </c>
    </row>
    <row r="5" spans="1:3" ht="13.5" thickBot="1">
      <c r="A5" s="419" t="s">
        <v>202</v>
      </c>
      <c r="B5" s="235" t="s">
        <v>564</v>
      </c>
      <c r="C5" s="236" t="s">
        <v>56</v>
      </c>
    </row>
    <row r="6" spans="1:3" s="469" customFormat="1" ht="12.75" customHeight="1" thickBot="1">
      <c r="A6" s="200"/>
      <c r="B6" s="201" t="s">
        <v>493</v>
      </c>
      <c r="C6" s="202" t="s">
        <v>494</v>
      </c>
    </row>
    <row r="7" spans="1:3" s="469" customFormat="1" ht="15.75" customHeight="1" thickBot="1">
      <c r="A7" s="237"/>
      <c r="B7" s="238" t="s">
        <v>57</v>
      </c>
      <c r="C7" s="239"/>
    </row>
    <row r="8" spans="1:3" s="379" customFormat="1" ht="12" customHeight="1" thickBot="1">
      <c r="A8" s="200" t="s">
        <v>19</v>
      </c>
      <c r="B8" s="240" t="s">
        <v>520</v>
      </c>
      <c r="C8" s="322">
        <f>SUM(C9:C19)</f>
        <v>16140736</v>
      </c>
    </row>
    <row r="9" spans="1:3" s="379" customFormat="1" ht="12" customHeight="1">
      <c r="A9" s="462" t="s">
        <v>99</v>
      </c>
      <c r="B9" s="10" t="s">
        <v>276</v>
      </c>
      <c r="C9" s="368">
        <v>12709241</v>
      </c>
    </row>
    <row r="10" spans="1:3" s="379" customFormat="1" ht="12" customHeight="1">
      <c r="A10" s="463" t="s">
        <v>100</v>
      </c>
      <c r="B10" s="8" t="s">
        <v>277</v>
      </c>
      <c r="C10" s="320"/>
    </row>
    <row r="11" spans="1:3" s="379" customFormat="1" ht="12" customHeight="1">
      <c r="A11" s="463" t="s">
        <v>101</v>
      </c>
      <c r="B11" s="8" t="s">
        <v>278</v>
      </c>
      <c r="C11" s="320"/>
    </row>
    <row r="12" spans="1:3" s="379" customFormat="1" ht="12" customHeight="1">
      <c r="A12" s="463" t="s">
        <v>102</v>
      </c>
      <c r="B12" s="8" t="s">
        <v>279</v>
      </c>
      <c r="C12" s="320"/>
    </row>
    <row r="13" spans="1:3" s="379" customFormat="1" ht="12" customHeight="1">
      <c r="A13" s="463" t="s">
        <v>146</v>
      </c>
      <c r="B13" s="8" t="s">
        <v>280</v>
      </c>
      <c r="C13" s="320"/>
    </row>
    <row r="14" spans="1:3" s="379" customFormat="1" ht="12" customHeight="1">
      <c r="A14" s="463" t="s">
        <v>103</v>
      </c>
      <c r="B14" s="8" t="s">
        <v>399</v>
      </c>
      <c r="C14" s="320">
        <v>3431495</v>
      </c>
    </row>
    <row r="15" spans="1:3" s="379" customFormat="1" ht="12" customHeight="1">
      <c r="A15" s="463" t="s">
        <v>104</v>
      </c>
      <c r="B15" s="7" t="s">
        <v>400</v>
      </c>
      <c r="C15" s="320"/>
    </row>
    <row r="16" spans="1:3" s="379" customFormat="1" ht="12" customHeight="1">
      <c r="A16" s="463" t="s">
        <v>114</v>
      </c>
      <c r="B16" s="8" t="s">
        <v>283</v>
      </c>
      <c r="C16" s="369"/>
    </row>
    <row r="17" spans="1:3" s="470" customFormat="1" ht="12" customHeight="1">
      <c r="A17" s="463" t="s">
        <v>115</v>
      </c>
      <c r="B17" s="8" t="s">
        <v>284</v>
      </c>
      <c r="C17" s="320"/>
    </row>
    <row r="18" spans="1:3" s="470" customFormat="1" ht="12" customHeight="1">
      <c r="A18" s="463" t="s">
        <v>116</v>
      </c>
      <c r="B18" s="8" t="s">
        <v>436</v>
      </c>
      <c r="C18" s="321"/>
    </row>
    <row r="19" spans="1:3" s="470" customFormat="1" ht="12" customHeight="1" thickBot="1">
      <c r="A19" s="463" t="s">
        <v>117</v>
      </c>
      <c r="B19" s="7" t="s">
        <v>285</v>
      </c>
      <c r="C19" s="321"/>
    </row>
    <row r="20" spans="1:3" s="379" customFormat="1" ht="12" customHeight="1" thickBot="1">
      <c r="A20" s="200" t="s">
        <v>20</v>
      </c>
      <c r="B20" s="240" t="s">
        <v>401</v>
      </c>
      <c r="C20" s="322">
        <f>SUM(C21:C23)</f>
        <v>0</v>
      </c>
    </row>
    <row r="21" spans="1:3" s="470" customFormat="1" ht="12" customHeight="1">
      <c r="A21" s="463" t="s">
        <v>105</v>
      </c>
      <c r="B21" s="9" t="s">
        <v>257</v>
      </c>
      <c r="C21" s="320"/>
    </row>
    <row r="22" spans="1:3" s="470" customFormat="1" ht="12" customHeight="1">
      <c r="A22" s="463" t="s">
        <v>106</v>
      </c>
      <c r="B22" s="8" t="s">
        <v>402</v>
      </c>
      <c r="C22" s="320"/>
    </row>
    <row r="23" spans="1:3" s="470" customFormat="1" ht="12" customHeight="1">
      <c r="A23" s="463" t="s">
        <v>107</v>
      </c>
      <c r="B23" s="8" t="s">
        <v>403</v>
      </c>
      <c r="C23" s="320"/>
    </row>
    <row r="24" spans="1:3" s="470" customFormat="1" ht="12" customHeight="1" thickBot="1">
      <c r="A24" s="463" t="s">
        <v>108</v>
      </c>
      <c r="B24" s="8" t="s">
        <v>525</v>
      </c>
      <c r="C24" s="320"/>
    </row>
    <row r="25" spans="1:3" s="470" customFormat="1" ht="12" customHeight="1" thickBot="1">
      <c r="A25" s="208" t="s">
        <v>21</v>
      </c>
      <c r="B25" s="124" t="s">
        <v>172</v>
      </c>
      <c r="C25" s="349"/>
    </row>
    <row r="26" spans="1:3" s="470" customFormat="1" ht="12" customHeight="1" thickBot="1">
      <c r="A26" s="208" t="s">
        <v>22</v>
      </c>
      <c r="B26" s="124" t="s">
        <v>404</v>
      </c>
      <c r="C26" s="322">
        <f>+C27+C28</f>
        <v>0</v>
      </c>
    </row>
    <row r="27" spans="1:3" s="470" customFormat="1" ht="12" customHeight="1">
      <c r="A27" s="464" t="s">
        <v>267</v>
      </c>
      <c r="B27" s="465" t="s">
        <v>402</v>
      </c>
      <c r="C27" s="77"/>
    </row>
    <row r="28" spans="1:3" s="470" customFormat="1" ht="12" customHeight="1">
      <c r="A28" s="464" t="s">
        <v>268</v>
      </c>
      <c r="B28" s="466" t="s">
        <v>405</v>
      </c>
      <c r="C28" s="323"/>
    </row>
    <row r="29" spans="1:3" s="470" customFormat="1" ht="12" customHeight="1" thickBot="1">
      <c r="A29" s="463" t="s">
        <v>269</v>
      </c>
      <c r="B29" s="142" t="s">
        <v>526</v>
      </c>
      <c r="C29" s="84"/>
    </row>
    <row r="30" spans="1:3" s="470" customFormat="1" ht="12" customHeight="1" thickBot="1">
      <c r="A30" s="208" t="s">
        <v>23</v>
      </c>
      <c r="B30" s="124" t="s">
        <v>406</v>
      </c>
      <c r="C30" s="322">
        <f>+C31+C32+C33</f>
        <v>0</v>
      </c>
    </row>
    <row r="31" spans="1:3" s="470" customFormat="1" ht="12" customHeight="1">
      <c r="A31" s="464" t="s">
        <v>92</v>
      </c>
      <c r="B31" s="465" t="s">
        <v>290</v>
      </c>
      <c r="C31" s="77"/>
    </row>
    <row r="32" spans="1:3" s="470" customFormat="1" ht="12" customHeight="1">
      <c r="A32" s="464" t="s">
        <v>93</v>
      </c>
      <c r="B32" s="466" t="s">
        <v>291</v>
      </c>
      <c r="C32" s="323"/>
    </row>
    <row r="33" spans="1:3" s="470" customFormat="1" ht="12" customHeight="1" thickBot="1">
      <c r="A33" s="463" t="s">
        <v>94</v>
      </c>
      <c r="B33" s="142" t="s">
        <v>292</v>
      </c>
      <c r="C33" s="84"/>
    </row>
    <row r="34" spans="1:3" s="379" customFormat="1" ht="12" customHeight="1" thickBot="1">
      <c r="A34" s="208" t="s">
        <v>24</v>
      </c>
      <c r="B34" s="124" t="s">
        <v>375</v>
      </c>
      <c r="C34" s="349"/>
    </row>
    <row r="35" spans="1:3" s="379" customFormat="1" ht="12" customHeight="1" thickBot="1">
      <c r="A35" s="208" t="s">
        <v>25</v>
      </c>
      <c r="B35" s="124" t="s">
        <v>407</v>
      </c>
      <c r="C35" s="370"/>
    </row>
    <row r="36" spans="1:3" s="379" customFormat="1" ht="12" customHeight="1" thickBot="1">
      <c r="A36" s="200" t="s">
        <v>26</v>
      </c>
      <c r="B36" s="124" t="s">
        <v>527</v>
      </c>
      <c r="C36" s="371">
        <f>+C8+C20+C25+C26+C30+C34+C35</f>
        <v>16140736</v>
      </c>
    </row>
    <row r="37" spans="1:3" s="379" customFormat="1" ht="12" customHeight="1" thickBot="1">
      <c r="A37" s="241" t="s">
        <v>27</v>
      </c>
      <c r="B37" s="124" t="s">
        <v>409</v>
      </c>
      <c r="C37" s="371">
        <f>+C38+C39+C40</f>
        <v>1819528</v>
      </c>
    </row>
    <row r="38" spans="1:3" s="379" customFormat="1" ht="12" customHeight="1">
      <c r="A38" s="464" t="s">
        <v>410</v>
      </c>
      <c r="B38" s="465" t="s">
        <v>235</v>
      </c>
      <c r="C38" s="77"/>
    </row>
    <row r="39" spans="1:3" s="379" customFormat="1" ht="12" customHeight="1">
      <c r="A39" s="464" t="s">
        <v>411</v>
      </c>
      <c r="B39" s="466" t="s">
        <v>2</v>
      </c>
      <c r="C39" s="323"/>
    </row>
    <row r="40" spans="1:3" s="470" customFormat="1" ht="12" customHeight="1" thickBot="1">
      <c r="A40" s="463" t="s">
        <v>412</v>
      </c>
      <c r="B40" s="142" t="s">
        <v>413</v>
      </c>
      <c r="C40" s="84">
        <v>1819528</v>
      </c>
    </row>
    <row r="41" spans="1:3" s="470" customFormat="1" ht="15" customHeight="1" thickBot="1">
      <c r="A41" s="241" t="s">
        <v>28</v>
      </c>
      <c r="B41" s="242" t="s">
        <v>414</v>
      </c>
      <c r="C41" s="374">
        <f>+C36+C37</f>
        <v>17960264</v>
      </c>
    </row>
    <row r="42" spans="1:3" s="470" customFormat="1" ht="15" customHeight="1">
      <c r="A42" s="243"/>
      <c r="B42" s="244"/>
      <c r="C42" s="372"/>
    </row>
    <row r="43" spans="1:3" ht="13.5" thickBot="1">
      <c r="A43" s="245"/>
      <c r="B43" s="246"/>
      <c r="C43" s="373"/>
    </row>
    <row r="44" spans="1:3" s="469" customFormat="1" ht="16.5" customHeight="1" thickBot="1">
      <c r="A44" s="247"/>
      <c r="B44" s="248" t="s">
        <v>58</v>
      </c>
      <c r="C44" s="374"/>
    </row>
    <row r="45" spans="1:3" s="471" customFormat="1" ht="12" customHeight="1" thickBot="1">
      <c r="A45" s="208" t="s">
        <v>19</v>
      </c>
      <c r="B45" s="124" t="s">
        <v>415</v>
      </c>
      <c r="C45" s="322">
        <f>SUM(C46:C50)</f>
        <v>17960264</v>
      </c>
    </row>
    <row r="46" spans="1:3" ht="12" customHeight="1">
      <c r="A46" s="463" t="s">
        <v>99</v>
      </c>
      <c r="B46" s="9" t="s">
        <v>50</v>
      </c>
      <c r="C46" s="77">
        <v>3522894</v>
      </c>
    </row>
    <row r="47" spans="1:3" ht="12" customHeight="1">
      <c r="A47" s="463" t="s">
        <v>100</v>
      </c>
      <c r="B47" s="8" t="s">
        <v>181</v>
      </c>
      <c r="C47" s="80">
        <v>735397</v>
      </c>
    </row>
    <row r="48" spans="1:3" ht="12" customHeight="1">
      <c r="A48" s="463" t="s">
        <v>101</v>
      </c>
      <c r="B48" s="8" t="s">
        <v>138</v>
      </c>
      <c r="C48" s="80">
        <v>13701973</v>
      </c>
    </row>
    <row r="49" spans="1:3" ht="12" customHeight="1">
      <c r="A49" s="463" t="s">
        <v>102</v>
      </c>
      <c r="B49" s="8" t="s">
        <v>182</v>
      </c>
      <c r="C49" s="80"/>
    </row>
    <row r="50" spans="1:3" ht="12" customHeight="1" thickBot="1">
      <c r="A50" s="463" t="s">
        <v>146</v>
      </c>
      <c r="B50" s="8" t="s">
        <v>183</v>
      </c>
      <c r="C50" s="80"/>
    </row>
    <row r="51" spans="1:3" ht="12" customHeight="1" thickBot="1">
      <c r="A51" s="208" t="s">
        <v>20</v>
      </c>
      <c r="B51" s="124" t="s">
        <v>416</v>
      </c>
      <c r="C51" s="322">
        <f>SUM(C52:C54)</f>
        <v>0</v>
      </c>
    </row>
    <row r="52" spans="1:3" s="471" customFormat="1" ht="12" customHeight="1">
      <c r="A52" s="463" t="s">
        <v>105</v>
      </c>
      <c r="B52" s="9" t="s">
        <v>228</v>
      </c>
      <c r="C52" s="77"/>
    </row>
    <row r="53" spans="1:3" ht="12" customHeight="1">
      <c r="A53" s="463" t="s">
        <v>106</v>
      </c>
      <c r="B53" s="8" t="s">
        <v>185</v>
      </c>
      <c r="C53" s="80"/>
    </row>
    <row r="54" spans="1:3" ht="12" customHeight="1">
      <c r="A54" s="463" t="s">
        <v>107</v>
      </c>
      <c r="B54" s="8" t="s">
        <v>59</v>
      </c>
      <c r="C54" s="80"/>
    </row>
    <row r="55" spans="1:3" ht="12" customHeight="1" thickBot="1">
      <c r="A55" s="463" t="s">
        <v>108</v>
      </c>
      <c r="B55" s="8" t="s">
        <v>524</v>
      </c>
      <c r="C55" s="80"/>
    </row>
    <row r="56" spans="1:3" ht="15" customHeight="1" thickBot="1">
      <c r="A56" s="208" t="s">
        <v>21</v>
      </c>
      <c r="B56" s="124" t="s">
        <v>13</v>
      </c>
      <c r="C56" s="349"/>
    </row>
    <row r="57" spans="1:3" ht="13.5" thickBot="1">
      <c r="A57" s="208" t="s">
        <v>22</v>
      </c>
      <c r="B57" s="249" t="s">
        <v>531</v>
      </c>
      <c r="C57" s="375">
        <f>+C45+C51+C56</f>
        <v>17960264</v>
      </c>
    </row>
    <row r="58" ht="15" customHeight="1" thickBot="1">
      <c r="C58" s="376"/>
    </row>
    <row r="59" spans="1:3" ht="14.25" customHeight="1" thickBot="1">
      <c r="A59" s="252" t="s">
        <v>519</v>
      </c>
      <c r="B59" s="253"/>
      <c r="C59" s="121">
        <v>4</v>
      </c>
    </row>
    <row r="60" spans="1:3" ht="13.5" thickBot="1">
      <c r="A60" s="252" t="s">
        <v>203</v>
      </c>
      <c r="B60" s="253"/>
      <c r="C60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37">
      <selection activeCell="E8" sqref="E8"/>
    </sheetView>
  </sheetViews>
  <sheetFormatPr defaultColWidth="9.00390625" defaultRowHeight="12.75"/>
  <cols>
    <col min="1" max="1" width="13.875" style="250" customWidth="1"/>
    <col min="2" max="2" width="79.125" style="251" customWidth="1"/>
    <col min="3" max="3" width="25.00390625" style="251" customWidth="1"/>
    <col min="4" max="16384" width="9.375" style="251" customWidth="1"/>
  </cols>
  <sheetData>
    <row r="1" spans="1:3" s="230" customFormat="1" ht="21" customHeight="1" thickBot="1">
      <c r="A1" s="229"/>
      <c r="B1" s="231"/>
      <c r="C1" s="565" t="str">
        <f>+CONCATENATE("9.5. melléklet a ……/",LEFT(ÖSSZEFÜGGÉSEK!A5,4),". (….) önkormányzati rendelethez")</f>
        <v>9.5. melléklet a ……/2018. (….) önkormányzati rendelethez</v>
      </c>
    </row>
    <row r="2" spans="1:3" s="467" customFormat="1" ht="25.5" customHeight="1">
      <c r="A2" s="418" t="s">
        <v>201</v>
      </c>
      <c r="B2" s="363" t="s">
        <v>584</v>
      </c>
      <c r="C2" s="377" t="s">
        <v>61</v>
      </c>
    </row>
    <row r="3" spans="1:3" s="467" customFormat="1" ht="24.75" thickBot="1">
      <c r="A3" s="461" t="s">
        <v>200</v>
      </c>
      <c r="B3" s="364" t="s">
        <v>398</v>
      </c>
      <c r="C3" s="378" t="s">
        <v>61</v>
      </c>
    </row>
    <row r="4" spans="1:3" s="468" customFormat="1" ht="15.75" customHeight="1" thickBot="1">
      <c r="A4" s="233"/>
      <c r="B4" s="577" t="s">
        <v>417</v>
      </c>
      <c r="C4" s="234" t="s">
        <v>565</v>
      </c>
    </row>
    <row r="5" spans="1:3" ht="13.5" thickBot="1">
      <c r="A5" s="419" t="s">
        <v>202</v>
      </c>
      <c r="B5" s="235" t="s">
        <v>564</v>
      </c>
      <c r="C5" s="566" t="s">
        <v>56</v>
      </c>
    </row>
    <row r="6" spans="1:3" s="469" customFormat="1" ht="12.75" customHeight="1" thickBot="1">
      <c r="A6" s="200"/>
      <c r="B6" s="201" t="s">
        <v>493</v>
      </c>
      <c r="C6" s="202" t="s">
        <v>494</v>
      </c>
    </row>
    <row r="7" spans="1:3" s="469" customFormat="1" ht="15.75" customHeight="1" thickBot="1">
      <c r="A7" s="237"/>
      <c r="B7" s="238" t="s">
        <v>57</v>
      </c>
      <c r="C7" s="239"/>
    </row>
    <row r="8" spans="1:3" s="379" customFormat="1" ht="12" customHeight="1" thickBot="1">
      <c r="A8" s="200" t="s">
        <v>19</v>
      </c>
      <c r="B8" s="240" t="s">
        <v>520</v>
      </c>
      <c r="C8" s="322">
        <f>SUM(C9:C19)</f>
        <v>828625</v>
      </c>
    </row>
    <row r="9" spans="1:3" s="379" customFormat="1" ht="12" customHeight="1">
      <c r="A9" s="462" t="s">
        <v>99</v>
      </c>
      <c r="B9" s="10" t="s">
        <v>276</v>
      </c>
      <c r="C9" s="368"/>
    </row>
    <row r="10" spans="1:3" s="379" customFormat="1" ht="12" customHeight="1">
      <c r="A10" s="463" t="s">
        <v>100</v>
      </c>
      <c r="B10" s="8" t="s">
        <v>277</v>
      </c>
      <c r="C10" s="320">
        <v>310140</v>
      </c>
    </row>
    <row r="11" spans="1:3" s="379" customFormat="1" ht="12" customHeight="1">
      <c r="A11" s="463" t="s">
        <v>101</v>
      </c>
      <c r="B11" s="8" t="s">
        <v>278</v>
      </c>
      <c r="C11" s="320">
        <v>518485</v>
      </c>
    </row>
    <row r="12" spans="1:3" s="379" customFormat="1" ht="12" customHeight="1">
      <c r="A12" s="463" t="s">
        <v>102</v>
      </c>
      <c r="B12" s="8" t="s">
        <v>279</v>
      </c>
      <c r="C12" s="320"/>
    </row>
    <row r="13" spans="1:3" s="379" customFormat="1" ht="12" customHeight="1">
      <c r="A13" s="463" t="s">
        <v>146</v>
      </c>
      <c r="B13" s="8" t="s">
        <v>280</v>
      </c>
      <c r="C13" s="320"/>
    </row>
    <row r="14" spans="1:3" s="379" customFormat="1" ht="12" customHeight="1">
      <c r="A14" s="463" t="s">
        <v>103</v>
      </c>
      <c r="B14" s="8" t="s">
        <v>399</v>
      </c>
      <c r="C14" s="320"/>
    </row>
    <row r="15" spans="1:3" s="379" customFormat="1" ht="12" customHeight="1">
      <c r="A15" s="463" t="s">
        <v>104</v>
      </c>
      <c r="B15" s="7" t="s">
        <v>400</v>
      </c>
      <c r="C15" s="320"/>
    </row>
    <row r="16" spans="1:3" s="379" customFormat="1" ht="12" customHeight="1">
      <c r="A16" s="463" t="s">
        <v>114</v>
      </c>
      <c r="B16" s="8" t="s">
        <v>283</v>
      </c>
      <c r="C16" s="369"/>
    </row>
    <row r="17" spans="1:3" s="470" customFormat="1" ht="12" customHeight="1">
      <c r="A17" s="463" t="s">
        <v>115</v>
      </c>
      <c r="B17" s="8" t="s">
        <v>284</v>
      </c>
      <c r="C17" s="320"/>
    </row>
    <row r="18" spans="1:3" s="470" customFormat="1" ht="12" customHeight="1">
      <c r="A18" s="463" t="s">
        <v>116</v>
      </c>
      <c r="B18" s="8" t="s">
        <v>436</v>
      </c>
      <c r="C18" s="321"/>
    </row>
    <row r="19" spans="1:3" s="470" customFormat="1" ht="12" customHeight="1" thickBot="1">
      <c r="A19" s="463" t="s">
        <v>117</v>
      </c>
      <c r="B19" s="7" t="s">
        <v>285</v>
      </c>
      <c r="C19" s="321"/>
    </row>
    <row r="20" spans="1:3" s="379" customFormat="1" ht="12" customHeight="1" thickBot="1">
      <c r="A20" s="200" t="s">
        <v>20</v>
      </c>
      <c r="B20" s="240" t="s">
        <v>401</v>
      </c>
      <c r="C20" s="322">
        <f>SUM(C21:C23)</f>
        <v>0</v>
      </c>
    </row>
    <row r="21" spans="1:3" s="470" customFormat="1" ht="12" customHeight="1">
      <c r="A21" s="463" t="s">
        <v>105</v>
      </c>
      <c r="B21" s="9" t="s">
        <v>257</v>
      </c>
      <c r="C21" s="320"/>
    </row>
    <row r="22" spans="1:3" s="470" customFormat="1" ht="12" customHeight="1">
      <c r="A22" s="463" t="s">
        <v>106</v>
      </c>
      <c r="B22" s="8" t="s">
        <v>402</v>
      </c>
      <c r="C22" s="320"/>
    </row>
    <row r="23" spans="1:3" s="470" customFormat="1" ht="12" customHeight="1">
      <c r="A23" s="463" t="s">
        <v>107</v>
      </c>
      <c r="B23" s="8" t="s">
        <v>403</v>
      </c>
      <c r="C23" s="320"/>
    </row>
    <row r="24" spans="1:3" s="470" customFormat="1" ht="12" customHeight="1" thickBot="1">
      <c r="A24" s="463" t="s">
        <v>108</v>
      </c>
      <c r="B24" s="8" t="s">
        <v>525</v>
      </c>
      <c r="C24" s="320"/>
    </row>
    <row r="25" spans="1:3" s="470" customFormat="1" ht="12" customHeight="1" thickBot="1">
      <c r="A25" s="208" t="s">
        <v>21</v>
      </c>
      <c r="B25" s="124" t="s">
        <v>172</v>
      </c>
      <c r="C25" s="349"/>
    </row>
    <row r="26" spans="1:3" s="470" customFormat="1" ht="12" customHeight="1" thickBot="1">
      <c r="A26" s="208" t="s">
        <v>22</v>
      </c>
      <c r="B26" s="124" t="s">
        <v>404</v>
      </c>
      <c r="C26" s="322">
        <f>+C27+C28</f>
        <v>0</v>
      </c>
    </row>
    <row r="27" spans="1:3" s="470" customFormat="1" ht="12" customHeight="1">
      <c r="A27" s="464" t="s">
        <v>267</v>
      </c>
      <c r="B27" s="465" t="s">
        <v>402</v>
      </c>
      <c r="C27" s="77"/>
    </row>
    <row r="28" spans="1:3" s="470" customFormat="1" ht="12" customHeight="1">
      <c r="A28" s="464" t="s">
        <v>268</v>
      </c>
      <c r="B28" s="466" t="s">
        <v>405</v>
      </c>
      <c r="C28" s="323"/>
    </row>
    <row r="29" spans="1:3" s="470" customFormat="1" ht="12" customHeight="1" thickBot="1">
      <c r="A29" s="463" t="s">
        <v>269</v>
      </c>
      <c r="B29" s="142" t="s">
        <v>526</v>
      </c>
      <c r="C29" s="84"/>
    </row>
    <row r="30" spans="1:3" s="470" customFormat="1" ht="12" customHeight="1" thickBot="1">
      <c r="A30" s="208" t="s">
        <v>23</v>
      </c>
      <c r="B30" s="124" t="s">
        <v>406</v>
      </c>
      <c r="C30" s="322">
        <f>+C31+C32+C33</f>
        <v>0</v>
      </c>
    </row>
    <row r="31" spans="1:3" s="470" customFormat="1" ht="12" customHeight="1">
      <c r="A31" s="464" t="s">
        <v>92</v>
      </c>
      <c r="B31" s="465" t="s">
        <v>290</v>
      </c>
      <c r="C31" s="77"/>
    </row>
    <row r="32" spans="1:3" s="470" customFormat="1" ht="12" customHeight="1">
      <c r="A32" s="464" t="s">
        <v>93</v>
      </c>
      <c r="B32" s="466" t="s">
        <v>291</v>
      </c>
      <c r="C32" s="323"/>
    </row>
    <row r="33" spans="1:3" s="470" customFormat="1" ht="12" customHeight="1" thickBot="1">
      <c r="A33" s="463" t="s">
        <v>94</v>
      </c>
      <c r="B33" s="142" t="s">
        <v>292</v>
      </c>
      <c r="C33" s="84"/>
    </row>
    <row r="34" spans="1:3" s="379" customFormat="1" ht="12" customHeight="1" thickBot="1">
      <c r="A34" s="208" t="s">
        <v>24</v>
      </c>
      <c r="B34" s="124" t="s">
        <v>375</v>
      </c>
      <c r="C34" s="349"/>
    </row>
    <row r="35" spans="1:3" s="379" customFormat="1" ht="12" customHeight="1" thickBot="1">
      <c r="A35" s="208" t="s">
        <v>25</v>
      </c>
      <c r="B35" s="124" t="s">
        <v>407</v>
      </c>
      <c r="C35" s="370"/>
    </row>
    <row r="36" spans="1:3" s="379" customFormat="1" ht="12" customHeight="1" thickBot="1">
      <c r="A36" s="200" t="s">
        <v>26</v>
      </c>
      <c r="B36" s="124" t="s">
        <v>527</v>
      </c>
      <c r="C36" s="371">
        <f>+C8+C20+C25+C26+C30+C34+C35</f>
        <v>828625</v>
      </c>
    </row>
    <row r="37" spans="1:3" s="379" customFormat="1" ht="12" customHeight="1" thickBot="1">
      <c r="A37" s="241" t="s">
        <v>27</v>
      </c>
      <c r="B37" s="124" t="s">
        <v>409</v>
      </c>
      <c r="C37" s="371">
        <f>+C38+C39+C40</f>
        <v>121162606</v>
      </c>
    </row>
    <row r="38" spans="1:3" s="379" customFormat="1" ht="12" customHeight="1">
      <c r="A38" s="464" t="s">
        <v>410</v>
      </c>
      <c r="B38" s="465" t="s">
        <v>235</v>
      </c>
      <c r="C38" s="77"/>
    </row>
    <row r="39" spans="1:3" s="379" customFormat="1" ht="12" customHeight="1">
      <c r="A39" s="464" t="s">
        <v>411</v>
      </c>
      <c r="B39" s="466" t="s">
        <v>2</v>
      </c>
      <c r="C39" s="323"/>
    </row>
    <row r="40" spans="1:3" s="470" customFormat="1" ht="12" customHeight="1" thickBot="1">
      <c r="A40" s="463" t="s">
        <v>412</v>
      </c>
      <c r="B40" s="142" t="s">
        <v>413</v>
      </c>
      <c r="C40" s="84">
        <v>121162606</v>
      </c>
    </row>
    <row r="41" spans="1:3" s="470" customFormat="1" ht="15" customHeight="1" thickBot="1">
      <c r="A41" s="241" t="s">
        <v>28</v>
      </c>
      <c r="B41" s="242" t="s">
        <v>414</v>
      </c>
      <c r="C41" s="374">
        <f>+C36+C37</f>
        <v>121991231</v>
      </c>
    </row>
    <row r="42" spans="1:3" s="470" customFormat="1" ht="15" customHeight="1">
      <c r="A42" s="243"/>
      <c r="B42" s="244"/>
      <c r="C42" s="372"/>
    </row>
    <row r="43" spans="1:3" ht="13.5" thickBot="1">
      <c r="A43" s="245"/>
      <c r="B43" s="246"/>
      <c r="C43" s="373"/>
    </row>
    <row r="44" spans="1:3" s="469" customFormat="1" ht="16.5" customHeight="1" thickBot="1">
      <c r="A44" s="247"/>
      <c r="B44" s="248" t="s">
        <v>58</v>
      </c>
      <c r="C44" s="374"/>
    </row>
    <row r="45" spans="1:3" s="471" customFormat="1" ht="12" customHeight="1" thickBot="1">
      <c r="A45" s="208" t="s">
        <v>19</v>
      </c>
      <c r="B45" s="124" t="s">
        <v>415</v>
      </c>
      <c r="C45" s="322">
        <f>SUM(C46:C50)</f>
        <v>121991231</v>
      </c>
    </row>
    <row r="46" spans="1:3" ht="12" customHeight="1">
      <c r="A46" s="463" t="s">
        <v>99</v>
      </c>
      <c r="B46" s="9" t="s">
        <v>50</v>
      </c>
      <c r="C46" s="77">
        <v>85298301</v>
      </c>
    </row>
    <row r="47" spans="1:3" ht="12" customHeight="1">
      <c r="A47" s="463" t="s">
        <v>100</v>
      </c>
      <c r="B47" s="8" t="s">
        <v>181</v>
      </c>
      <c r="C47" s="80">
        <v>17161605</v>
      </c>
    </row>
    <row r="48" spans="1:3" ht="12" customHeight="1">
      <c r="A48" s="463" t="s">
        <v>101</v>
      </c>
      <c r="B48" s="8" t="s">
        <v>138</v>
      </c>
      <c r="C48" s="80">
        <v>19531325</v>
      </c>
    </row>
    <row r="49" spans="1:3" ht="12" customHeight="1">
      <c r="A49" s="463" t="s">
        <v>102</v>
      </c>
      <c r="B49" s="8" t="s">
        <v>182</v>
      </c>
      <c r="C49" s="80"/>
    </row>
    <row r="50" spans="1:3" ht="12" customHeight="1" thickBot="1">
      <c r="A50" s="463" t="s">
        <v>146</v>
      </c>
      <c r="B50" s="8" t="s">
        <v>183</v>
      </c>
      <c r="C50" s="80"/>
    </row>
    <row r="51" spans="1:3" ht="12" customHeight="1" thickBot="1">
      <c r="A51" s="208" t="s">
        <v>20</v>
      </c>
      <c r="B51" s="124" t="s">
        <v>416</v>
      </c>
      <c r="C51" s="322">
        <f>SUM(C52:C54)</f>
        <v>0</v>
      </c>
    </row>
    <row r="52" spans="1:3" s="471" customFormat="1" ht="12" customHeight="1">
      <c r="A52" s="463" t="s">
        <v>105</v>
      </c>
      <c r="B52" s="9" t="s">
        <v>228</v>
      </c>
      <c r="C52" s="77"/>
    </row>
    <row r="53" spans="1:3" ht="12" customHeight="1">
      <c r="A53" s="463" t="s">
        <v>106</v>
      </c>
      <c r="B53" s="8" t="s">
        <v>185</v>
      </c>
      <c r="C53" s="80"/>
    </row>
    <row r="54" spans="1:3" ht="12" customHeight="1">
      <c r="A54" s="463" t="s">
        <v>107</v>
      </c>
      <c r="B54" s="8" t="s">
        <v>59</v>
      </c>
      <c r="C54" s="80"/>
    </row>
    <row r="55" spans="1:3" ht="12" customHeight="1" thickBot="1">
      <c r="A55" s="463" t="s">
        <v>108</v>
      </c>
      <c r="B55" s="8" t="s">
        <v>524</v>
      </c>
      <c r="C55" s="80"/>
    </row>
    <row r="56" spans="1:3" ht="15" customHeight="1" thickBot="1">
      <c r="A56" s="208" t="s">
        <v>21</v>
      </c>
      <c r="B56" s="124" t="s">
        <v>13</v>
      </c>
      <c r="C56" s="349"/>
    </row>
    <row r="57" spans="1:3" ht="13.5" thickBot="1">
      <c r="A57" s="208" t="s">
        <v>22</v>
      </c>
      <c r="B57" s="249" t="s">
        <v>531</v>
      </c>
      <c r="C57" s="375">
        <f>+C45+C51+C56</f>
        <v>121991231</v>
      </c>
    </row>
    <row r="58" ht="15" customHeight="1" thickBot="1">
      <c r="C58" s="376"/>
    </row>
    <row r="59" spans="1:3" ht="14.25" customHeight="1" thickBot="1">
      <c r="A59" s="252" t="s">
        <v>519</v>
      </c>
      <c r="B59" s="253"/>
      <c r="C59" s="121">
        <v>23</v>
      </c>
    </row>
    <row r="60" spans="1:3" ht="13.5" thickBot="1">
      <c r="A60" s="252" t="s">
        <v>203</v>
      </c>
      <c r="B60" s="253"/>
      <c r="C60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30" zoomScaleNormal="130" workbookViewId="0" topLeftCell="A1">
      <selection activeCell="K19" sqref="K19"/>
    </sheetView>
  </sheetViews>
  <sheetFormatPr defaultColWidth="9.00390625" defaultRowHeight="12.75"/>
  <cols>
    <col min="1" max="1" width="5.50390625" style="46" customWidth="1"/>
    <col min="2" max="2" width="33.125" style="46" customWidth="1"/>
    <col min="3" max="3" width="12.375" style="46" customWidth="1"/>
    <col min="4" max="4" width="11.50390625" style="46" customWidth="1"/>
    <col min="5" max="5" width="11.375" style="46" customWidth="1"/>
    <col min="6" max="6" width="11.00390625" style="46" customWidth="1"/>
    <col min="7" max="7" width="14.375" style="46" customWidth="1"/>
    <col min="8" max="16384" width="9.375" style="46" customWidth="1"/>
  </cols>
  <sheetData>
    <row r="1" spans="1:7" ht="43.5" customHeight="1">
      <c r="A1" s="692" t="s">
        <v>3</v>
      </c>
      <c r="B1" s="692"/>
      <c r="C1" s="692"/>
      <c r="D1" s="692"/>
      <c r="E1" s="692"/>
      <c r="F1" s="692"/>
      <c r="G1" s="692"/>
    </row>
    <row r="3" spans="1:7" s="164" customFormat="1" ht="27" customHeight="1">
      <c r="A3" s="162" t="s">
        <v>207</v>
      </c>
      <c r="B3" s="163"/>
      <c r="C3" s="691" t="s">
        <v>208</v>
      </c>
      <c r="D3" s="691"/>
      <c r="E3" s="691"/>
      <c r="F3" s="691"/>
      <c r="G3" s="691"/>
    </row>
    <row r="4" spans="1:7" s="164" customFormat="1" ht="15.75">
      <c r="A4" s="163"/>
      <c r="B4" s="163"/>
      <c r="C4" s="163"/>
      <c r="D4" s="163"/>
      <c r="E4" s="163"/>
      <c r="F4" s="163"/>
      <c r="G4" s="163"/>
    </row>
    <row r="5" spans="1:7" s="164" customFormat="1" ht="24.75" customHeight="1">
      <c r="A5" s="162" t="s">
        <v>209</v>
      </c>
      <c r="B5" s="163"/>
      <c r="C5" s="691" t="s">
        <v>208</v>
      </c>
      <c r="D5" s="691"/>
      <c r="E5" s="691"/>
      <c r="F5" s="691"/>
      <c r="G5" s="163"/>
    </row>
    <row r="6" spans="1:7" s="165" customFormat="1" ht="12.75">
      <c r="A6" s="215"/>
      <c r="B6" s="215"/>
      <c r="C6" s="215"/>
      <c r="D6" s="215"/>
      <c r="E6" s="215"/>
      <c r="F6" s="215"/>
      <c r="G6" s="215"/>
    </row>
    <row r="7" spans="1:7" s="166" customFormat="1" ht="15" customHeight="1">
      <c r="A7" s="270" t="s">
        <v>567</v>
      </c>
      <c r="B7" s="269"/>
      <c r="C7" s="269"/>
      <c r="D7" s="255"/>
      <c r="E7" s="255"/>
      <c r="F7" s="255"/>
      <c r="G7" s="255"/>
    </row>
    <row r="8" spans="1:7" s="166" customFormat="1" ht="15" customHeight="1" thickBot="1">
      <c r="A8" s="270" t="s">
        <v>210</v>
      </c>
      <c r="B8" s="269"/>
      <c r="C8" s="269"/>
      <c r="D8" s="269"/>
      <c r="E8" s="269"/>
      <c r="F8" s="269"/>
      <c r="G8" s="529" t="str">
        <f>'9.5. sz. mell'!C4</f>
        <v>Forintban!</v>
      </c>
    </row>
    <row r="9" spans="1:7" s="76" customFormat="1" ht="42" customHeight="1" thickBot="1">
      <c r="A9" s="197" t="s">
        <v>17</v>
      </c>
      <c r="B9" s="198" t="s">
        <v>211</v>
      </c>
      <c r="C9" s="198" t="s">
        <v>212</v>
      </c>
      <c r="D9" s="198" t="s">
        <v>213</v>
      </c>
      <c r="E9" s="198" t="s">
        <v>214</v>
      </c>
      <c r="F9" s="198" t="s">
        <v>215</v>
      </c>
      <c r="G9" s="199" t="s">
        <v>54</v>
      </c>
    </row>
    <row r="10" spans="1:7" ht="24" customHeight="1">
      <c r="A10" s="256" t="s">
        <v>19</v>
      </c>
      <c r="B10" s="206" t="s">
        <v>216</v>
      </c>
      <c r="C10" s="167"/>
      <c r="D10" s="167"/>
      <c r="E10" s="167"/>
      <c r="F10" s="167"/>
      <c r="G10" s="257">
        <f>SUM(C10:F10)</f>
        <v>0</v>
      </c>
    </row>
    <row r="11" spans="1:7" ht="24" customHeight="1">
      <c r="A11" s="258" t="s">
        <v>20</v>
      </c>
      <c r="B11" s="207" t="s">
        <v>217</v>
      </c>
      <c r="C11" s="168"/>
      <c r="D11" s="168"/>
      <c r="E11" s="168"/>
      <c r="F11" s="168"/>
      <c r="G11" s="259">
        <f aca="true" t="shared" si="0" ref="G11:G16">SUM(C11:F11)</f>
        <v>0</v>
      </c>
    </row>
    <row r="12" spans="1:7" ht="24" customHeight="1">
      <c r="A12" s="258" t="s">
        <v>21</v>
      </c>
      <c r="B12" s="207" t="s">
        <v>218</v>
      </c>
      <c r="C12" s="168"/>
      <c r="D12" s="168"/>
      <c r="E12" s="168"/>
      <c r="F12" s="168"/>
      <c r="G12" s="259">
        <f t="shared" si="0"/>
        <v>0</v>
      </c>
    </row>
    <row r="13" spans="1:7" ht="24" customHeight="1">
      <c r="A13" s="258" t="s">
        <v>22</v>
      </c>
      <c r="B13" s="207" t="s">
        <v>219</v>
      </c>
      <c r="C13" s="168"/>
      <c r="D13" s="168"/>
      <c r="E13" s="168"/>
      <c r="F13" s="168"/>
      <c r="G13" s="259">
        <f t="shared" si="0"/>
        <v>0</v>
      </c>
    </row>
    <row r="14" spans="1:7" ht="24" customHeight="1">
      <c r="A14" s="258" t="s">
        <v>23</v>
      </c>
      <c r="B14" s="207" t="s">
        <v>220</v>
      </c>
      <c r="C14" s="168"/>
      <c r="D14" s="168"/>
      <c r="E14" s="168"/>
      <c r="F14" s="168"/>
      <c r="G14" s="259">
        <f t="shared" si="0"/>
        <v>0</v>
      </c>
    </row>
    <row r="15" spans="1:7" ht="24" customHeight="1" thickBot="1">
      <c r="A15" s="260" t="s">
        <v>24</v>
      </c>
      <c r="B15" s="261" t="s">
        <v>221</v>
      </c>
      <c r="C15" s="169"/>
      <c r="D15" s="169"/>
      <c r="E15" s="169"/>
      <c r="F15" s="169"/>
      <c r="G15" s="262">
        <f t="shared" si="0"/>
        <v>0</v>
      </c>
    </row>
    <row r="16" spans="1:7" s="170" customFormat="1" ht="24" customHeight="1" thickBot="1">
      <c r="A16" s="263" t="s">
        <v>25</v>
      </c>
      <c r="B16" s="264" t="s">
        <v>54</v>
      </c>
      <c r="C16" s="265">
        <f>SUM(C10:C15)</f>
        <v>0</v>
      </c>
      <c r="D16" s="265">
        <f>SUM(D10:D15)</f>
        <v>0</v>
      </c>
      <c r="E16" s="265">
        <f>SUM(E10:E15)</f>
        <v>0</v>
      </c>
      <c r="F16" s="265">
        <f>SUM(F10:F15)</f>
        <v>0</v>
      </c>
      <c r="G16" s="266">
        <f t="shared" si="0"/>
        <v>0</v>
      </c>
    </row>
    <row r="17" spans="1:7" s="165" customFormat="1" ht="12.75">
      <c r="A17" s="215"/>
      <c r="B17" s="215"/>
      <c r="C17" s="215"/>
      <c r="D17" s="215"/>
      <c r="E17" s="215"/>
      <c r="F17" s="215"/>
      <c r="G17" s="215"/>
    </row>
    <row r="18" spans="1:7" s="165" customFormat="1" ht="12.75">
      <c r="A18" s="215"/>
      <c r="B18" s="215"/>
      <c r="C18" s="215"/>
      <c r="D18" s="215"/>
      <c r="E18" s="215"/>
      <c r="F18" s="215"/>
      <c r="G18" s="215"/>
    </row>
    <row r="19" spans="1:7" s="165" customFormat="1" ht="12.75">
      <c r="A19" s="215"/>
      <c r="B19" s="215"/>
      <c r="C19" s="215"/>
      <c r="D19" s="215"/>
      <c r="E19" s="215"/>
      <c r="F19" s="215"/>
      <c r="G19" s="215"/>
    </row>
    <row r="20" spans="1:7" s="165" customFormat="1" ht="15.75">
      <c r="A20" s="164" t="str">
        <f>+CONCATENATE("......................, ",LEFT(ÖSSZEFÜGGÉSEK!A5,4),". .......................... hó ..... nap")</f>
        <v>......................, 2018. .......................... hó ..... nap</v>
      </c>
      <c r="D20" s="215"/>
      <c r="E20" s="215"/>
      <c r="F20" s="215"/>
      <c r="G20" s="215"/>
    </row>
    <row r="21" spans="1:7" s="165" customFormat="1" ht="12.75">
      <c r="A21" s="215"/>
      <c r="B21" s="215"/>
      <c r="C21" s="215"/>
      <c r="D21" s="215"/>
      <c r="E21" s="215"/>
      <c r="F21" s="215"/>
      <c r="G21" s="215"/>
    </row>
    <row r="22" spans="1:7" ht="12.75">
      <c r="A22" s="215"/>
      <c r="B22" s="215"/>
      <c r="C22" s="215"/>
      <c r="D22" s="215"/>
      <c r="E22" s="215"/>
      <c r="F22" s="215"/>
      <c r="G22" s="215"/>
    </row>
    <row r="23" spans="1:7" ht="12.75">
      <c r="A23" s="215"/>
      <c r="B23" s="215"/>
      <c r="C23" s="165"/>
      <c r="D23" s="165"/>
      <c r="E23" s="165"/>
      <c r="F23" s="165"/>
      <c r="G23" s="215"/>
    </row>
    <row r="24" spans="1:7" ht="13.5">
      <c r="A24" s="215"/>
      <c r="B24" s="215"/>
      <c r="C24" s="267"/>
      <c r="D24" s="268" t="s">
        <v>222</v>
      </c>
      <c r="E24" s="268"/>
      <c r="F24" s="267"/>
      <c r="G24" s="215"/>
    </row>
    <row r="25" spans="3:6" ht="13.5">
      <c r="C25" s="171"/>
      <c r="D25" s="172"/>
      <c r="E25" s="172"/>
      <c r="F25" s="171"/>
    </row>
    <row r="26" spans="3:6" ht="13.5">
      <c r="C26" s="171"/>
      <c r="D26" s="172"/>
      <c r="E26" s="172"/>
      <c r="F26" s="171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……/2017. (….)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97">
      <selection activeCell="B111" sqref="B111"/>
    </sheetView>
  </sheetViews>
  <sheetFormatPr defaultColWidth="9.00390625" defaultRowHeight="12.75"/>
  <cols>
    <col min="1" max="1" width="9.00390625" style="393" customWidth="1"/>
    <col min="2" max="2" width="75.875" style="393" customWidth="1"/>
    <col min="3" max="3" width="15.50390625" style="394" customWidth="1"/>
    <col min="4" max="5" width="15.50390625" style="393" customWidth="1"/>
    <col min="6" max="6" width="9.00390625" style="37" customWidth="1"/>
    <col min="7" max="16384" width="9.375" style="37" customWidth="1"/>
  </cols>
  <sheetData>
    <row r="1" spans="1:5" ht="15.75" customHeight="1">
      <c r="A1" s="646" t="s">
        <v>16</v>
      </c>
      <c r="B1" s="646"/>
      <c r="C1" s="646"/>
      <c r="D1" s="646"/>
      <c r="E1" s="646"/>
    </row>
    <row r="2" spans="1:5" ht="15.75" customHeight="1" thickBot="1">
      <c r="A2" s="645" t="s">
        <v>150</v>
      </c>
      <c r="B2" s="645"/>
      <c r="D2" s="141"/>
      <c r="E2" s="312"/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+CONCATENATE(LEFT(ÖSSZEFÜGGÉSEK!A5,4)-2,". évi tény")</f>
        <v>2016. évi tény</v>
      </c>
      <c r="D3" s="416" t="str">
        <f>+CONCATENATE(LEFT(ÖSSZEFÜGGÉSEK!A5,4)-1,". évi várható")</f>
        <v>2017. évi várható</v>
      </c>
      <c r="E3" s="161" t="str">
        <f>+'1.1.sz.mell.'!C3</f>
        <v>2018. évi előirányzat</v>
      </c>
    </row>
    <row r="4" spans="1:5" s="39" customFormat="1" ht="12" customHeight="1" thickBot="1">
      <c r="A4" s="30" t="s">
        <v>493</v>
      </c>
      <c r="B4" s="31" t="s">
        <v>494</v>
      </c>
      <c r="C4" s="31" t="s">
        <v>495</v>
      </c>
      <c r="D4" s="31" t="s">
        <v>497</v>
      </c>
      <c r="E4" s="460" t="s">
        <v>496</v>
      </c>
    </row>
    <row r="5" spans="1:5" s="1" customFormat="1" ht="12" customHeight="1" thickBot="1">
      <c r="A5" s="20" t="s">
        <v>19</v>
      </c>
      <c r="B5" s="21" t="s">
        <v>251</v>
      </c>
      <c r="C5" s="408">
        <f>+C6+C7+C8+C9+C10+C11</f>
        <v>424729849</v>
      </c>
      <c r="D5" s="408">
        <f>+D6+D7+D8+D9+D10+D11</f>
        <v>448825918</v>
      </c>
      <c r="E5" s="302">
        <f>+E6+E7+E8+E9+E10+E11</f>
        <v>405303740</v>
      </c>
    </row>
    <row r="6" spans="1:5" s="1" customFormat="1" ht="12" customHeight="1">
      <c r="A6" s="15" t="s">
        <v>99</v>
      </c>
      <c r="B6" s="428" t="s">
        <v>252</v>
      </c>
      <c r="C6" s="410">
        <v>176306866</v>
      </c>
      <c r="D6" s="410">
        <v>169436741</v>
      </c>
      <c r="E6" s="305">
        <v>171894048</v>
      </c>
    </row>
    <row r="7" spans="1:5" s="1" customFormat="1" ht="12" customHeight="1">
      <c r="A7" s="14" t="s">
        <v>100</v>
      </c>
      <c r="B7" s="429" t="s">
        <v>253</v>
      </c>
      <c r="C7" s="409">
        <v>90019433</v>
      </c>
      <c r="D7" s="409">
        <v>86237610</v>
      </c>
      <c r="E7" s="304">
        <v>82315600</v>
      </c>
    </row>
    <row r="8" spans="1:5" s="1" customFormat="1" ht="12" customHeight="1">
      <c r="A8" s="14" t="s">
        <v>101</v>
      </c>
      <c r="B8" s="429" t="s">
        <v>254</v>
      </c>
      <c r="C8" s="409">
        <v>128771853</v>
      </c>
      <c r="D8" s="409">
        <v>156504233</v>
      </c>
      <c r="E8" s="304">
        <v>145215912</v>
      </c>
    </row>
    <row r="9" spans="1:5" s="1" customFormat="1" ht="12" customHeight="1">
      <c r="A9" s="14" t="s">
        <v>102</v>
      </c>
      <c r="B9" s="429" t="s">
        <v>255</v>
      </c>
      <c r="C9" s="409">
        <v>5670639</v>
      </c>
      <c r="D9" s="409">
        <v>6092639</v>
      </c>
      <c r="E9" s="304">
        <v>5878180</v>
      </c>
    </row>
    <row r="10" spans="1:5" s="1" customFormat="1" ht="12" customHeight="1">
      <c r="A10" s="14" t="s">
        <v>146</v>
      </c>
      <c r="B10" s="298" t="s">
        <v>432</v>
      </c>
      <c r="C10" s="409">
        <v>23961058</v>
      </c>
      <c r="D10" s="409">
        <v>30554695</v>
      </c>
      <c r="E10" s="304"/>
    </row>
    <row r="11" spans="1:5" s="1" customFormat="1" ht="12" customHeight="1" thickBot="1">
      <c r="A11" s="16" t="s">
        <v>103</v>
      </c>
      <c r="B11" s="299" t="s">
        <v>433</v>
      </c>
      <c r="C11" s="409"/>
      <c r="D11" s="409"/>
      <c r="E11" s="304"/>
    </row>
    <row r="12" spans="1:5" s="1" customFormat="1" ht="12" customHeight="1" thickBot="1">
      <c r="A12" s="20" t="s">
        <v>20</v>
      </c>
      <c r="B12" s="297" t="s">
        <v>256</v>
      </c>
      <c r="C12" s="408">
        <f>+C13+C14+C15+C16+C17</f>
        <v>348141882</v>
      </c>
      <c r="D12" s="408">
        <f>+D13+D14+D15+D16+D17</f>
        <v>294291337</v>
      </c>
      <c r="E12" s="302">
        <f>+E13+E14+E15+E16+E17</f>
        <v>17697791</v>
      </c>
    </row>
    <row r="13" spans="1:5" s="1" customFormat="1" ht="12" customHeight="1">
      <c r="A13" s="15" t="s">
        <v>105</v>
      </c>
      <c r="B13" s="428" t="s">
        <v>257</v>
      </c>
      <c r="C13" s="410"/>
      <c r="D13" s="410"/>
      <c r="E13" s="305"/>
    </row>
    <row r="14" spans="1:5" s="1" customFormat="1" ht="12" customHeight="1">
      <c r="A14" s="14" t="s">
        <v>106</v>
      </c>
      <c r="B14" s="429" t="s">
        <v>258</v>
      </c>
      <c r="C14" s="409"/>
      <c r="D14" s="409"/>
      <c r="E14" s="304"/>
    </row>
    <row r="15" spans="1:5" s="1" customFormat="1" ht="12" customHeight="1">
      <c r="A15" s="14" t="s">
        <v>107</v>
      </c>
      <c r="B15" s="429" t="s">
        <v>422</v>
      </c>
      <c r="C15" s="409"/>
      <c r="D15" s="409"/>
      <c r="E15" s="304"/>
    </row>
    <row r="16" spans="1:5" s="1" customFormat="1" ht="12" customHeight="1">
      <c r="A16" s="14" t="s">
        <v>108</v>
      </c>
      <c r="B16" s="429" t="s">
        <v>423</v>
      </c>
      <c r="C16" s="409"/>
      <c r="D16" s="409"/>
      <c r="E16" s="304"/>
    </row>
    <row r="17" spans="1:5" s="1" customFormat="1" ht="12" customHeight="1">
      <c r="A17" s="14" t="s">
        <v>109</v>
      </c>
      <c r="B17" s="429" t="s">
        <v>259</v>
      </c>
      <c r="C17" s="409">
        <v>348141882</v>
      </c>
      <c r="D17" s="409">
        <v>294291337</v>
      </c>
      <c r="E17" s="304">
        <v>17697791</v>
      </c>
    </row>
    <row r="18" spans="1:5" s="1" customFormat="1" ht="12" customHeight="1" thickBot="1">
      <c r="A18" s="16" t="s">
        <v>118</v>
      </c>
      <c r="B18" s="299" t="s">
        <v>260</v>
      </c>
      <c r="C18" s="411"/>
      <c r="D18" s="411"/>
      <c r="E18" s="306"/>
    </row>
    <row r="19" spans="1:5" s="1" customFormat="1" ht="12" customHeight="1" thickBot="1">
      <c r="A19" s="20" t="s">
        <v>21</v>
      </c>
      <c r="B19" s="21" t="s">
        <v>261</v>
      </c>
      <c r="C19" s="408">
        <f>+C20+C21+C22+C23+C24</f>
        <v>821293</v>
      </c>
      <c r="D19" s="408">
        <f>+D20+D21+D22+D23+D24</f>
        <v>111376442</v>
      </c>
      <c r="E19" s="302">
        <f>+E20+E21+E22+E23+E24</f>
        <v>0</v>
      </c>
    </row>
    <row r="20" spans="1:5" s="1" customFormat="1" ht="12" customHeight="1">
      <c r="A20" s="15" t="s">
        <v>88</v>
      </c>
      <c r="B20" s="428" t="s">
        <v>262</v>
      </c>
      <c r="C20" s="410">
        <v>143000</v>
      </c>
      <c r="D20" s="410"/>
      <c r="E20" s="305"/>
    </row>
    <row r="21" spans="1:5" s="1" customFormat="1" ht="12" customHeight="1">
      <c r="A21" s="14" t="s">
        <v>89</v>
      </c>
      <c r="B21" s="429" t="s">
        <v>263</v>
      </c>
      <c r="C21" s="409"/>
      <c r="D21" s="409"/>
      <c r="E21" s="304"/>
    </row>
    <row r="22" spans="1:5" s="1" customFormat="1" ht="12" customHeight="1">
      <c r="A22" s="14" t="s">
        <v>90</v>
      </c>
      <c r="B22" s="429" t="s">
        <v>424</v>
      </c>
      <c r="C22" s="409"/>
      <c r="D22" s="409"/>
      <c r="E22" s="304"/>
    </row>
    <row r="23" spans="1:5" s="1" customFormat="1" ht="12" customHeight="1">
      <c r="A23" s="14" t="s">
        <v>91</v>
      </c>
      <c r="B23" s="429" t="s">
        <v>425</v>
      </c>
      <c r="C23" s="409"/>
      <c r="D23" s="409"/>
      <c r="E23" s="304"/>
    </row>
    <row r="24" spans="1:5" s="1" customFormat="1" ht="12" customHeight="1">
      <c r="A24" s="14" t="s">
        <v>169</v>
      </c>
      <c r="B24" s="429" t="s">
        <v>264</v>
      </c>
      <c r="C24" s="409">
        <v>678293</v>
      </c>
      <c r="D24" s="409">
        <v>111376442</v>
      </c>
      <c r="E24" s="304"/>
    </row>
    <row r="25" spans="1:5" s="1" customFormat="1" ht="12" customHeight="1" thickBot="1">
      <c r="A25" s="16" t="s">
        <v>170</v>
      </c>
      <c r="B25" s="430" t="s">
        <v>265</v>
      </c>
      <c r="C25" s="411">
        <v>678293</v>
      </c>
      <c r="D25" s="411"/>
      <c r="E25" s="569"/>
    </row>
    <row r="26" spans="1:5" s="1" customFormat="1" ht="12" customHeight="1" thickBot="1">
      <c r="A26" s="20" t="s">
        <v>171</v>
      </c>
      <c r="B26" s="21" t="s">
        <v>266</v>
      </c>
      <c r="C26" s="415">
        <f>SUM(C27:C33)</f>
        <v>63814426</v>
      </c>
      <c r="D26" s="415">
        <f>SUM(D27:D33)</f>
        <v>59946711</v>
      </c>
      <c r="E26" s="308">
        <f>SUM(E27:E33)</f>
        <v>55000000</v>
      </c>
    </row>
    <row r="27" spans="1:5" s="1" customFormat="1" ht="12" customHeight="1">
      <c r="A27" s="15" t="s">
        <v>267</v>
      </c>
      <c r="B27" s="428" t="s">
        <v>581</v>
      </c>
      <c r="C27" s="410">
        <v>5053867</v>
      </c>
      <c r="D27" s="410">
        <v>5356465</v>
      </c>
      <c r="E27" s="305">
        <v>5000000</v>
      </c>
    </row>
    <row r="28" spans="1:5" s="1" customFormat="1" ht="12" customHeight="1">
      <c r="A28" s="14" t="s">
        <v>268</v>
      </c>
      <c r="B28" s="429" t="s">
        <v>557</v>
      </c>
      <c r="C28" s="409"/>
      <c r="D28" s="409"/>
      <c r="E28" s="304"/>
    </row>
    <row r="29" spans="1:5" s="1" customFormat="1" ht="12" customHeight="1">
      <c r="A29" s="14" t="s">
        <v>269</v>
      </c>
      <c r="B29" s="429" t="s">
        <v>558</v>
      </c>
      <c r="C29" s="409">
        <v>49441256</v>
      </c>
      <c r="D29" s="409">
        <v>44599845</v>
      </c>
      <c r="E29" s="304">
        <v>43000000</v>
      </c>
    </row>
    <row r="30" spans="1:5" s="1" customFormat="1" ht="12" customHeight="1">
      <c r="A30" s="14" t="s">
        <v>270</v>
      </c>
      <c r="B30" s="429" t="s">
        <v>559</v>
      </c>
      <c r="C30" s="409"/>
      <c r="D30" s="409"/>
      <c r="E30" s="304"/>
    </row>
    <row r="31" spans="1:5" s="1" customFormat="1" ht="12" customHeight="1">
      <c r="A31" s="14" t="s">
        <v>553</v>
      </c>
      <c r="B31" s="429" t="s">
        <v>271</v>
      </c>
      <c r="C31" s="409">
        <v>8725860</v>
      </c>
      <c r="D31" s="409">
        <v>8775845</v>
      </c>
      <c r="E31" s="304">
        <v>7000000</v>
      </c>
    </row>
    <row r="32" spans="1:5" s="1" customFormat="1" ht="12" customHeight="1">
      <c r="A32" s="14" t="s">
        <v>554</v>
      </c>
      <c r="B32" s="429" t="s">
        <v>272</v>
      </c>
      <c r="C32" s="409">
        <v>8000</v>
      </c>
      <c r="D32" s="409"/>
      <c r="E32" s="304"/>
    </row>
    <row r="33" spans="1:5" s="1" customFormat="1" ht="12" customHeight="1" thickBot="1">
      <c r="A33" s="16" t="s">
        <v>555</v>
      </c>
      <c r="B33" s="430" t="s">
        <v>273</v>
      </c>
      <c r="C33" s="411">
        <v>585443</v>
      </c>
      <c r="D33" s="411">
        <v>1214556</v>
      </c>
      <c r="E33" s="306"/>
    </row>
    <row r="34" spans="1:5" s="1" customFormat="1" ht="12" customHeight="1" thickBot="1">
      <c r="A34" s="20" t="s">
        <v>23</v>
      </c>
      <c r="B34" s="21" t="s">
        <v>434</v>
      </c>
      <c r="C34" s="408">
        <f>SUM(C35:C45)</f>
        <v>143652314</v>
      </c>
      <c r="D34" s="408">
        <f>SUM(D35:D45)</f>
        <v>109071622</v>
      </c>
      <c r="E34" s="302">
        <f>SUM(E35:E45)</f>
        <v>97179531</v>
      </c>
    </row>
    <row r="35" spans="1:5" s="1" customFormat="1" ht="12" customHeight="1">
      <c r="A35" s="15" t="s">
        <v>92</v>
      </c>
      <c r="B35" s="428" t="s">
        <v>276</v>
      </c>
      <c r="C35" s="410">
        <v>39489338</v>
      </c>
      <c r="D35" s="410">
        <v>18379725</v>
      </c>
      <c r="E35" s="305">
        <v>18514241</v>
      </c>
    </row>
    <row r="36" spans="1:5" s="1" customFormat="1" ht="12" customHeight="1">
      <c r="A36" s="14" t="s">
        <v>93</v>
      </c>
      <c r="B36" s="429" t="s">
        <v>277</v>
      </c>
      <c r="C36" s="409">
        <v>7913979</v>
      </c>
      <c r="D36" s="409">
        <v>6003318</v>
      </c>
      <c r="E36" s="304">
        <v>5665140</v>
      </c>
    </row>
    <row r="37" spans="1:5" s="1" customFormat="1" ht="12" customHeight="1">
      <c r="A37" s="14" t="s">
        <v>94</v>
      </c>
      <c r="B37" s="429" t="s">
        <v>278</v>
      </c>
      <c r="C37" s="409">
        <v>5381104</v>
      </c>
      <c r="D37" s="409">
        <v>9359785</v>
      </c>
      <c r="E37" s="304">
        <v>7768485</v>
      </c>
    </row>
    <row r="38" spans="1:5" s="1" customFormat="1" ht="12" customHeight="1">
      <c r="A38" s="14" t="s">
        <v>173</v>
      </c>
      <c r="B38" s="429" t="s">
        <v>279</v>
      </c>
      <c r="C38" s="409">
        <v>13160101</v>
      </c>
      <c r="D38" s="409">
        <v>14768921</v>
      </c>
      <c r="E38" s="304">
        <v>13745000</v>
      </c>
    </row>
    <row r="39" spans="1:5" s="1" customFormat="1" ht="12" customHeight="1">
      <c r="A39" s="14" t="s">
        <v>174</v>
      </c>
      <c r="B39" s="429" t="s">
        <v>280</v>
      </c>
      <c r="C39" s="409">
        <v>36870512</v>
      </c>
      <c r="D39" s="409">
        <v>37660371</v>
      </c>
      <c r="E39" s="304">
        <v>39100945</v>
      </c>
    </row>
    <row r="40" spans="1:5" s="1" customFormat="1" ht="12" customHeight="1">
      <c r="A40" s="14" t="s">
        <v>175</v>
      </c>
      <c r="B40" s="429" t="s">
        <v>281</v>
      </c>
      <c r="C40" s="409">
        <v>16985596</v>
      </c>
      <c r="D40" s="409">
        <v>13044924</v>
      </c>
      <c r="E40" s="304">
        <v>11685520</v>
      </c>
    </row>
    <row r="41" spans="1:5" s="1" customFormat="1" ht="12" customHeight="1">
      <c r="A41" s="14" t="s">
        <v>176</v>
      </c>
      <c r="B41" s="429" t="s">
        <v>282</v>
      </c>
      <c r="C41" s="409">
        <v>8077000</v>
      </c>
      <c r="D41" s="409">
        <v>592000</v>
      </c>
      <c r="E41" s="304"/>
    </row>
    <row r="42" spans="1:5" s="1" customFormat="1" ht="12" customHeight="1">
      <c r="A42" s="14" t="s">
        <v>177</v>
      </c>
      <c r="B42" s="429" t="s">
        <v>560</v>
      </c>
      <c r="C42" s="409">
        <v>44122</v>
      </c>
      <c r="D42" s="409">
        <v>7632</v>
      </c>
      <c r="E42" s="304">
        <v>200</v>
      </c>
    </row>
    <row r="43" spans="1:5" s="1" customFormat="1" ht="12" customHeight="1">
      <c r="A43" s="14" t="s">
        <v>274</v>
      </c>
      <c r="B43" s="429" t="s">
        <v>284</v>
      </c>
      <c r="C43" s="412"/>
      <c r="D43" s="412"/>
      <c r="E43" s="307"/>
    </row>
    <row r="44" spans="1:5" s="1" customFormat="1" ht="12" customHeight="1">
      <c r="A44" s="16" t="s">
        <v>275</v>
      </c>
      <c r="B44" s="430" t="s">
        <v>436</v>
      </c>
      <c r="C44" s="413">
        <v>351586</v>
      </c>
      <c r="D44" s="413">
        <v>686990</v>
      </c>
      <c r="E44" s="414"/>
    </row>
    <row r="45" spans="1:5" s="1" customFormat="1" ht="12" customHeight="1" thickBot="1">
      <c r="A45" s="16" t="s">
        <v>435</v>
      </c>
      <c r="B45" s="299" t="s">
        <v>285</v>
      </c>
      <c r="C45" s="413">
        <v>15378976</v>
      </c>
      <c r="D45" s="413">
        <v>8567956</v>
      </c>
      <c r="E45" s="414">
        <v>700000</v>
      </c>
    </row>
    <row r="46" spans="1:5" s="1" customFormat="1" ht="12" customHeight="1" thickBot="1">
      <c r="A46" s="20" t="s">
        <v>24</v>
      </c>
      <c r="B46" s="21" t="s">
        <v>286</v>
      </c>
      <c r="C46" s="408">
        <f>SUM(C47:C51)</f>
        <v>31496</v>
      </c>
      <c r="D46" s="408">
        <f>SUM(D47:D51)</f>
        <v>1530000</v>
      </c>
      <c r="E46" s="302">
        <f>SUM(E47:E51)</f>
        <v>0</v>
      </c>
    </row>
    <row r="47" spans="1:5" s="1" customFormat="1" ht="12" customHeight="1">
      <c r="A47" s="15" t="s">
        <v>95</v>
      </c>
      <c r="B47" s="428" t="s">
        <v>290</v>
      </c>
      <c r="C47" s="474"/>
      <c r="D47" s="474"/>
      <c r="E47" s="472"/>
    </row>
    <row r="48" spans="1:5" s="1" customFormat="1" ht="12" customHeight="1">
      <c r="A48" s="14" t="s">
        <v>96</v>
      </c>
      <c r="B48" s="429" t="s">
        <v>291</v>
      </c>
      <c r="C48" s="412"/>
      <c r="D48" s="412"/>
      <c r="E48" s="307"/>
    </row>
    <row r="49" spans="1:5" s="1" customFormat="1" ht="12" customHeight="1">
      <c r="A49" s="14" t="s">
        <v>287</v>
      </c>
      <c r="B49" s="429" t="s">
        <v>292</v>
      </c>
      <c r="C49" s="412">
        <v>31496</v>
      </c>
      <c r="D49" s="412">
        <v>1530000</v>
      </c>
      <c r="E49" s="307"/>
    </row>
    <row r="50" spans="1:5" s="1" customFormat="1" ht="12" customHeight="1">
      <c r="A50" s="14" t="s">
        <v>288</v>
      </c>
      <c r="B50" s="429" t="s">
        <v>293</v>
      </c>
      <c r="C50" s="412"/>
      <c r="D50" s="412"/>
      <c r="E50" s="307"/>
    </row>
    <row r="51" spans="1:5" s="1" customFormat="1" ht="12" customHeight="1" thickBot="1">
      <c r="A51" s="16" t="s">
        <v>289</v>
      </c>
      <c r="B51" s="299" t="s">
        <v>294</v>
      </c>
      <c r="C51" s="413"/>
      <c r="D51" s="413"/>
      <c r="E51" s="414"/>
    </row>
    <row r="52" spans="1:5" s="1" customFormat="1" ht="12" customHeight="1" thickBot="1">
      <c r="A52" s="20" t="s">
        <v>178</v>
      </c>
      <c r="B52" s="21" t="s">
        <v>295</v>
      </c>
      <c r="C52" s="408">
        <f>SUM(C53:C55)</f>
        <v>13424083</v>
      </c>
      <c r="D52" s="408">
        <f>SUM(D53:D55)</f>
        <v>0</v>
      </c>
      <c r="E52" s="302">
        <f>SUM(E53:E55)</f>
        <v>0</v>
      </c>
    </row>
    <row r="53" spans="1:5" s="1" customFormat="1" ht="12" customHeight="1">
      <c r="A53" s="15" t="s">
        <v>97</v>
      </c>
      <c r="B53" s="428" t="s">
        <v>296</v>
      </c>
      <c r="C53" s="410"/>
      <c r="D53" s="410"/>
      <c r="E53" s="305"/>
    </row>
    <row r="54" spans="1:5" s="1" customFormat="1" ht="12" customHeight="1">
      <c r="A54" s="14" t="s">
        <v>98</v>
      </c>
      <c r="B54" s="429" t="s">
        <v>426</v>
      </c>
      <c r="C54" s="409"/>
      <c r="D54" s="409"/>
      <c r="E54" s="304"/>
    </row>
    <row r="55" spans="1:5" s="1" customFormat="1" ht="12" customHeight="1">
      <c r="A55" s="14" t="s">
        <v>299</v>
      </c>
      <c r="B55" s="429" t="s">
        <v>297</v>
      </c>
      <c r="C55" s="409">
        <v>13424083</v>
      </c>
      <c r="D55" s="409"/>
      <c r="E55" s="304"/>
    </row>
    <row r="56" spans="1:5" s="1" customFormat="1" ht="12" customHeight="1" thickBot="1">
      <c r="A56" s="16" t="s">
        <v>300</v>
      </c>
      <c r="B56" s="299" t="s">
        <v>298</v>
      </c>
      <c r="C56" s="411">
        <v>7715230</v>
      </c>
      <c r="D56" s="411"/>
      <c r="E56" s="306"/>
    </row>
    <row r="57" spans="1:5" s="1" customFormat="1" ht="12" customHeight="1" thickBot="1">
      <c r="A57" s="20" t="s">
        <v>26</v>
      </c>
      <c r="B57" s="297" t="s">
        <v>301</v>
      </c>
      <c r="C57" s="408">
        <f>SUM(C58:C60)</f>
        <v>210806</v>
      </c>
      <c r="D57" s="408">
        <f>SUM(D58:D60)</f>
        <v>2021052</v>
      </c>
      <c r="E57" s="302">
        <f>SUM(E58:E60)</f>
        <v>0</v>
      </c>
    </row>
    <row r="58" spans="1:5" s="1" customFormat="1" ht="12" customHeight="1">
      <c r="A58" s="15" t="s">
        <v>179</v>
      </c>
      <c r="B58" s="428" t="s">
        <v>303</v>
      </c>
      <c r="C58" s="412"/>
      <c r="D58" s="412"/>
      <c r="E58" s="307"/>
    </row>
    <row r="59" spans="1:5" s="1" customFormat="1" ht="12" customHeight="1">
      <c r="A59" s="14" t="s">
        <v>180</v>
      </c>
      <c r="B59" s="429" t="s">
        <v>427</v>
      </c>
      <c r="C59" s="412">
        <v>60000</v>
      </c>
      <c r="D59" s="412">
        <v>10000</v>
      </c>
      <c r="E59" s="307"/>
    </row>
    <row r="60" spans="1:5" s="1" customFormat="1" ht="12" customHeight="1">
      <c r="A60" s="14" t="s">
        <v>229</v>
      </c>
      <c r="B60" s="429" t="s">
        <v>304</v>
      </c>
      <c r="C60" s="412">
        <v>150806</v>
      </c>
      <c r="D60" s="412">
        <v>2011052</v>
      </c>
      <c r="E60" s="307"/>
    </row>
    <row r="61" spans="1:5" s="1" customFormat="1" ht="12" customHeight="1" thickBot="1">
      <c r="A61" s="16" t="s">
        <v>302</v>
      </c>
      <c r="B61" s="299" t="s">
        <v>305</v>
      </c>
      <c r="C61" s="412"/>
      <c r="D61" s="412"/>
      <c r="E61" s="307"/>
    </row>
    <row r="62" spans="1:5" s="1" customFormat="1" ht="12" customHeight="1" thickBot="1">
      <c r="A62" s="500" t="s">
        <v>476</v>
      </c>
      <c r="B62" s="21" t="s">
        <v>306</v>
      </c>
      <c r="C62" s="415">
        <f>+C5+C12+C19+C26+C34+C46+C52+C57</f>
        <v>994826149</v>
      </c>
      <c r="D62" s="415">
        <f>+D5+D12+D19+D26+D34+D46+D52+D57</f>
        <v>1027063082</v>
      </c>
      <c r="E62" s="308">
        <f>+E5+E12+E19+E26+E34+E46+E52+E57</f>
        <v>575181062</v>
      </c>
    </row>
    <row r="63" spans="1:5" s="1" customFormat="1" ht="12" customHeight="1" thickBot="1">
      <c r="A63" s="475" t="s">
        <v>307</v>
      </c>
      <c r="B63" s="297" t="s">
        <v>544</v>
      </c>
      <c r="C63" s="408">
        <f>SUM(C64:C66)</f>
        <v>0</v>
      </c>
      <c r="D63" s="408">
        <f>SUM(D64:D66)</f>
        <v>0</v>
      </c>
      <c r="E63" s="302">
        <f>SUM(E64:E66)</f>
        <v>0</v>
      </c>
    </row>
    <row r="64" spans="1:5" s="1" customFormat="1" ht="12" customHeight="1">
      <c r="A64" s="15" t="s">
        <v>336</v>
      </c>
      <c r="B64" s="428" t="s">
        <v>309</v>
      </c>
      <c r="C64" s="412"/>
      <c r="D64" s="412"/>
      <c r="E64" s="307"/>
    </row>
    <row r="65" spans="1:5" s="1" customFormat="1" ht="12" customHeight="1">
      <c r="A65" s="14" t="s">
        <v>345</v>
      </c>
      <c r="B65" s="429" t="s">
        <v>310</v>
      </c>
      <c r="C65" s="412"/>
      <c r="D65" s="412"/>
      <c r="E65" s="307"/>
    </row>
    <row r="66" spans="1:5" s="1" customFormat="1" ht="12" customHeight="1" thickBot="1">
      <c r="A66" s="16" t="s">
        <v>346</v>
      </c>
      <c r="B66" s="494" t="s">
        <v>461</v>
      </c>
      <c r="C66" s="412"/>
      <c r="D66" s="412"/>
      <c r="E66" s="307"/>
    </row>
    <row r="67" spans="1:5" s="1" customFormat="1" ht="12" customHeight="1" thickBot="1">
      <c r="A67" s="475" t="s">
        <v>312</v>
      </c>
      <c r="B67" s="297" t="s">
        <v>313</v>
      </c>
      <c r="C67" s="408">
        <f>SUM(C68:C71)</f>
        <v>0</v>
      </c>
      <c r="D67" s="408">
        <f>SUM(D68:D71)</f>
        <v>0</v>
      </c>
      <c r="E67" s="302">
        <f>SUM(E68:E71)</f>
        <v>0</v>
      </c>
    </row>
    <row r="68" spans="1:5" s="1" customFormat="1" ht="12" customHeight="1">
      <c r="A68" s="15" t="s">
        <v>147</v>
      </c>
      <c r="B68" s="574" t="s">
        <v>314</v>
      </c>
      <c r="C68" s="412"/>
      <c r="D68" s="412"/>
      <c r="E68" s="307"/>
    </row>
    <row r="69" spans="1:7" s="1" customFormat="1" ht="13.5" customHeight="1">
      <c r="A69" s="14" t="s">
        <v>148</v>
      </c>
      <c r="B69" s="574" t="s">
        <v>573</v>
      </c>
      <c r="C69" s="412"/>
      <c r="D69" s="412"/>
      <c r="E69" s="307"/>
      <c r="G69" s="40"/>
    </row>
    <row r="70" spans="1:5" s="1" customFormat="1" ht="12" customHeight="1">
      <c r="A70" s="14" t="s">
        <v>337</v>
      </c>
      <c r="B70" s="574" t="s">
        <v>315</v>
      </c>
      <c r="C70" s="412"/>
      <c r="D70" s="412"/>
      <c r="E70" s="307"/>
    </row>
    <row r="71" spans="1:5" s="1" customFormat="1" ht="12" customHeight="1" thickBot="1">
      <c r="A71" s="16" t="s">
        <v>338</v>
      </c>
      <c r="B71" s="575" t="s">
        <v>574</v>
      </c>
      <c r="C71" s="412"/>
      <c r="D71" s="412"/>
      <c r="E71" s="307"/>
    </row>
    <row r="72" spans="1:5" s="1" customFormat="1" ht="12" customHeight="1" thickBot="1">
      <c r="A72" s="475" t="s">
        <v>316</v>
      </c>
      <c r="B72" s="297" t="s">
        <v>317</v>
      </c>
      <c r="C72" s="408">
        <f>SUM(C73:C74)</f>
        <v>263073270</v>
      </c>
      <c r="D72" s="408">
        <f>SUM(D73:D74)</f>
        <v>302372797</v>
      </c>
      <c r="E72" s="302">
        <f>SUM(E73:E74)</f>
        <v>157740103</v>
      </c>
    </row>
    <row r="73" spans="1:5" s="1" customFormat="1" ht="12" customHeight="1">
      <c r="A73" s="15" t="s">
        <v>339</v>
      </c>
      <c r="B73" s="428" t="s">
        <v>318</v>
      </c>
      <c r="C73" s="412">
        <v>263073270</v>
      </c>
      <c r="D73" s="412">
        <v>302372797</v>
      </c>
      <c r="E73" s="307">
        <v>157740103</v>
      </c>
    </row>
    <row r="74" spans="1:5" s="1" customFormat="1" ht="12" customHeight="1" thickBot="1">
      <c r="A74" s="16" t="s">
        <v>340</v>
      </c>
      <c r="B74" s="299" t="s">
        <v>319</v>
      </c>
      <c r="C74" s="412"/>
      <c r="D74" s="412"/>
      <c r="E74" s="307"/>
    </row>
    <row r="75" spans="1:5" s="1" customFormat="1" ht="12" customHeight="1" thickBot="1">
      <c r="A75" s="475" t="s">
        <v>320</v>
      </c>
      <c r="B75" s="297" t="s">
        <v>321</v>
      </c>
      <c r="C75" s="408">
        <f>SUM(C76:C78)</f>
        <v>15149348</v>
      </c>
      <c r="D75" s="408">
        <f>SUM(D76:D78)</f>
        <v>15138605</v>
      </c>
      <c r="E75" s="302">
        <f>SUM(E76:E78)</f>
        <v>0</v>
      </c>
    </row>
    <row r="76" spans="1:5" s="1" customFormat="1" ht="12" customHeight="1">
      <c r="A76" s="15" t="s">
        <v>341</v>
      </c>
      <c r="B76" s="428" t="s">
        <v>322</v>
      </c>
      <c r="C76" s="412">
        <v>15149348</v>
      </c>
      <c r="D76" s="412">
        <v>15138605</v>
      </c>
      <c r="E76" s="307"/>
    </row>
    <row r="77" spans="1:5" s="1" customFormat="1" ht="12" customHeight="1">
      <c r="A77" s="14" t="s">
        <v>342</v>
      </c>
      <c r="B77" s="429" t="s">
        <v>323</v>
      </c>
      <c r="C77" s="412"/>
      <c r="D77" s="412"/>
      <c r="E77" s="307"/>
    </row>
    <row r="78" spans="1:5" s="1" customFormat="1" ht="12" customHeight="1" thickBot="1">
      <c r="A78" s="16" t="s">
        <v>343</v>
      </c>
      <c r="B78" s="299" t="s">
        <v>575</v>
      </c>
      <c r="C78" s="412"/>
      <c r="D78" s="412"/>
      <c r="E78" s="572"/>
    </row>
    <row r="79" spans="1:5" s="1" customFormat="1" ht="12" customHeight="1" thickBot="1">
      <c r="A79" s="475" t="s">
        <v>324</v>
      </c>
      <c r="B79" s="297" t="s">
        <v>344</v>
      </c>
      <c r="C79" s="408">
        <f>SUM(C80:C83)</f>
        <v>0</v>
      </c>
      <c r="D79" s="408">
        <f>SUM(D80:D83)</f>
        <v>0</v>
      </c>
      <c r="E79" s="302">
        <f>SUM(E80:E83)</f>
        <v>0</v>
      </c>
    </row>
    <row r="80" spans="1:5" s="1" customFormat="1" ht="12" customHeight="1">
      <c r="A80" s="432" t="s">
        <v>325</v>
      </c>
      <c r="B80" s="428" t="s">
        <v>326</v>
      </c>
      <c r="C80" s="412"/>
      <c r="D80" s="412"/>
      <c r="E80" s="307"/>
    </row>
    <row r="81" spans="1:5" s="1" customFormat="1" ht="12" customHeight="1">
      <c r="A81" s="433" t="s">
        <v>327</v>
      </c>
      <c r="B81" s="429" t="s">
        <v>328</v>
      </c>
      <c r="C81" s="412"/>
      <c r="D81" s="412"/>
      <c r="E81" s="307"/>
    </row>
    <row r="82" spans="1:5" s="1" customFormat="1" ht="12" customHeight="1">
      <c r="A82" s="433" t="s">
        <v>329</v>
      </c>
      <c r="B82" s="429" t="s">
        <v>330</v>
      </c>
      <c r="C82" s="412"/>
      <c r="D82" s="412"/>
      <c r="E82" s="307"/>
    </row>
    <row r="83" spans="1:5" s="1" customFormat="1" ht="12" customHeight="1" thickBot="1">
      <c r="A83" s="434" t="s">
        <v>331</v>
      </c>
      <c r="B83" s="299" t="s">
        <v>332</v>
      </c>
      <c r="C83" s="412"/>
      <c r="D83" s="412"/>
      <c r="E83" s="307"/>
    </row>
    <row r="84" spans="1:5" s="1" customFormat="1" ht="12" customHeight="1" thickBot="1">
      <c r="A84" s="475" t="s">
        <v>333</v>
      </c>
      <c r="B84" s="297" t="s">
        <v>475</v>
      </c>
      <c r="C84" s="477"/>
      <c r="D84" s="477"/>
      <c r="E84" s="473"/>
    </row>
    <row r="85" spans="1:5" s="1" customFormat="1" ht="12" customHeight="1" thickBot="1">
      <c r="A85" s="475" t="s">
        <v>335</v>
      </c>
      <c r="B85" s="297" t="s">
        <v>334</v>
      </c>
      <c r="C85" s="477"/>
      <c r="D85" s="477"/>
      <c r="E85" s="473"/>
    </row>
    <row r="86" spans="1:5" s="1" customFormat="1" ht="12" customHeight="1" thickBot="1">
      <c r="A86" s="475" t="s">
        <v>347</v>
      </c>
      <c r="B86" s="435" t="s">
        <v>478</v>
      </c>
      <c r="C86" s="415">
        <f>+C63+C67+C72+C75+C79+C85+C84</f>
        <v>278222618</v>
      </c>
      <c r="D86" s="415">
        <f>+D63+D67+D72+D75+D79+D85+D84</f>
        <v>317511402</v>
      </c>
      <c r="E86" s="308">
        <f>+E63+E67+E72+E75+E79+E85+E84</f>
        <v>157740103</v>
      </c>
    </row>
    <row r="87" spans="1:5" s="1" customFormat="1" ht="12" customHeight="1" thickBot="1">
      <c r="A87" s="476" t="s">
        <v>477</v>
      </c>
      <c r="B87" s="436" t="s">
        <v>479</v>
      </c>
      <c r="C87" s="415">
        <f>+C62+C86</f>
        <v>1273048767</v>
      </c>
      <c r="D87" s="415">
        <f>+D62+D86</f>
        <v>1344574484</v>
      </c>
      <c r="E87" s="308">
        <f>+E62+E86</f>
        <v>732921165</v>
      </c>
    </row>
    <row r="88" spans="1:5" s="1" customFormat="1" ht="12" customHeight="1">
      <c r="A88" s="380"/>
      <c r="B88" s="381"/>
      <c r="C88" s="382"/>
      <c r="D88" s="383"/>
      <c r="E88" s="384"/>
    </row>
    <row r="89" spans="1:5" s="1" customFormat="1" ht="12" customHeight="1">
      <c r="A89" s="646" t="s">
        <v>48</v>
      </c>
      <c r="B89" s="646"/>
      <c r="C89" s="646"/>
      <c r="D89" s="646"/>
      <c r="E89" s="646"/>
    </row>
    <row r="90" spans="1:5" s="1" customFormat="1" ht="12" customHeight="1" thickBot="1">
      <c r="A90" s="647" t="s">
        <v>151</v>
      </c>
      <c r="B90" s="647"/>
      <c r="C90" s="394"/>
      <c r="D90" s="141"/>
      <c r="E90" s="312"/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2016. évi tény</v>
      </c>
      <c r="D91" s="24" t="str">
        <f>+D3</f>
        <v>2017. évi várható</v>
      </c>
      <c r="E91" s="161" t="str">
        <f>+E3</f>
        <v>2018. évi előirányzat</v>
      </c>
      <c r="F91" s="149"/>
    </row>
    <row r="92" spans="1:6" s="1" customFormat="1" ht="12" customHeight="1" thickBot="1">
      <c r="A92" s="30" t="s">
        <v>493</v>
      </c>
      <c r="B92" s="31" t="s">
        <v>494</v>
      </c>
      <c r="C92" s="31" t="s">
        <v>495</v>
      </c>
      <c r="D92" s="31" t="s">
        <v>497</v>
      </c>
      <c r="E92" s="460" t="s">
        <v>496</v>
      </c>
      <c r="F92" s="149"/>
    </row>
    <row r="93" spans="1:6" s="1" customFormat="1" ht="15" customHeight="1" thickBot="1">
      <c r="A93" s="22" t="s">
        <v>19</v>
      </c>
      <c r="B93" s="28" t="s">
        <v>437</v>
      </c>
      <c r="C93" s="407">
        <f>C94+C95+C96+C97+C98+C111</f>
        <v>926607878</v>
      </c>
      <c r="D93" s="407">
        <f>D94+D95+D96+D97+D98+D111</f>
        <v>874080922</v>
      </c>
      <c r="E93" s="301">
        <f>E94+E95+E96+E97+E98+E111</f>
        <v>612118197</v>
      </c>
      <c r="F93" s="149"/>
    </row>
    <row r="94" spans="1:5" s="1" customFormat="1" ht="12.75" customHeight="1">
      <c r="A94" s="17" t="s">
        <v>99</v>
      </c>
      <c r="B94" s="10" t="s">
        <v>50</v>
      </c>
      <c r="C94" s="505">
        <v>484978921</v>
      </c>
      <c r="D94" s="505">
        <v>473266317</v>
      </c>
      <c r="E94" s="303">
        <v>276266697</v>
      </c>
    </row>
    <row r="95" spans="1:5" ht="16.5" customHeight="1">
      <c r="A95" s="14" t="s">
        <v>100</v>
      </c>
      <c r="B95" s="8" t="s">
        <v>181</v>
      </c>
      <c r="C95" s="409">
        <v>103070312</v>
      </c>
      <c r="D95" s="409">
        <v>85307418</v>
      </c>
      <c r="E95" s="304">
        <v>53047210</v>
      </c>
    </row>
    <row r="96" spans="1:5" ht="15.75">
      <c r="A96" s="14" t="s">
        <v>101</v>
      </c>
      <c r="B96" s="8" t="s">
        <v>138</v>
      </c>
      <c r="C96" s="411">
        <v>294098176</v>
      </c>
      <c r="D96" s="411">
        <v>259199048</v>
      </c>
      <c r="E96" s="306">
        <v>220391096</v>
      </c>
    </row>
    <row r="97" spans="1:5" s="39" customFormat="1" ht="12" customHeight="1">
      <c r="A97" s="14" t="s">
        <v>102</v>
      </c>
      <c r="B97" s="11" t="s">
        <v>182</v>
      </c>
      <c r="C97" s="411">
        <v>27699960</v>
      </c>
      <c r="D97" s="411">
        <v>47682338</v>
      </c>
      <c r="E97" s="306">
        <v>27400000</v>
      </c>
    </row>
    <row r="98" spans="1:5" ht="12" customHeight="1">
      <c r="A98" s="14" t="s">
        <v>113</v>
      </c>
      <c r="B98" s="19" t="s">
        <v>183</v>
      </c>
      <c r="C98" s="411">
        <v>16760509</v>
      </c>
      <c r="D98" s="411">
        <v>8625801</v>
      </c>
      <c r="E98" s="306">
        <v>35013194</v>
      </c>
    </row>
    <row r="99" spans="1:5" ht="12" customHeight="1">
      <c r="A99" s="14" t="s">
        <v>103</v>
      </c>
      <c r="B99" s="8" t="s">
        <v>442</v>
      </c>
      <c r="C99" s="411"/>
      <c r="D99" s="411"/>
      <c r="E99" s="306">
        <v>3000000</v>
      </c>
    </row>
    <row r="100" spans="1:5" ht="12" customHeight="1">
      <c r="A100" s="14" t="s">
        <v>104</v>
      </c>
      <c r="B100" s="145" t="s">
        <v>441</v>
      </c>
      <c r="C100" s="411"/>
      <c r="D100" s="411"/>
      <c r="E100" s="306"/>
    </row>
    <row r="101" spans="1:5" ht="12" customHeight="1">
      <c r="A101" s="14" t="s">
        <v>114</v>
      </c>
      <c r="B101" s="145" t="s">
        <v>440</v>
      </c>
      <c r="C101" s="411">
        <v>733899</v>
      </c>
      <c r="D101" s="411">
        <v>3489031</v>
      </c>
      <c r="E101" s="306"/>
    </row>
    <row r="102" spans="1:5" ht="12" customHeight="1">
      <c r="A102" s="14" t="s">
        <v>115</v>
      </c>
      <c r="B102" s="143" t="s">
        <v>350</v>
      </c>
      <c r="C102" s="411"/>
      <c r="D102" s="411"/>
      <c r="E102" s="306"/>
    </row>
    <row r="103" spans="1:5" ht="12" customHeight="1">
      <c r="A103" s="14" t="s">
        <v>116</v>
      </c>
      <c r="B103" s="144" t="s">
        <v>351</v>
      </c>
      <c r="C103" s="411"/>
      <c r="D103" s="411"/>
      <c r="E103" s="306"/>
    </row>
    <row r="104" spans="1:5" ht="12" customHeight="1">
      <c r="A104" s="14" t="s">
        <v>117</v>
      </c>
      <c r="B104" s="144" t="s">
        <v>352</v>
      </c>
      <c r="C104" s="411"/>
      <c r="D104" s="411"/>
      <c r="E104" s="306"/>
    </row>
    <row r="105" spans="1:5" ht="12" customHeight="1">
      <c r="A105" s="14" t="s">
        <v>119</v>
      </c>
      <c r="B105" s="143" t="s">
        <v>353</v>
      </c>
      <c r="C105" s="411">
        <v>13321910</v>
      </c>
      <c r="D105" s="411">
        <v>3521270</v>
      </c>
      <c r="E105" s="306">
        <v>12017534</v>
      </c>
    </row>
    <row r="106" spans="1:5" ht="12" customHeight="1">
      <c r="A106" s="14" t="s">
        <v>184</v>
      </c>
      <c r="B106" s="143" t="s">
        <v>354</v>
      </c>
      <c r="C106" s="411"/>
      <c r="D106" s="411"/>
      <c r="E106" s="306"/>
    </row>
    <row r="107" spans="1:5" ht="12" customHeight="1">
      <c r="A107" s="14" t="s">
        <v>348</v>
      </c>
      <c r="B107" s="144" t="s">
        <v>355</v>
      </c>
      <c r="C107" s="411"/>
      <c r="D107" s="411"/>
      <c r="E107" s="306"/>
    </row>
    <row r="108" spans="1:5" ht="12" customHeight="1">
      <c r="A108" s="13" t="s">
        <v>349</v>
      </c>
      <c r="B108" s="145" t="s">
        <v>356</v>
      </c>
      <c r="C108" s="411"/>
      <c r="D108" s="411"/>
      <c r="E108" s="306"/>
    </row>
    <row r="109" spans="1:5" ht="12" customHeight="1">
      <c r="A109" s="14" t="s">
        <v>438</v>
      </c>
      <c r="B109" s="145" t="s">
        <v>357</v>
      </c>
      <c r="C109" s="411"/>
      <c r="D109" s="411"/>
      <c r="E109" s="306"/>
    </row>
    <row r="110" spans="1:5" ht="12" customHeight="1">
      <c r="A110" s="16" t="s">
        <v>439</v>
      </c>
      <c r="B110" s="145" t="s">
        <v>358</v>
      </c>
      <c r="C110" s="411">
        <v>2704700</v>
      </c>
      <c r="D110" s="411">
        <v>1615500</v>
      </c>
      <c r="E110" s="306">
        <v>2995660</v>
      </c>
    </row>
    <row r="111" spans="1:5" ht="12" customHeight="1">
      <c r="A111" s="14" t="s">
        <v>443</v>
      </c>
      <c r="B111" s="11" t="s">
        <v>51</v>
      </c>
      <c r="C111" s="409"/>
      <c r="D111" s="409"/>
      <c r="E111" s="304"/>
    </row>
    <row r="112" spans="1:5" ht="12" customHeight="1">
      <c r="A112" s="14" t="s">
        <v>444</v>
      </c>
      <c r="B112" s="8" t="s">
        <v>446</v>
      </c>
      <c r="C112" s="409"/>
      <c r="D112" s="409"/>
      <c r="E112" s="304">
        <v>20000000</v>
      </c>
    </row>
    <row r="113" spans="1:5" ht="12" customHeight="1" thickBot="1">
      <c r="A113" s="18" t="s">
        <v>445</v>
      </c>
      <c r="B113" s="498" t="s">
        <v>447</v>
      </c>
      <c r="C113" s="506"/>
      <c r="D113" s="506"/>
      <c r="E113" s="310"/>
    </row>
    <row r="114" spans="1:5" ht="12" customHeight="1" thickBot="1">
      <c r="A114" s="495" t="s">
        <v>20</v>
      </c>
      <c r="B114" s="496" t="s">
        <v>359</v>
      </c>
      <c r="C114" s="507">
        <f>+C115+C117+C119</f>
        <v>29403164</v>
      </c>
      <c r="D114" s="507">
        <f>+D115+D117+D119</f>
        <v>70671605</v>
      </c>
      <c r="E114" s="497">
        <f>+E115+E117+E119</f>
        <v>105664363</v>
      </c>
    </row>
    <row r="115" spans="1:5" ht="12" customHeight="1">
      <c r="A115" s="15" t="s">
        <v>105</v>
      </c>
      <c r="B115" s="8" t="s">
        <v>228</v>
      </c>
      <c r="C115" s="410">
        <v>22913723</v>
      </c>
      <c r="D115" s="410">
        <v>49798881</v>
      </c>
      <c r="E115" s="305">
        <v>7854500</v>
      </c>
    </row>
    <row r="116" spans="1:5" ht="15.75">
      <c r="A116" s="15" t="s">
        <v>106</v>
      </c>
      <c r="B116" s="12" t="s">
        <v>363</v>
      </c>
      <c r="C116" s="617"/>
      <c r="D116" s="615">
        <v>3146810</v>
      </c>
      <c r="E116" s="606"/>
    </row>
    <row r="117" spans="1:5" ht="12" customHeight="1">
      <c r="A117" s="15" t="s">
        <v>107</v>
      </c>
      <c r="B117" s="12" t="s">
        <v>185</v>
      </c>
      <c r="C117" s="409">
        <v>6489441</v>
      </c>
      <c r="D117" s="409">
        <v>20195957</v>
      </c>
      <c r="E117" s="304">
        <v>96109863</v>
      </c>
    </row>
    <row r="118" spans="1:5" ht="12" customHeight="1">
      <c r="A118" s="15" t="s">
        <v>108</v>
      </c>
      <c r="B118" s="12" t="s">
        <v>364</v>
      </c>
      <c r="C118" s="616"/>
      <c r="D118" s="616">
        <v>2095500</v>
      </c>
      <c r="E118" s="607">
        <v>87374363</v>
      </c>
    </row>
    <row r="119" spans="1:5" ht="12" customHeight="1">
      <c r="A119" s="15" t="s">
        <v>109</v>
      </c>
      <c r="B119" s="299" t="s">
        <v>230</v>
      </c>
      <c r="C119" s="409"/>
      <c r="D119" s="409">
        <v>676767</v>
      </c>
      <c r="E119" s="272">
        <v>1700000</v>
      </c>
    </row>
    <row r="120" spans="1:5" ht="12" customHeight="1">
      <c r="A120" s="15" t="s">
        <v>118</v>
      </c>
      <c r="B120" s="298" t="s">
        <v>428</v>
      </c>
      <c r="C120" s="409"/>
      <c r="D120" s="409"/>
      <c r="E120" s="272"/>
    </row>
    <row r="121" spans="1:5" ht="12" customHeight="1">
      <c r="A121" s="15" t="s">
        <v>120</v>
      </c>
      <c r="B121" s="424" t="s">
        <v>369</v>
      </c>
      <c r="C121" s="409"/>
      <c r="D121" s="409"/>
      <c r="E121" s="272"/>
    </row>
    <row r="122" spans="1:5" ht="12" customHeight="1">
      <c r="A122" s="15" t="s">
        <v>186</v>
      </c>
      <c r="B122" s="144" t="s">
        <v>352</v>
      </c>
      <c r="C122" s="409"/>
      <c r="D122" s="409"/>
      <c r="E122" s="272"/>
    </row>
    <row r="123" spans="1:5" ht="12" customHeight="1">
      <c r="A123" s="15" t="s">
        <v>187</v>
      </c>
      <c r="B123" s="144" t="s">
        <v>368</v>
      </c>
      <c r="C123" s="409"/>
      <c r="D123" s="409"/>
      <c r="E123" s="272"/>
    </row>
    <row r="124" spans="1:5" ht="12" customHeight="1">
      <c r="A124" s="15" t="s">
        <v>188</v>
      </c>
      <c r="B124" s="144" t="s">
        <v>367</v>
      </c>
      <c r="C124" s="409"/>
      <c r="D124" s="409"/>
      <c r="E124" s="272"/>
    </row>
    <row r="125" spans="1:5" ht="12" customHeight="1">
      <c r="A125" s="15" t="s">
        <v>360</v>
      </c>
      <c r="B125" s="144" t="s">
        <v>355</v>
      </c>
      <c r="C125" s="409"/>
      <c r="D125" s="409"/>
      <c r="E125" s="272"/>
    </row>
    <row r="126" spans="1:5" ht="12" customHeight="1">
      <c r="A126" s="15" t="s">
        <v>361</v>
      </c>
      <c r="B126" s="144" t="s">
        <v>366</v>
      </c>
      <c r="C126" s="409"/>
      <c r="D126" s="409"/>
      <c r="E126" s="272"/>
    </row>
    <row r="127" spans="1:5" ht="12" customHeight="1" thickBot="1">
      <c r="A127" s="13" t="s">
        <v>362</v>
      </c>
      <c r="B127" s="144" t="s">
        <v>365</v>
      </c>
      <c r="C127" s="411"/>
      <c r="D127" s="411">
        <v>676767</v>
      </c>
      <c r="E127" s="274">
        <v>1700000</v>
      </c>
    </row>
    <row r="128" spans="1:5" ht="12" customHeight="1" thickBot="1">
      <c r="A128" s="20" t="s">
        <v>21</v>
      </c>
      <c r="B128" s="124" t="s">
        <v>448</v>
      </c>
      <c r="C128" s="408">
        <f>+C93+C114</f>
        <v>956011042</v>
      </c>
      <c r="D128" s="408">
        <f>+D93+D114</f>
        <v>944752527</v>
      </c>
      <c r="E128" s="302">
        <f>+E93+E114</f>
        <v>717782560</v>
      </c>
    </row>
    <row r="129" spans="1:5" ht="12" customHeight="1" thickBot="1">
      <c r="A129" s="20" t="s">
        <v>22</v>
      </c>
      <c r="B129" s="124" t="s">
        <v>449</v>
      </c>
      <c r="C129" s="408">
        <f>+C130+C131+C132</f>
        <v>0</v>
      </c>
      <c r="D129" s="408">
        <f>+D130+D131+D132</f>
        <v>0</v>
      </c>
      <c r="E129" s="302">
        <f>+E130+E131+E132</f>
        <v>0</v>
      </c>
    </row>
    <row r="130" spans="1:5" ht="12" customHeight="1">
      <c r="A130" s="15" t="s">
        <v>267</v>
      </c>
      <c r="B130" s="12" t="s">
        <v>456</v>
      </c>
      <c r="C130" s="409"/>
      <c r="D130" s="409"/>
      <c r="E130" s="272"/>
    </row>
    <row r="131" spans="1:5" ht="12" customHeight="1">
      <c r="A131" s="15" t="s">
        <v>268</v>
      </c>
      <c r="B131" s="12" t="s">
        <v>457</v>
      </c>
      <c r="C131" s="409"/>
      <c r="D131" s="409"/>
      <c r="E131" s="272"/>
    </row>
    <row r="132" spans="1:5" ht="12" customHeight="1" thickBot="1">
      <c r="A132" s="13" t="s">
        <v>269</v>
      </c>
      <c r="B132" s="12" t="s">
        <v>458</v>
      </c>
      <c r="C132" s="409"/>
      <c r="D132" s="409"/>
      <c r="E132" s="272"/>
    </row>
    <row r="133" spans="1:5" ht="12" customHeight="1" thickBot="1">
      <c r="A133" s="20" t="s">
        <v>23</v>
      </c>
      <c r="B133" s="124" t="s">
        <v>450</v>
      </c>
      <c r="C133" s="408">
        <f>SUM(C134:C139)</f>
        <v>0</v>
      </c>
      <c r="D133" s="408">
        <f>SUM(D134:D139)</f>
        <v>0</v>
      </c>
      <c r="E133" s="302">
        <f>SUM(E134:E139)</f>
        <v>0</v>
      </c>
    </row>
    <row r="134" spans="1:5" ht="12" customHeight="1">
      <c r="A134" s="15" t="s">
        <v>92</v>
      </c>
      <c r="B134" s="9" t="s">
        <v>459</v>
      </c>
      <c r="C134" s="409"/>
      <c r="D134" s="409"/>
      <c r="E134" s="272"/>
    </row>
    <row r="135" spans="1:5" ht="12" customHeight="1">
      <c r="A135" s="15" t="s">
        <v>93</v>
      </c>
      <c r="B135" s="9" t="s">
        <v>451</v>
      </c>
      <c r="C135" s="409"/>
      <c r="D135" s="409"/>
      <c r="E135" s="272"/>
    </row>
    <row r="136" spans="1:5" ht="12" customHeight="1">
      <c r="A136" s="15" t="s">
        <v>94</v>
      </c>
      <c r="B136" s="9" t="s">
        <v>452</v>
      </c>
      <c r="C136" s="409"/>
      <c r="D136" s="409"/>
      <c r="E136" s="272"/>
    </row>
    <row r="137" spans="1:5" ht="12" customHeight="1">
      <c r="A137" s="15" t="s">
        <v>173</v>
      </c>
      <c r="B137" s="9" t="s">
        <v>453</v>
      </c>
      <c r="C137" s="409"/>
      <c r="D137" s="409"/>
      <c r="E137" s="272"/>
    </row>
    <row r="138" spans="1:5" ht="12" customHeight="1">
      <c r="A138" s="15" t="s">
        <v>174</v>
      </c>
      <c r="B138" s="9" t="s">
        <v>454</v>
      </c>
      <c r="C138" s="409"/>
      <c r="D138" s="409"/>
      <c r="E138" s="272"/>
    </row>
    <row r="139" spans="1:5" ht="12" customHeight="1" thickBot="1">
      <c r="A139" s="13" t="s">
        <v>175</v>
      </c>
      <c r="B139" s="9" t="s">
        <v>455</v>
      </c>
      <c r="C139" s="409"/>
      <c r="D139" s="409"/>
      <c r="E139" s="272"/>
    </row>
    <row r="140" spans="1:5" ht="12" customHeight="1" thickBot="1">
      <c r="A140" s="20" t="s">
        <v>24</v>
      </c>
      <c r="B140" s="124" t="s">
        <v>463</v>
      </c>
      <c r="C140" s="415">
        <f>+C141+C142+C143+C144</f>
        <v>14664928</v>
      </c>
      <c r="D140" s="415">
        <f>+D141+D142+D143+D144</f>
        <v>15149348</v>
      </c>
      <c r="E140" s="308">
        <f>+E141+E142+E143+E144</f>
        <v>15138605</v>
      </c>
    </row>
    <row r="141" spans="1:5" ht="12" customHeight="1">
      <c r="A141" s="15" t="s">
        <v>95</v>
      </c>
      <c r="B141" s="9" t="s">
        <v>370</v>
      </c>
      <c r="C141" s="409"/>
      <c r="D141" s="409"/>
      <c r="E141" s="272"/>
    </row>
    <row r="142" spans="1:5" ht="12" customHeight="1">
      <c r="A142" s="15" t="s">
        <v>96</v>
      </c>
      <c r="B142" s="9" t="s">
        <v>371</v>
      </c>
      <c r="C142" s="409">
        <v>14664928</v>
      </c>
      <c r="D142" s="409">
        <v>15149348</v>
      </c>
      <c r="E142" s="272">
        <v>15138605</v>
      </c>
    </row>
    <row r="143" spans="1:5" ht="12" customHeight="1">
      <c r="A143" s="15" t="s">
        <v>287</v>
      </c>
      <c r="B143" s="9" t="s">
        <v>464</v>
      </c>
      <c r="C143" s="409"/>
      <c r="D143" s="409"/>
      <c r="E143" s="272"/>
    </row>
    <row r="144" spans="1:5" ht="12" customHeight="1" thickBot="1">
      <c r="A144" s="13" t="s">
        <v>288</v>
      </c>
      <c r="B144" s="7" t="s">
        <v>390</v>
      </c>
      <c r="C144" s="409"/>
      <c r="D144" s="409"/>
      <c r="E144" s="272"/>
    </row>
    <row r="145" spans="1:5" ht="12" customHeight="1" thickBot="1">
      <c r="A145" s="20" t="s">
        <v>25</v>
      </c>
      <c r="B145" s="124" t="s">
        <v>465</v>
      </c>
      <c r="C145" s="508">
        <f>SUM(C146:C150)</f>
        <v>0</v>
      </c>
      <c r="D145" s="508">
        <f>SUM(D146:D150)</f>
        <v>0</v>
      </c>
      <c r="E145" s="311">
        <f>SUM(E146:E150)</f>
        <v>0</v>
      </c>
    </row>
    <row r="146" spans="1:5" ht="12" customHeight="1">
      <c r="A146" s="15" t="s">
        <v>97</v>
      </c>
      <c r="B146" s="9" t="s">
        <v>460</v>
      </c>
      <c r="C146" s="409"/>
      <c r="D146" s="409"/>
      <c r="E146" s="272"/>
    </row>
    <row r="147" spans="1:5" ht="12" customHeight="1">
      <c r="A147" s="15" t="s">
        <v>98</v>
      </c>
      <c r="B147" s="9" t="s">
        <v>467</v>
      </c>
      <c r="C147" s="409"/>
      <c r="D147" s="409"/>
      <c r="E147" s="272"/>
    </row>
    <row r="148" spans="1:5" ht="12" customHeight="1">
      <c r="A148" s="15" t="s">
        <v>299</v>
      </c>
      <c r="B148" s="9" t="s">
        <v>462</v>
      </c>
      <c r="C148" s="409"/>
      <c r="D148" s="409"/>
      <c r="E148" s="272"/>
    </row>
    <row r="149" spans="1:5" ht="12" customHeight="1">
      <c r="A149" s="15" t="s">
        <v>300</v>
      </c>
      <c r="B149" s="9" t="s">
        <v>468</v>
      </c>
      <c r="C149" s="409"/>
      <c r="D149" s="409"/>
      <c r="E149" s="272"/>
    </row>
    <row r="150" spans="1:5" ht="12" customHeight="1" thickBot="1">
      <c r="A150" s="15" t="s">
        <v>466</v>
      </c>
      <c r="B150" s="9" t="s">
        <v>469</v>
      </c>
      <c r="C150" s="409"/>
      <c r="D150" s="409"/>
      <c r="E150" s="272"/>
    </row>
    <row r="151" spans="1:5" ht="12" customHeight="1" thickBot="1">
      <c r="A151" s="20" t="s">
        <v>26</v>
      </c>
      <c r="B151" s="124" t="s">
        <v>470</v>
      </c>
      <c r="C151" s="509"/>
      <c r="D151" s="509"/>
      <c r="E151" s="499"/>
    </row>
    <row r="152" spans="1:5" ht="12" customHeight="1" thickBot="1">
      <c r="A152" s="20" t="s">
        <v>27</v>
      </c>
      <c r="B152" s="124" t="s">
        <v>471</v>
      </c>
      <c r="C152" s="509"/>
      <c r="D152" s="509"/>
      <c r="E152" s="499"/>
    </row>
    <row r="153" spans="1:6" ht="15" customHeight="1" thickBot="1">
      <c r="A153" s="20" t="s">
        <v>28</v>
      </c>
      <c r="B153" s="124" t="s">
        <v>473</v>
      </c>
      <c r="C153" s="510">
        <f>+C129+C133+C140+C145+C151+C152</f>
        <v>14664928</v>
      </c>
      <c r="D153" s="510">
        <f>+D129+D133+D140+D145+D151+D152</f>
        <v>15149348</v>
      </c>
      <c r="E153" s="438">
        <f>+E129+E133+E140+E145+E151+E152</f>
        <v>15138605</v>
      </c>
      <c r="F153" s="125"/>
    </row>
    <row r="154" spans="1:5" s="1" customFormat="1" ht="12.75" customHeight="1" thickBot="1">
      <c r="A154" s="300" t="s">
        <v>29</v>
      </c>
      <c r="B154" s="390" t="s">
        <v>472</v>
      </c>
      <c r="C154" s="510">
        <f>+C128+C153</f>
        <v>970675970</v>
      </c>
      <c r="D154" s="510">
        <f>+D128+D153</f>
        <v>959901875</v>
      </c>
      <c r="E154" s="438">
        <f>+E128+E153</f>
        <v>732921165</v>
      </c>
    </row>
    <row r="155" ht="15.75">
      <c r="C155" s="393"/>
    </row>
    <row r="156" ht="15.75">
      <c r="C156" s="393"/>
    </row>
    <row r="157" ht="15.75">
      <c r="C157" s="393"/>
    </row>
    <row r="158" ht="16.5" customHeight="1">
      <c r="C158" s="393"/>
    </row>
    <row r="159" ht="15.75">
      <c r="C159" s="393"/>
    </row>
    <row r="160" ht="15.75">
      <c r="C160" s="393"/>
    </row>
    <row r="161" ht="15.75">
      <c r="C161" s="393"/>
    </row>
    <row r="162" ht="15.75">
      <c r="C162" s="393"/>
    </row>
    <row r="163" ht="15.75">
      <c r="C163" s="393"/>
    </row>
    <row r="164" ht="15.75">
      <c r="C164" s="393"/>
    </row>
    <row r="165" ht="15.75">
      <c r="C165" s="393"/>
    </row>
    <row r="166" ht="15.75">
      <c r="C166" s="393"/>
    </row>
    <row r="167" ht="15.75">
      <c r="C167" s="393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Elek Város Önkormányzat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E16" sqref="E16"/>
    </sheetView>
  </sheetViews>
  <sheetFormatPr defaultColWidth="9.00390625" defaultRowHeight="12.75"/>
  <cols>
    <col min="1" max="1" width="6.875" style="192" customWidth="1"/>
    <col min="2" max="2" width="49.625" style="55" customWidth="1"/>
    <col min="3" max="8" width="12.875" style="55" customWidth="1"/>
    <col min="9" max="9" width="14.375" style="55" customWidth="1"/>
    <col min="10" max="10" width="3.375" style="55" customWidth="1"/>
    <col min="11" max="16384" width="9.375" style="55" customWidth="1"/>
  </cols>
  <sheetData>
    <row r="1" spans="1:9" ht="27.75" customHeight="1">
      <c r="A1" s="694" t="s">
        <v>4</v>
      </c>
      <c r="B1" s="694"/>
      <c r="C1" s="694"/>
      <c r="D1" s="694"/>
      <c r="E1" s="694"/>
      <c r="F1" s="694"/>
      <c r="G1" s="694"/>
      <c r="H1" s="694"/>
      <c r="I1" s="694"/>
    </row>
    <row r="2" ht="20.25" customHeight="1" thickBot="1">
      <c r="I2" s="488"/>
    </row>
    <row r="3" spans="1:9" s="489" customFormat="1" ht="26.25" customHeight="1">
      <c r="A3" s="702" t="s">
        <v>70</v>
      </c>
      <c r="B3" s="697" t="s">
        <v>86</v>
      </c>
      <c r="C3" s="702" t="s">
        <v>87</v>
      </c>
      <c r="D3" s="702" t="str">
        <f>+CONCATENATE(LEFT(ÖSSZEFÜGGÉSEK!A5,4)," előtti kifizetés")</f>
        <v>2018 előtti kifizetés</v>
      </c>
      <c r="E3" s="699" t="s">
        <v>69</v>
      </c>
      <c r="F3" s="700"/>
      <c r="G3" s="700"/>
      <c r="H3" s="701"/>
      <c r="I3" s="697" t="s">
        <v>52</v>
      </c>
    </row>
    <row r="4" spans="1:9" s="490" customFormat="1" ht="32.25" customHeight="1" thickBot="1">
      <c r="A4" s="703"/>
      <c r="B4" s="698"/>
      <c r="C4" s="698"/>
      <c r="D4" s="703"/>
      <c r="E4" s="275" t="str">
        <f>+CONCATENATE(LEFT(ÖSSZEFÜGGÉSEK!A5,4),".")</f>
        <v>2018.</v>
      </c>
      <c r="F4" s="275" t="str">
        <f>+CONCATENATE(LEFT(ÖSSZEFÜGGÉSEK!A5,4)+1,".")</f>
        <v>2019.</v>
      </c>
      <c r="G4" s="275" t="str">
        <f>+CONCATENATE(LEFT(ÖSSZEFÜGGÉSEK!A5,4)+2,".")</f>
        <v>2020.</v>
      </c>
      <c r="H4" s="276" t="str">
        <f>+CONCATENATE(LEFT(ÖSSZEFÜGGÉSEK!A5,4)+2,".",CHAR(10)," után")</f>
        <v>2020.
 után</v>
      </c>
      <c r="I4" s="698"/>
    </row>
    <row r="5" spans="1:9" s="491" customFormat="1" ht="12.75" customHeight="1" thickBot="1">
      <c r="A5" s="277" t="s">
        <v>493</v>
      </c>
      <c r="B5" s="278" t="s">
        <v>494</v>
      </c>
      <c r="C5" s="279" t="s">
        <v>495</v>
      </c>
      <c r="D5" s="278" t="s">
        <v>497</v>
      </c>
      <c r="E5" s="277" t="s">
        <v>496</v>
      </c>
      <c r="F5" s="279" t="s">
        <v>498</v>
      </c>
      <c r="G5" s="279" t="s">
        <v>499</v>
      </c>
      <c r="H5" s="280" t="s">
        <v>500</v>
      </c>
      <c r="I5" s="281" t="s">
        <v>501</v>
      </c>
    </row>
    <row r="6" spans="1:9" ht="24.75" customHeight="1" thickBot="1">
      <c r="A6" s="282" t="s">
        <v>19</v>
      </c>
      <c r="B6" s="283" t="s">
        <v>5</v>
      </c>
      <c r="C6" s="537"/>
      <c r="D6" s="538">
        <f>+D7+D8</f>
        <v>3907691</v>
      </c>
      <c r="E6" s="539">
        <f>+E7+E8</f>
        <v>6125088</v>
      </c>
      <c r="F6" s="540">
        <f>+F7+F8</f>
        <v>655200</v>
      </c>
      <c r="G6" s="540">
        <f>+G7+G8</f>
        <v>655200</v>
      </c>
      <c r="H6" s="541">
        <f>+H7+H8</f>
        <v>2129400</v>
      </c>
      <c r="I6" s="70">
        <f aca="true" t="shared" si="0" ref="I6:I17">SUM(D6:H6)</f>
        <v>13472579</v>
      </c>
    </row>
    <row r="7" spans="1:10" ht="19.5" customHeight="1">
      <c r="A7" s="284" t="s">
        <v>20</v>
      </c>
      <c r="B7" s="614" t="s">
        <v>631</v>
      </c>
      <c r="C7" s="542" t="s">
        <v>632</v>
      </c>
      <c r="D7" s="543">
        <v>2457000</v>
      </c>
      <c r="E7" s="544">
        <v>655200</v>
      </c>
      <c r="F7" s="544">
        <v>655200</v>
      </c>
      <c r="G7" s="544">
        <v>655200</v>
      </c>
      <c r="H7" s="546">
        <v>2129400</v>
      </c>
      <c r="I7" s="285">
        <f t="shared" si="0"/>
        <v>6552000</v>
      </c>
      <c r="J7" s="693" t="s">
        <v>528</v>
      </c>
    </row>
    <row r="8" spans="1:10" ht="19.5" customHeight="1" thickBot="1">
      <c r="A8" s="284" t="s">
        <v>21</v>
      </c>
      <c r="B8" s="62" t="s">
        <v>628</v>
      </c>
      <c r="C8" s="542" t="s">
        <v>634</v>
      </c>
      <c r="D8" s="543">
        <v>1450691</v>
      </c>
      <c r="E8" s="544">
        <v>5469888</v>
      </c>
      <c r="F8" s="545"/>
      <c r="G8" s="545"/>
      <c r="H8" s="546"/>
      <c r="I8" s="285">
        <f t="shared" si="0"/>
        <v>6920579</v>
      </c>
      <c r="J8" s="693"/>
    </row>
    <row r="9" spans="1:10" ht="25.5" customHeight="1" thickBot="1">
      <c r="A9" s="282" t="s">
        <v>22</v>
      </c>
      <c r="B9" s="283" t="s">
        <v>6</v>
      </c>
      <c r="C9" s="537"/>
      <c r="D9" s="538">
        <f>+D10+D11</f>
        <v>2159000</v>
      </c>
      <c r="E9" s="539">
        <f>+E10+E11</f>
        <v>0</v>
      </c>
      <c r="F9" s="540">
        <f>+F10+F11</f>
        <v>0</v>
      </c>
      <c r="G9" s="540">
        <f>+G10+G11</f>
        <v>0</v>
      </c>
      <c r="H9" s="541">
        <f>+H10+H11</f>
        <v>0</v>
      </c>
      <c r="I9" s="70">
        <f t="shared" si="0"/>
        <v>2159000</v>
      </c>
      <c r="J9" s="693"/>
    </row>
    <row r="10" spans="1:10" ht="19.5" customHeight="1">
      <c r="A10" s="284" t="s">
        <v>23</v>
      </c>
      <c r="B10" s="614" t="s">
        <v>633</v>
      </c>
      <c r="C10" s="542" t="s">
        <v>632</v>
      </c>
      <c r="D10" s="543">
        <v>2159000</v>
      </c>
      <c r="E10" s="544"/>
      <c r="F10" s="545"/>
      <c r="G10" s="545"/>
      <c r="H10" s="546"/>
      <c r="I10" s="285">
        <f t="shared" si="0"/>
        <v>2159000</v>
      </c>
      <c r="J10" s="693"/>
    </row>
    <row r="11" spans="1:10" ht="19.5" customHeight="1" thickBot="1">
      <c r="A11" s="284" t="s">
        <v>24</v>
      </c>
      <c r="B11" s="71" t="s">
        <v>71</v>
      </c>
      <c r="C11" s="542"/>
      <c r="D11" s="543"/>
      <c r="E11" s="544"/>
      <c r="F11" s="545"/>
      <c r="G11" s="545"/>
      <c r="H11" s="546"/>
      <c r="I11" s="285">
        <f t="shared" si="0"/>
        <v>0</v>
      </c>
      <c r="J11" s="693"/>
    </row>
    <row r="12" spans="1:10" ht="19.5" customHeight="1" thickBot="1">
      <c r="A12" s="282" t="s">
        <v>25</v>
      </c>
      <c r="B12" s="283" t="s">
        <v>204</v>
      </c>
      <c r="C12" s="537"/>
      <c r="D12" s="538">
        <f>+D13</f>
        <v>0</v>
      </c>
      <c r="E12" s="539">
        <f>+E13</f>
        <v>0</v>
      </c>
      <c r="F12" s="540">
        <f>+F13</f>
        <v>0</v>
      </c>
      <c r="G12" s="540">
        <f>+G13</f>
        <v>0</v>
      </c>
      <c r="H12" s="541">
        <f>+H13</f>
        <v>0</v>
      </c>
      <c r="I12" s="70">
        <f t="shared" si="0"/>
        <v>0</v>
      </c>
      <c r="J12" s="693"/>
    </row>
    <row r="13" spans="1:10" ht="19.5" customHeight="1" thickBot="1">
      <c r="A13" s="284" t="s">
        <v>26</v>
      </c>
      <c r="B13" s="71" t="s">
        <v>71</v>
      </c>
      <c r="C13" s="542"/>
      <c r="D13" s="543"/>
      <c r="E13" s="544"/>
      <c r="F13" s="545"/>
      <c r="G13" s="545"/>
      <c r="H13" s="546"/>
      <c r="I13" s="285">
        <f t="shared" si="0"/>
        <v>0</v>
      </c>
      <c r="J13" s="693"/>
    </row>
    <row r="14" spans="1:10" ht="19.5" customHeight="1" thickBot="1">
      <c r="A14" s="282" t="s">
        <v>27</v>
      </c>
      <c r="B14" s="283" t="s">
        <v>205</v>
      </c>
      <c r="C14" s="537"/>
      <c r="D14" s="538">
        <f>+D15</f>
        <v>0</v>
      </c>
      <c r="E14" s="539">
        <f>+E15</f>
        <v>87374363</v>
      </c>
      <c r="F14" s="540">
        <f>+F15</f>
        <v>0</v>
      </c>
      <c r="G14" s="540">
        <f>+G15</f>
        <v>0</v>
      </c>
      <c r="H14" s="541">
        <f>+H15</f>
        <v>0</v>
      </c>
      <c r="I14" s="70">
        <f t="shared" si="0"/>
        <v>87374363</v>
      </c>
      <c r="J14" s="693"/>
    </row>
    <row r="15" spans="1:10" ht="19.5" customHeight="1" thickBot="1">
      <c r="A15" s="286" t="s">
        <v>28</v>
      </c>
      <c r="B15" s="62" t="s">
        <v>628</v>
      </c>
      <c r="C15" s="547" t="s">
        <v>634</v>
      </c>
      <c r="D15" s="548"/>
      <c r="E15" s="549">
        <v>87374363</v>
      </c>
      <c r="F15" s="550"/>
      <c r="G15" s="550"/>
      <c r="H15" s="551"/>
      <c r="I15" s="287">
        <f t="shared" si="0"/>
        <v>87374363</v>
      </c>
      <c r="J15" s="693"/>
    </row>
    <row r="16" spans="1:10" ht="19.5" customHeight="1" thickBot="1">
      <c r="A16" s="282" t="s">
        <v>29</v>
      </c>
      <c r="B16" s="288" t="s">
        <v>206</v>
      </c>
      <c r="C16" s="537"/>
      <c r="D16" s="538">
        <f>+D17</f>
        <v>0</v>
      </c>
      <c r="E16" s="539">
        <f>+E17</f>
        <v>0</v>
      </c>
      <c r="F16" s="540">
        <f>+F17</f>
        <v>0</v>
      </c>
      <c r="G16" s="540">
        <f>+G17</f>
        <v>0</v>
      </c>
      <c r="H16" s="541">
        <f>+H17</f>
        <v>0</v>
      </c>
      <c r="I16" s="70">
        <f t="shared" si="0"/>
        <v>0</v>
      </c>
      <c r="J16" s="693"/>
    </row>
    <row r="17" spans="1:10" ht="19.5" customHeight="1" thickBot="1">
      <c r="A17" s="289" t="s">
        <v>30</v>
      </c>
      <c r="B17" s="72" t="s">
        <v>71</v>
      </c>
      <c r="C17" s="552"/>
      <c r="D17" s="553"/>
      <c r="E17" s="554"/>
      <c r="F17" s="555"/>
      <c r="G17" s="555"/>
      <c r="H17" s="556"/>
      <c r="I17" s="290">
        <f t="shared" si="0"/>
        <v>0</v>
      </c>
      <c r="J17" s="693"/>
    </row>
    <row r="18" spans="1:10" ht="19.5" customHeight="1" thickBot="1">
      <c r="A18" s="695" t="s">
        <v>144</v>
      </c>
      <c r="B18" s="696"/>
      <c r="C18" s="557"/>
      <c r="D18" s="538">
        <f aca="true" t="shared" si="1" ref="D18:I18">+D6+D9+D12+D14+D16</f>
        <v>6066691</v>
      </c>
      <c r="E18" s="539">
        <f t="shared" si="1"/>
        <v>93499451</v>
      </c>
      <c r="F18" s="540">
        <f t="shared" si="1"/>
        <v>655200</v>
      </c>
      <c r="G18" s="540">
        <f t="shared" si="1"/>
        <v>655200</v>
      </c>
      <c r="H18" s="541">
        <f t="shared" si="1"/>
        <v>2129400</v>
      </c>
      <c r="I18" s="70">
        <f t="shared" si="1"/>
        <v>103005942</v>
      </c>
      <c r="J18" s="693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4">
      <selection activeCell="F23" sqref="F23"/>
    </sheetView>
  </sheetViews>
  <sheetFormatPr defaultColWidth="9.00390625" defaultRowHeight="12.75"/>
  <cols>
    <col min="1" max="1" width="5.875" style="86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705" t="s">
        <v>7</v>
      </c>
      <c r="C1" s="705"/>
      <c r="D1" s="705"/>
    </row>
    <row r="2" spans="1:4" s="74" customFormat="1" ht="16.5" thickBot="1">
      <c r="A2" s="73"/>
      <c r="B2" s="385"/>
      <c r="D2" s="43"/>
    </row>
    <row r="3" spans="1:4" s="76" customFormat="1" ht="48" customHeight="1" thickBot="1">
      <c r="A3" s="75" t="s">
        <v>17</v>
      </c>
      <c r="B3" s="198" t="s">
        <v>18</v>
      </c>
      <c r="C3" s="198" t="s">
        <v>72</v>
      </c>
      <c r="D3" s="199" t="s">
        <v>73</v>
      </c>
    </row>
    <row r="4" spans="1:4" s="76" customFormat="1" ht="13.5" customHeight="1" thickBot="1">
      <c r="A4" s="34" t="s">
        <v>493</v>
      </c>
      <c r="B4" s="201" t="s">
        <v>494</v>
      </c>
      <c r="C4" s="201" t="s">
        <v>495</v>
      </c>
      <c r="D4" s="202" t="s">
        <v>497</v>
      </c>
    </row>
    <row r="5" spans="1:4" ht="18" customHeight="1">
      <c r="A5" s="134" t="s">
        <v>19</v>
      </c>
      <c r="B5" s="203" t="s">
        <v>165</v>
      </c>
      <c r="C5" s="132"/>
      <c r="D5" s="77"/>
    </row>
    <row r="6" spans="1:4" ht="18" customHeight="1">
      <c r="A6" s="78" t="s">
        <v>20</v>
      </c>
      <c r="B6" s="204" t="s">
        <v>166</v>
      </c>
      <c r="C6" s="133"/>
      <c r="D6" s="80"/>
    </row>
    <row r="7" spans="1:4" ht="18" customHeight="1">
      <c r="A7" s="78" t="s">
        <v>21</v>
      </c>
      <c r="B7" s="204" t="s">
        <v>121</v>
      </c>
      <c r="C7" s="133"/>
      <c r="D7" s="80"/>
    </row>
    <row r="8" spans="1:4" ht="18" customHeight="1">
      <c r="A8" s="78" t="s">
        <v>22</v>
      </c>
      <c r="B8" s="204" t="s">
        <v>122</v>
      </c>
      <c r="C8" s="133"/>
      <c r="D8" s="80"/>
    </row>
    <row r="9" spans="1:4" ht="18" customHeight="1">
      <c r="A9" s="78" t="s">
        <v>23</v>
      </c>
      <c r="B9" s="605" t="s">
        <v>158</v>
      </c>
      <c r="C9" s="314">
        <f>SUM(C10:C15)</f>
        <v>48135000</v>
      </c>
      <c r="D9" s="314">
        <f>SUM(D10:D15)</f>
        <v>135000</v>
      </c>
    </row>
    <row r="10" spans="1:4" ht="18" customHeight="1">
      <c r="A10" s="78" t="s">
        <v>24</v>
      </c>
      <c r="B10" s="605" t="s">
        <v>159</v>
      </c>
      <c r="C10" s="314"/>
      <c r="D10" s="600"/>
    </row>
    <row r="11" spans="1:4" ht="18" customHeight="1">
      <c r="A11" s="601" t="s">
        <v>25</v>
      </c>
      <c r="B11" s="602" t="s">
        <v>160</v>
      </c>
      <c r="C11" s="603"/>
      <c r="D11" s="604"/>
    </row>
    <row r="12" spans="1:4" ht="18" customHeight="1">
      <c r="A12" s="78" t="s">
        <v>27</v>
      </c>
      <c r="B12" s="205" t="s">
        <v>161</v>
      </c>
      <c r="C12" s="596">
        <v>5135000</v>
      </c>
      <c r="D12" s="600">
        <v>135000</v>
      </c>
    </row>
    <row r="13" spans="1:4" ht="18" customHeight="1">
      <c r="A13" s="78" t="s">
        <v>28</v>
      </c>
      <c r="B13" s="205" t="s">
        <v>162</v>
      </c>
      <c r="C13" s="596"/>
      <c r="D13" s="600"/>
    </row>
    <row r="14" spans="1:4" ht="18" customHeight="1">
      <c r="A14" s="78" t="s">
        <v>29</v>
      </c>
      <c r="B14" s="205" t="s">
        <v>163</v>
      </c>
      <c r="C14" s="596"/>
      <c r="D14" s="600"/>
    </row>
    <row r="15" spans="1:4" ht="22.5" customHeight="1">
      <c r="A15" s="78" t="s">
        <v>30</v>
      </c>
      <c r="B15" s="205" t="s">
        <v>164</v>
      </c>
      <c r="C15" s="596">
        <v>43000000</v>
      </c>
      <c r="D15" s="600"/>
    </row>
    <row r="16" spans="1:4" ht="18" customHeight="1">
      <c r="A16" s="78" t="s">
        <v>31</v>
      </c>
      <c r="B16" s="204" t="s">
        <v>123</v>
      </c>
      <c r="C16" s="596">
        <v>7250200</v>
      </c>
      <c r="D16" s="600">
        <v>250200</v>
      </c>
    </row>
    <row r="17" spans="1:4" ht="18" customHeight="1">
      <c r="A17" s="78" t="s">
        <v>32</v>
      </c>
      <c r="B17" s="204" t="s">
        <v>9</v>
      </c>
      <c r="C17" s="133"/>
      <c r="D17" s="600"/>
    </row>
    <row r="18" spans="1:4" ht="18" customHeight="1">
      <c r="A18" s="78" t="s">
        <v>33</v>
      </c>
      <c r="B18" s="204" t="s">
        <v>8</v>
      </c>
      <c r="C18" s="133"/>
      <c r="D18" s="80"/>
    </row>
    <row r="19" spans="1:4" ht="18" customHeight="1">
      <c r="A19" s="78" t="s">
        <v>34</v>
      </c>
      <c r="B19" s="204" t="s">
        <v>124</v>
      </c>
      <c r="C19" s="133"/>
      <c r="D19" s="80"/>
    </row>
    <row r="20" spans="1:4" ht="18" customHeight="1">
      <c r="A20" s="78" t="s">
        <v>35</v>
      </c>
      <c r="B20" s="204" t="s">
        <v>125</v>
      </c>
      <c r="C20" s="133"/>
      <c r="D20" s="80"/>
    </row>
    <row r="21" spans="1:4" ht="18" customHeight="1">
      <c r="A21" s="78" t="s">
        <v>36</v>
      </c>
      <c r="B21" s="123"/>
      <c r="C21" s="79"/>
      <c r="D21" s="80"/>
    </row>
    <row r="22" spans="1:4" ht="18" customHeight="1">
      <c r="A22" s="78" t="s">
        <v>37</v>
      </c>
      <c r="B22" s="81"/>
      <c r="C22" s="79"/>
      <c r="D22" s="80"/>
    </row>
    <row r="23" spans="1:4" ht="18" customHeight="1">
      <c r="A23" s="78" t="s">
        <v>38</v>
      </c>
      <c r="B23" s="81"/>
      <c r="C23" s="79"/>
      <c r="D23" s="80"/>
    </row>
    <row r="24" spans="1:4" ht="18" customHeight="1">
      <c r="A24" s="78" t="s">
        <v>39</v>
      </c>
      <c r="B24" s="81"/>
      <c r="C24" s="79"/>
      <c r="D24" s="80"/>
    </row>
    <row r="25" spans="1:4" ht="18" customHeight="1">
      <c r="A25" s="78" t="s">
        <v>40</v>
      </c>
      <c r="B25" s="81"/>
      <c r="C25" s="79"/>
      <c r="D25" s="80"/>
    </row>
    <row r="26" spans="1:4" ht="18" customHeight="1">
      <c r="A26" s="78" t="s">
        <v>41</v>
      </c>
      <c r="B26" s="81"/>
      <c r="C26" s="79"/>
      <c r="D26" s="80"/>
    </row>
    <row r="27" spans="1:4" ht="18" customHeight="1">
      <c r="A27" s="78" t="s">
        <v>42</v>
      </c>
      <c r="B27" s="81"/>
      <c r="C27" s="79"/>
      <c r="D27" s="80"/>
    </row>
    <row r="28" spans="1:4" ht="18" customHeight="1">
      <c r="A28" s="78" t="s">
        <v>43</v>
      </c>
      <c r="B28" s="81"/>
      <c r="C28" s="79"/>
      <c r="D28" s="80"/>
    </row>
    <row r="29" spans="1:4" ht="18" customHeight="1" thickBot="1">
      <c r="A29" s="135" t="s">
        <v>44</v>
      </c>
      <c r="B29" s="82"/>
      <c r="C29" s="83"/>
      <c r="D29" s="84"/>
    </row>
    <row r="30" spans="1:4" ht="18" customHeight="1" thickBot="1">
      <c r="A30" s="35" t="s">
        <v>45</v>
      </c>
      <c r="B30" s="209" t="s">
        <v>54</v>
      </c>
      <c r="C30" s="210">
        <f>+C5+C6+C7+C8+C9+C16+C17+C18+C19+C20+C21+C22+C23+C24+C25+C26+C27+C28+C29</f>
        <v>55385200</v>
      </c>
      <c r="D30" s="211">
        <f>+D5+D6+D7+D8+D9+D16+D17+D18+D19+D20+D21+D22+D23+D24+D25+D26+D27+D28+D29</f>
        <v>385200</v>
      </c>
    </row>
    <row r="31" spans="1:4" ht="8.25" customHeight="1">
      <c r="A31" s="85"/>
      <c r="B31" s="704"/>
      <c r="C31" s="704"/>
      <c r="D31" s="704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="175" zoomScaleNormal="175" workbookViewId="0" topLeftCell="H7">
      <selection activeCell="Q22" sqref="Q22"/>
    </sheetView>
  </sheetViews>
  <sheetFormatPr defaultColWidth="9.00390625" defaultRowHeight="12.75"/>
  <cols>
    <col min="1" max="1" width="4.875" style="102" customWidth="1"/>
    <col min="2" max="2" width="31.125" style="115" customWidth="1"/>
    <col min="3" max="4" width="9.00390625" style="115" customWidth="1"/>
    <col min="5" max="5" width="9.50390625" style="115" customWidth="1"/>
    <col min="6" max="6" width="8.875" style="115" customWidth="1"/>
    <col min="7" max="7" width="8.625" style="115" customWidth="1"/>
    <col min="8" max="8" width="8.875" style="115" customWidth="1"/>
    <col min="9" max="9" width="8.125" style="115" customWidth="1"/>
    <col min="10" max="14" width="9.50390625" style="115" customWidth="1"/>
    <col min="15" max="15" width="12.625" style="102" customWidth="1"/>
    <col min="16" max="16384" width="9.375" style="115" customWidth="1"/>
  </cols>
  <sheetData>
    <row r="1" spans="1:15" ht="31.5" customHeight="1">
      <c r="A1" s="709" t="str">
        <f>+CONCATENATE("Előirányzat-felhasználási terv",CHAR(10),LEFT(ÖSSZEFÜGGÉSEK!A5,4),". évre")</f>
        <v>Előirányzat-felhasználási terv
2018. évre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</row>
    <row r="2" ht="16.5" thickBot="1">
      <c r="O2" s="4">
        <f>'3. sz tájékoztató t.'!D2</f>
        <v>0</v>
      </c>
    </row>
    <row r="3" spans="1:15" s="102" customFormat="1" ht="25.5" customHeight="1" thickBot="1">
      <c r="A3" s="99" t="s">
        <v>17</v>
      </c>
      <c r="B3" s="100" t="s">
        <v>62</v>
      </c>
      <c r="C3" s="100" t="s">
        <v>74</v>
      </c>
      <c r="D3" s="100" t="s">
        <v>75</v>
      </c>
      <c r="E3" s="100" t="s">
        <v>76</v>
      </c>
      <c r="F3" s="100" t="s">
        <v>77</v>
      </c>
      <c r="G3" s="100" t="s">
        <v>78</v>
      </c>
      <c r="H3" s="100" t="s">
        <v>79</v>
      </c>
      <c r="I3" s="100" t="s">
        <v>80</v>
      </c>
      <c r="J3" s="100" t="s">
        <v>81</v>
      </c>
      <c r="K3" s="100" t="s">
        <v>82</v>
      </c>
      <c r="L3" s="100" t="s">
        <v>83</v>
      </c>
      <c r="M3" s="100" t="s">
        <v>84</v>
      </c>
      <c r="N3" s="100" t="s">
        <v>85</v>
      </c>
      <c r="O3" s="101" t="s">
        <v>54</v>
      </c>
    </row>
    <row r="4" spans="1:15" s="104" customFormat="1" ht="15" customHeight="1" thickBot="1">
      <c r="A4" s="103" t="s">
        <v>19</v>
      </c>
      <c r="B4" s="706" t="s">
        <v>57</v>
      </c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8"/>
    </row>
    <row r="5" spans="1:15" s="104" customFormat="1" ht="22.5">
      <c r="A5" s="105" t="s">
        <v>20</v>
      </c>
      <c r="B5" s="492" t="s">
        <v>373</v>
      </c>
      <c r="C5" s="558">
        <v>33775312</v>
      </c>
      <c r="D5" s="558">
        <v>33775312</v>
      </c>
      <c r="E5" s="558">
        <v>33775312</v>
      </c>
      <c r="F5" s="558">
        <v>33775312</v>
      </c>
      <c r="G5" s="558">
        <v>33775312</v>
      </c>
      <c r="H5" s="558">
        <v>33775312</v>
      </c>
      <c r="I5" s="558">
        <v>33775312</v>
      </c>
      <c r="J5" s="558">
        <v>33775312</v>
      </c>
      <c r="K5" s="558">
        <v>33775311</v>
      </c>
      <c r="L5" s="558">
        <v>33775311</v>
      </c>
      <c r="M5" s="558">
        <v>33775311</v>
      </c>
      <c r="N5" s="558">
        <v>33775311</v>
      </c>
      <c r="O5" s="106">
        <f aca="true" t="shared" si="0" ref="O5:O25">SUM(C5:N5)</f>
        <v>405303740</v>
      </c>
    </row>
    <row r="6" spans="1:15" s="109" customFormat="1" ht="22.5">
      <c r="A6" s="107" t="s">
        <v>21</v>
      </c>
      <c r="B6" s="293" t="s">
        <v>419</v>
      </c>
      <c r="C6" s="559">
        <v>1474816</v>
      </c>
      <c r="D6" s="559">
        <v>1474816</v>
      </c>
      <c r="E6" s="559">
        <v>1474816</v>
      </c>
      <c r="F6" s="559">
        <v>1474816</v>
      </c>
      <c r="G6" s="559">
        <v>1474816</v>
      </c>
      <c r="H6" s="559">
        <v>1474816</v>
      </c>
      <c r="I6" s="559">
        <v>1474816</v>
      </c>
      <c r="J6" s="559">
        <v>1474816</v>
      </c>
      <c r="K6" s="559">
        <v>1474816</v>
      </c>
      <c r="L6" s="559">
        <v>1474816</v>
      </c>
      <c r="M6" s="559">
        <v>1474816</v>
      </c>
      <c r="N6" s="559">
        <v>1474815</v>
      </c>
      <c r="O6" s="108">
        <f t="shared" si="0"/>
        <v>17697791</v>
      </c>
    </row>
    <row r="7" spans="1:15" s="109" customFormat="1" ht="22.5">
      <c r="A7" s="107" t="s">
        <v>22</v>
      </c>
      <c r="B7" s="292" t="s">
        <v>420</v>
      </c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110">
        <f t="shared" si="0"/>
        <v>0</v>
      </c>
    </row>
    <row r="8" spans="1:15" s="109" customFormat="1" ht="13.5" customHeight="1">
      <c r="A8" s="107" t="s">
        <v>23</v>
      </c>
      <c r="B8" s="291" t="s">
        <v>172</v>
      </c>
      <c r="C8" s="559">
        <v>4583333</v>
      </c>
      <c r="D8" s="559">
        <v>4583333</v>
      </c>
      <c r="E8" s="559">
        <v>4583333</v>
      </c>
      <c r="F8" s="559">
        <v>4583333</v>
      </c>
      <c r="G8" s="559">
        <v>4583333</v>
      </c>
      <c r="H8" s="559">
        <v>4583333</v>
      </c>
      <c r="I8" s="559">
        <v>4583333</v>
      </c>
      <c r="J8" s="559">
        <v>4583333</v>
      </c>
      <c r="K8" s="559">
        <v>4583334</v>
      </c>
      <c r="L8" s="559">
        <v>4583334</v>
      </c>
      <c r="M8" s="559">
        <v>4583334</v>
      </c>
      <c r="N8" s="559">
        <v>4583334</v>
      </c>
      <c r="O8" s="108">
        <f t="shared" si="0"/>
        <v>55000000</v>
      </c>
    </row>
    <row r="9" spans="1:15" s="109" customFormat="1" ht="13.5" customHeight="1">
      <c r="A9" s="107" t="s">
        <v>24</v>
      </c>
      <c r="B9" s="291" t="s">
        <v>421</v>
      </c>
      <c r="C9" s="559">
        <v>8098295</v>
      </c>
      <c r="D9" s="559">
        <v>8098295</v>
      </c>
      <c r="E9" s="559">
        <v>8098295</v>
      </c>
      <c r="F9" s="559">
        <v>8098294</v>
      </c>
      <c r="G9" s="559">
        <v>8098294</v>
      </c>
      <c r="H9" s="559">
        <v>8098294</v>
      </c>
      <c r="I9" s="559">
        <v>8098294</v>
      </c>
      <c r="J9" s="559">
        <v>8098294</v>
      </c>
      <c r="K9" s="559">
        <v>8098294</v>
      </c>
      <c r="L9" s="559">
        <v>8098294</v>
      </c>
      <c r="M9" s="559">
        <v>8098294</v>
      </c>
      <c r="N9" s="559">
        <v>8098294</v>
      </c>
      <c r="O9" s="108">
        <f t="shared" si="0"/>
        <v>97179531</v>
      </c>
    </row>
    <row r="10" spans="1:15" s="109" customFormat="1" ht="13.5" customHeight="1">
      <c r="A10" s="107" t="s">
        <v>25</v>
      </c>
      <c r="B10" s="291" t="s">
        <v>10</v>
      </c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108">
        <f t="shared" si="0"/>
        <v>0</v>
      </c>
    </row>
    <row r="11" spans="1:15" s="109" customFormat="1" ht="13.5" customHeight="1">
      <c r="A11" s="107" t="s">
        <v>26</v>
      </c>
      <c r="B11" s="291" t="s">
        <v>375</v>
      </c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108">
        <f t="shared" si="0"/>
        <v>0</v>
      </c>
    </row>
    <row r="12" spans="1:15" s="109" customFormat="1" ht="22.5">
      <c r="A12" s="107" t="s">
        <v>27</v>
      </c>
      <c r="B12" s="293" t="s">
        <v>407</v>
      </c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108">
        <f t="shared" si="0"/>
        <v>0</v>
      </c>
    </row>
    <row r="13" spans="1:15" s="109" customFormat="1" ht="13.5" customHeight="1" thickBot="1">
      <c r="A13" s="107" t="s">
        <v>28</v>
      </c>
      <c r="B13" s="291" t="s">
        <v>11</v>
      </c>
      <c r="C13" s="559">
        <v>13145009</v>
      </c>
      <c r="D13" s="559">
        <v>13145009</v>
      </c>
      <c r="E13" s="559">
        <v>13145009</v>
      </c>
      <c r="F13" s="559">
        <v>13145009</v>
      </c>
      <c r="G13" s="559">
        <v>13145009</v>
      </c>
      <c r="H13" s="559">
        <v>13145009</v>
      </c>
      <c r="I13" s="559">
        <v>13145009</v>
      </c>
      <c r="J13" s="559">
        <v>13145008</v>
      </c>
      <c r="K13" s="559">
        <v>13145008</v>
      </c>
      <c r="L13" s="559">
        <v>13145008</v>
      </c>
      <c r="M13" s="559">
        <v>13145008</v>
      </c>
      <c r="N13" s="559">
        <v>13145008</v>
      </c>
      <c r="O13" s="108">
        <f t="shared" si="0"/>
        <v>157740103</v>
      </c>
    </row>
    <row r="14" spans="1:15" s="104" customFormat="1" ht="15.75" customHeight="1" thickBot="1">
      <c r="A14" s="103" t="s">
        <v>29</v>
      </c>
      <c r="B14" s="36" t="s">
        <v>110</v>
      </c>
      <c r="C14" s="561">
        <f aca="true" t="shared" si="1" ref="C14:N14">SUM(C5:C13)</f>
        <v>61076765</v>
      </c>
      <c r="D14" s="561">
        <f t="shared" si="1"/>
        <v>61076765</v>
      </c>
      <c r="E14" s="561">
        <f t="shared" si="1"/>
        <v>61076765</v>
      </c>
      <c r="F14" s="561">
        <f t="shared" si="1"/>
        <v>61076764</v>
      </c>
      <c r="G14" s="561">
        <f t="shared" si="1"/>
        <v>61076764</v>
      </c>
      <c r="H14" s="561">
        <f t="shared" si="1"/>
        <v>61076764</v>
      </c>
      <c r="I14" s="561">
        <f t="shared" si="1"/>
        <v>61076764</v>
      </c>
      <c r="J14" s="561">
        <f t="shared" si="1"/>
        <v>61076763</v>
      </c>
      <c r="K14" s="561">
        <f t="shared" si="1"/>
        <v>61076763</v>
      </c>
      <c r="L14" s="561">
        <f t="shared" si="1"/>
        <v>61076763</v>
      </c>
      <c r="M14" s="561">
        <f t="shared" si="1"/>
        <v>61076763</v>
      </c>
      <c r="N14" s="561">
        <f t="shared" si="1"/>
        <v>61076762</v>
      </c>
      <c r="O14" s="111">
        <f>SUM(C14:N14)</f>
        <v>732921165</v>
      </c>
    </row>
    <row r="15" spans="1:15" s="104" customFormat="1" ht="15" customHeight="1" thickBot="1">
      <c r="A15" s="103" t="s">
        <v>30</v>
      </c>
      <c r="B15" s="706" t="s">
        <v>58</v>
      </c>
      <c r="C15" s="707"/>
      <c r="D15" s="707"/>
      <c r="E15" s="707"/>
      <c r="F15" s="707"/>
      <c r="G15" s="707"/>
      <c r="H15" s="707"/>
      <c r="I15" s="707"/>
      <c r="J15" s="707"/>
      <c r="K15" s="707"/>
      <c r="L15" s="707"/>
      <c r="M15" s="707"/>
      <c r="N15" s="707"/>
      <c r="O15" s="708"/>
    </row>
    <row r="16" spans="1:15" s="109" customFormat="1" ht="13.5" customHeight="1">
      <c r="A16" s="112" t="s">
        <v>31</v>
      </c>
      <c r="B16" s="294" t="s">
        <v>63</v>
      </c>
      <c r="C16" s="560">
        <v>23022227</v>
      </c>
      <c r="D16" s="560">
        <v>23022227</v>
      </c>
      <c r="E16" s="560">
        <v>23022226</v>
      </c>
      <c r="F16" s="560">
        <v>23022226</v>
      </c>
      <c r="G16" s="560">
        <v>23022225</v>
      </c>
      <c r="H16" s="560">
        <v>23022225</v>
      </c>
      <c r="I16" s="560">
        <v>23022225</v>
      </c>
      <c r="J16" s="560">
        <v>23022223</v>
      </c>
      <c r="K16" s="560">
        <v>23022224</v>
      </c>
      <c r="L16" s="560">
        <v>23022224</v>
      </c>
      <c r="M16" s="560">
        <v>23022223</v>
      </c>
      <c r="N16" s="560">
        <v>23022222</v>
      </c>
      <c r="O16" s="110">
        <f t="shared" si="0"/>
        <v>276266697</v>
      </c>
    </row>
    <row r="17" spans="1:15" s="109" customFormat="1" ht="27" customHeight="1">
      <c r="A17" s="107" t="s">
        <v>32</v>
      </c>
      <c r="B17" s="293" t="s">
        <v>181</v>
      </c>
      <c r="C17" s="559">
        <v>4420600</v>
      </c>
      <c r="D17" s="559">
        <v>4420600</v>
      </c>
      <c r="E17" s="559">
        <v>4420601</v>
      </c>
      <c r="F17" s="559">
        <v>4420601</v>
      </c>
      <c r="G17" s="559">
        <v>4420601</v>
      </c>
      <c r="H17" s="559">
        <v>4420601</v>
      </c>
      <c r="I17" s="559">
        <v>4420601</v>
      </c>
      <c r="J17" s="559">
        <v>4420601</v>
      </c>
      <c r="K17" s="559">
        <v>4420601</v>
      </c>
      <c r="L17" s="559">
        <v>4420601</v>
      </c>
      <c r="M17" s="559">
        <v>4420601</v>
      </c>
      <c r="N17" s="559">
        <v>4420601</v>
      </c>
      <c r="O17" s="108">
        <f t="shared" si="0"/>
        <v>53047210</v>
      </c>
    </row>
    <row r="18" spans="1:15" s="109" customFormat="1" ht="13.5" customHeight="1">
      <c r="A18" s="107" t="s">
        <v>33</v>
      </c>
      <c r="B18" s="291" t="s">
        <v>138</v>
      </c>
      <c r="C18" s="559">
        <v>18365924</v>
      </c>
      <c r="D18" s="559">
        <v>18365924</v>
      </c>
      <c r="E18" s="559">
        <v>18365924</v>
      </c>
      <c r="F18" s="559">
        <v>18365924</v>
      </c>
      <c r="G18" s="559">
        <v>18365925</v>
      </c>
      <c r="H18" s="559">
        <v>18365925</v>
      </c>
      <c r="I18" s="559">
        <v>18365925</v>
      </c>
      <c r="J18" s="559">
        <v>18365925</v>
      </c>
      <c r="K18" s="559">
        <v>18365925</v>
      </c>
      <c r="L18" s="559">
        <v>18365925</v>
      </c>
      <c r="M18" s="559">
        <v>18365925</v>
      </c>
      <c r="N18" s="559">
        <v>18365925</v>
      </c>
      <c r="O18" s="108">
        <f t="shared" si="0"/>
        <v>220391096</v>
      </c>
    </row>
    <row r="19" spans="1:15" s="109" customFormat="1" ht="13.5" customHeight="1">
      <c r="A19" s="107" t="s">
        <v>34</v>
      </c>
      <c r="B19" s="291" t="s">
        <v>182</v>
      </c>
      <c r="C19" s="559">
        <v>2283334</v>
      </c>
      <c r="D19" s="559">
        <v>2283334</v>
      </c>
      <c r="E19" s="559">
        <v>2283334</v>
      </c>
      <c r="F19" s="559">
        <v>2283334</v>
      </c>
      <c r="G19" s="559">
        <v>2283333</v>
      </c>
      <c r="H19" s="559">
        <v>2283333</v>
      </c>
      <c r="I19" s="559">
        <v>2283333</v>
      </c>
      <c r="J19" s="559">
        <v>2283333</v>
      </c>
      <c r="K19" s="559">
        <v>2283333</v>
      </c>
      <c r="L19" s="559">
        <v>2283333</v>
      </c>
      <c r="M19" s="559">
        <v>2283333</v>
      </c>
      <c r="N19" s="559">
        <v>2283333</v>
      </c>
      <c r="O19" s="108">
        <f t="shared" si="0"/>
        <v>27400000</v>
      </c>
    </row>
    <row r="20" spans="1:15" s="109" customFormat="1" ht="13.5" customHeight="1">
      <c r="A20" s="107" t="s">
        <v>35</v>
      </c>
      <c r="B20" s="291" t="s">
        <v>12</v>
      </c>
      <c r="C20" s="559">
        <v>2917766</v>
      </c>
      <c r="D20" s="559">
        <v>2917766</v>
      </c>
      <c r="E20" s="559">
        <v>2917766</v>
      </c>
      <c r="F20" s="559">
        <v>2917766</v>
      </c>
      <c r="G20" s="559">
        <v>2917766</v>
      </c>
      <c r="H20" s="559">
        <v>2917766</v>
      </c>
      <c r="I20" s="559">
        <v>2917766</v>
      </c>
      <c r="J20" s="559">
        <v>2917766</v>
      </c>
      <c r="K20" s="559">
        <v>2917766</v>
      </c>
      <c r="L20" s="559">
        <v>2917766</v>
      </c>
      <c r="M20" s="559">
        <v>2917767</v>
      </c>
      <c r="N20" s="559">
        <v>2917767</v>
      </c>
      <c r="O20" s="108">
        <f t="shared" si="0"/>
        <v>35013194</v>
      </c>
    </row>
    <row r="21" spans="1:15" s="109" customFormat="1" ht="13.5" customHeight="1">
      <c r="A21" s="107" t="s">
        <v>36</v>
      </c>
      <c r="B21" s="291" t="s">
        <v>228</v>
      </c>
      <c r="C21" s="559">
        <v>654541</v>
      </c>
      <c r="D21" s="559">
        <v>654541</v>
      </c>
      <c r="E21" s="559">
        <v>654541</v>
      </c>
      <c r="F21" s="559">
        <v>654541</v>
      </c>
      <c r="G21" s="559">
        <v>654542</v>
      </c>
      <c r="H21" s="559">
        <v>654542</v>
      </c>
      <c r="I21" s="559">
        <v>654542</v>
      </c>
      <c r="J21" s="559">
        <v>654542</v>
      </c>
      <c r="K21" s="559">
        <v>654542</v>
      </c>
      <c r="L21" s="559">
        <v>654542</v>
      </c>
      <c r="M21" s="559">
        <v>654542</v>
      </c>
      <c r="N21" s="559">
        <v>654542</v>
      </c>
      <c r="O21" s="108">
        <f t="shared" si="0"/>
        <v>7854500</v>
      </c>
    </row>
    <row r="22" spans="1:15" s="109" customFormat="1" ht="15.75">
      <c r="A22" s="107" t="s">
        <v>37</v>
      </c>
      <c r="B22" s="293" t="s">
        <v>185</v>
      </c>
      <c r="C22" s="559">
        <v>8009156</v>
      </c>
      <c r="D22" s="559">
        <v>8009156</v>
      </c>
      <c r="E22" s="559">
        <v>8009156</v>
      </c>
      <c r="F22" s="559">
        <v>8009155</v>
      </c>
      <c r="G22" s="559">
        <v>8009155</v>
      </c>
      <c r="H22" s="559">
        <v>8009155</v>
      </c>
      <c r="I22" s="559">
        <v>8009155</v>
      </c>
      <c r="J22" s="559">
        <v>8009155</v>
      </c>
      <c r="K22" s="559">
        <v>8009155</v>
      </c>
      <c r="L22" s="559">
        <v>8009155</v>
      </c>
      <c r="M22" s="559">
        <v>8009155</v>
      </c>
      <c r="N22" s="559">
        <v>8009155</v>
      </c>
      <c r="O22" s="108">
        <f t="shared" si="0"/>
        <v>96109863</v>
      </c>
    </row>
    <row r="23" spans="1:15" s="109" customFormat="1" ht="13.5" customHeight="1">
      <c r="A23" s="107" t="s">
        <v>38</v>
      </c>
      <c r="B23" s="291" t="s">
        <v>230</v>
      </c>
      <c r="C23" s="559">
        <v>141667</v>
      </c>
      <c r="D23" s="559">
        <v>141667</v>
      </c>
      <c r="E23" s="559">
        <v>141667</v>
      </c>
      <c r="F23" s="559">
        <v>141667</v>
      </c>
      <c r="G23" s="559">
        <v>141667</v>
      </c>
      <c r="H23" s="559">
        <v>141667</v>
      </c>
      <c r="I23" s="559">
        <v>141667</v>
      </c>
      <c r="J23" s="559">
        <v>141667</v>
      </c>
      <c r="K23" s="559">
        <v>141666</v>
      </c>
      <c r="L23" s="559">
        <v>141666</v>
      </c>
      <c r="M23" s="559">
        <v>141666</v>
      </c>
      <c r="N23" s="559">
        <v>141666</v>
      </c>
      <c r="O23" s="108">
        <f t="shared" si="0"/>
        <v>1700000</v>
      </c>
    </row>
    <row r="24" spans="1:15" s="109" customFormat="1" ht="13.5" customHeight="1" thickBot="1">
      <c r="A24" s="107" t="s">
        <v>39</v>
      </c>
      <c r="B24" s="291" t="s">
        <v>13</v>
      </c>
      <c r="C24" s="559">
        <v>1261550</v>
      </c>
      <c r="D24" s="559">
        <v>1261550</v>
      </c>
      <c r="E24" s="559">
        <v>1261550</v>
      </c>
      <c r="F24" s="559">
        <v>1261550</v>
      </c>
      <c r="G24" s="559">
        <v>1261550</v>
      </c>
      <c r="H24" s="559">
        <v>1261550</v>
      </c>
      <c r="I24" s="559">
        <v>1261550</v>
      </c>
      <c r="J24" s="559">
        <v>1261551</v>
      </c>
      <c r="K24" s="559">
        <v>1261551</v>
      </c>
      <c r="L24" s="559">
        <v>1261551</v>
      </c>
      <c r="M24" s="559">
        <v>1261551</v>
      </c>
      <c r="N24" s="559">
        <v>1261551</v>
      </c>
      <c r="O24" s="108">
        <f t="shared" si="0"/>
        <v>15138605</v>
      </c>
    </row>
    <row r="25" spans="1:15" s="104" customFormat="1" ht="15.75" customHeight="1" thickBot="1">
      <c r="A25" s="113" t="s">
        <v>40</v>
      </c>
      <c r="B25" s="36" t="s">
        <v>111</v>
      </c>
      <c r="C25" s="561">
        <f aca="true" t="shared" si="2" ref="C25:N25">SUM(C16:C24)</f>
        <v>61076765</v>
      </c>
      <c r="D25" s="561">
        <f t="shared" si="2"/>
        <v>61076765</v>
      </c>
      <c r="E25" s="561">
        <f t="shared" si="2"/>
        <v>61076765</v>
      </c>
      <c r="F25" s="561">
        <f t="shared" si="2"/>
        <v>61076764</v>
      </c>
      <c r="G25" s="561">
        <f t="shared" si="2"/>
        <v>61076764</v>
      </c>
      <c r="H25" s="561">
        <f t="shared" si="2"/>
        <v>61076764</v>
      </c>
      <c r="I25" s="561">
        <f t="shared" si="2"/>
        <v>61076764</v>
      </c>
      <c r="J25" s="561">
        <f t="shared" si="2"/>
        <v>61076763</v>
      </c>
      <c r="K25" s="561">
        <f t="shared" si="2"/>
        <v>61076763</v>
      </c>
      <c r="L25" s="561">
        <f t="shared" si="2"/>
        <v>61076763</v>
      </c>
      <c r="M25" s="561">
        <f t="shared" si="2"/>
        <v>61076763</v>
      </c>
      <c r="N25" s="561">
        <f t="shared" si="2"/>
        <v>61076762</v>
      </c>
      <c r="O25" s="111">
        <f t="shared" si="0"/>
        <v>732921165</v>
      </c>
    </row>
    <row r="26" spans="1:15" ht="16.5" thickBot="1">
      <c r="A26" s="113" t="s">
        <v>41</v>
      </c>
      <c r="B26" s="295" t="s">
        <v>112</v>
      </c>
      <c r="C26" s="562">
        <f aca="true" t="shared" si="3" ref="C26:O26">C14-C25</f>
        <v>0</v>
      </c>
      <c r="D26" s="562">
        <f t="shared" si="3"/>
        <v>0</v>
      </c>
      <c r="E26" s="562">
        <f t="shared" si="3"/>
        <v>0</v>
      </c>
      <c r="F26" s="562">
        <f t="shared" si="3"/>
        <v>0</v>
      </c>
      <c r="G26" s="562">
        <f t="shared" si="3"/>
        <v>0</v>
      </c>
      <c r="H26" s="562">
        <f t="shared" si="3"/>
        <v>0</v>
      </c>
      <c r="I26" s="562">
        <f t="shared" si="3"/>
        <v>0</v>
      </c>
      <c r="J26" s="562">
        <f t="shared" si="3"/>
        <v>0</v>
      </c>
      <c r="K26" s="562">
        <f t="shared" si="3"/>
        <v>0</v>
      </c>
      <c r="L26" s="562">
        <f t="shared" si="3"/>
        <v>0</v>
      </c>
      <c r="M26" s="562">
        <f t="shared" si="3"/>
        <v>0</v>
      </c>
      <c r="N26" s="562">
        <f t="shared" si="3"/>
        <v>0</v>
      </c>
      <c r="O26" s="114">
        <f t="shared" si="3"/>
        <v>0</v>
      </c>
    </row>
    <row r="27" ht="15.75">
      <c r="A27" s="116"/>
    </row>
    <row r="28" spans="2:15" ht="15.75">
      <c r="B28" s="117"/>
      <c r="C28" s="118"/>
      <c r="D28" s="118"/>
      <c r="O28" s="115"/>
    </row>
    <row r="29" ht="15.75">
      <c r="O29" s="115"/>
    </row>
    <row r="30" ht="15.75">
      <c r="O30" s="115"/>
    </row>
    <row r="31" ht="15.75">
      <c r="O31" s="115"/>
    </row>
    <row r="32" ht="15.75">
      <c r="O32" s="115"/>
    </row>
    <row r="33" ht="15.75">
      <c r="O33" s="115"/>
    </row>
    <row r="34" ht="15.75">
      <c r="O34" s="115"/>
    </row>
    <row r="35" ht="15.75">
      <c r="O35" s="115"/>
    </row>
    <row r="36" ht="15.75">
      <c r="O36" s="115"/>
    </row>
    <row r="37" ht="15.75">
      <c r="O37" s="115"/>
    </row>
    <row r="38" ht="15.75">
      <c r="O38" s="115"/>
    </row>
    <row r="39" ht="15.75">
      <c r="O39" s="115"/>
    </row>
    <row r="40" ht="15.75">
      <c r="O40" s="115"/>
    </row>
    <row r="41" ht="15.75">
      <c r="O41" s="115"/>
    </row>
    <row r="42" ht="15.75">
      <c r="O42" s="115"/>
    </row>
    <row r="43" ht="15.75">
      <c r="O43" s="115"/>
    </row>
    <row r="44" ht="15.75">
      <c r="O44" s="115"/>
    </row>
    <row r="45" ht="15.75">
      <c r="O45" s="115"/>
    </row>
    <row r="46" ht="15.75">
      <c r="O46" s="115"/>
    </row>
    <row r="47" ht="15.75">
      <c r="O47" s="115"/>
    </row>
    <row r="48" ht="15.75">
      <c r="O48" s="115"/>
    </row>
    <row r="49" ht="15.75">
      <c r="O49" s="115"/>
    </row>
    <row r="50" ht="15.75">
      <c r="O50" s="115"/>
    </row>
    <row r="51" ht="15.75">
      <c r="O51" s="115"/>
    </row>
    <row r="52" ht="15.75">
      <c r="O52" s="115"/>
    </row>
    <row r="53" ht="15.75">
      <c r="O53" s="115"/>
    </row>
    <row r="54" ht="15.75">
      <c r="O54" s="115"/>
    </row>
    <row r="55" ht="15.75">
      <c r="O55" s="115"/>
    </row>
    <row r="56" ht="15.75">
      <c r="O56" s="115"/>
    </row>
    <row r="57" ht="15.75">
      <c r="O57" s="115"/>
    </row>
    <row r="58" ht="15.75">
      <c r="O58" s="115"/>
    </row>
    <row r="59" ht="15.75">
      <c r="O59" s="115"/>
    </row>
    <row r="60" ht="15.75">
      <c r="O60" s="115"/>
    </row>
    <row r="61" ht="15.75">
      <c r="O61" s="115"/>
    </row>
    <row r="62" ht="15.75">
      <c r="O62" s="115"/>
    </row>
    <row r="63" ht="15.75">
      <c r="O63" s="115"/>
    </row>
    <row r="64" ht="15.75">
      <c r="O64" s="115"/>
    </row>
    <row r="65" ht="15.75">
      <c r="O65" s="115"/>
    </row>
    <row r="66" ht="15.75">
      <c r="O66" s="115"/>
    </row>
    <row r="67" ht="15.75">
      <c r="O67" s="115"/>
    </row>
    <row r="68" ht="15.75">
      <c r="O68" s="115"/>
    </row>
    <row r="69" ht="15.75">
      <c r="O69" s="115"/>
    </row>
    <row r="70" ht="15.75">
      <c r="O70" s="115"/>
    </row>
    <row r="71" ht="15.75">
      <c r="O71" s="115"/>
    </row>
    <row r="72" ht="15.75">
      <c r="O72" s="115"/>
    </row>
    <row r="73" ht="15.75">
      <c r="O73" s="115"/>
    </row>
    <row r="74" ht="15.75">
      <c r="O74" s="115"/>
    </row>
    <row r="75" ht="15.75">
      <c r="O75" s="115"/>
    </row>
    <row r="76" ht="15.75">
      <c r="O76" s="115"/>
    </row>
    <row r="77" ht="15.75">
      <c r="O77" s="115"/>
    </row>
    <row r="78" ht="15.75">
      <c r="O78" s="115"/>
    </row>
    <row r="79" ht="15.75">
      <c r="O79" s="115"/>
    </row>
    <row r="80" ht="15.75">
      <c r="O80" s="115"/>
    </row>
    <row r="81" ht="15.75">
      <c r="O81" s="115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E142">
      <selection activeCell="G74" sqref="G74"/>
    </sheetView>
  </sheetViews>
  <sheetFormatPr defaultColWidth="9.00390625" defaultRowHeight="12.75"/>
  <cols>
    <col min="1" max="1" width="9.50390625" style="391" customWidth="1"/>
    <col min="2" max="2" width="91.625" style="391" customWidth="1"/>
    <col min="3" max="3" width="21.625" style="392" customWidth="1"/>
    <col min="4" max="4" width="9.00390625" style="425" customWidth="1"/>
    <col min="5" max="5" width="9.375" style="425" customWidth="1"/>
    <col min="6" max="6" width="89.625" style="425" customWidth="1"/>
    <col min="7" max="7" width="25.375" style="425" customWidth="1"/>
    <col min="8" max="16384" width="9.375" style="425" customWidth="1"/>
  </cols>
  <sheetData>
    <row r="1" spans="1:7" ht="15.75" customHeight="1">
      <c r="A1" s="646" t="s">
        <v>16</v>
      </c>
      <c r="B1" s="646"/>
      <c r="C1" s="646"/>
      <c r="E1" s="646" t="s">
        <v>16</v>
      </c>
      <c r="F1" s="646"/>
      <c r="G1" s="646"/>
    </row>
    <row r="2" spans="1:7" ht="15.75" customHeight="1" thickBot="1">
      <c r="A2" s="645" t="s">
        <v>150</v>
      </c>
      <c r="B2" s="645"/>
      <c r="C2" s="312" t="str">
        <f>'1.1.sz.mell.'!C2</f>
        <v>Forintban!</v>
      </c>
      <c r="E2" s="645" t="s">
        <v>150</v>
      </c>
      <c r="F2" s="645"/>
      <c r="G2" s="312" t="str">
        <f>'1.2.sz.mell.'!G2</f>
        <v>Forintban!</v>
      </c>
    </row>
    <row r="3" spans="1:7" ht="37.5" customHeight="1" thickBot="1">
      <c r="A3" s="23" t="s">
        <v>70</v>
      </c>
      <c r="B3" s="24" t="s">
        <v>18</v>
      </c>
      <c r="C3" s="38" t="str">
        <f>+CONCATENATE(LEFT(ÖSSZEFÜGGÉSEK!A5,4),". évi előirányzat")</f>
        <v>2018. évi előirányzat</v>
      </c>
      <c r="E3" s="23" t="s">
        <v>70</v>
      </c>
      <c r="F3" s="24" t="s">
        <v>18</v>
      </c>
      <c r="G3" s="38" t="str">
        <f>+CONCATENATE(LEFT(ÖSSZEFÜGGÉSEK!E5,4),"2018. évi előirányzat")</f>
        <v>2018. évi előirányzat</v>
      </c>
    </row>
    <row r="4" spans="1:7" s="426" customFormat="1" ht="12" customHeight="1" thickBot="1">
      <c r="A4" s="420"/>
      <c r="B4" s="421" t="s">
        <v>493</v>
      </c>
      <c r="C4" s="422" t="s">
        <v>494</v>
      </c>
      <c r="E4" s="420"/>
      <c r="F4" s="421" t="s">
        <v>493</v>
      </c>
      <c r="G4" s="422" t="s">
        <v>494</v>
      </c>
    </row>
    <row r="5" spans="1:7" s="427" customFormat="1" ht="12" customHeight="1" thickBot="1">
      <c r="A5" s="20" t="s">
        <v>19</v>
      </c>
      <c r="B5" s="21" t="s">
        <v>251</v>
      </c>
      <c r="C5" s="302">
        <f>+C6+C7+C8+C9+C10+C11</f>
        <v>0</v>
      </c>
      <c r="E5" s="20" t="s">
        <v>19</v>
      </c>
      <c r="F5" s="21" t="s">
        <v>251</v>
      </c>
      <c r="G5" s="302">
        <f>+G6+G7+G8+G9+G10+G11</f>
        <v>405303740</v>
      </c>
    </row>
    <row r="6" spans="1:7" s="427" customFormat="1" ht="12" customHeight="1">
      <c r="A6" s="15" t="s">
        <v>99</v>
      </c>
      <c r="B6" s="428" t="s">
        <v>252</v>
      </c>
      <c r="C6" s="305"/>
      <c r="E6" s="15" t="s">
        <v>99</v>
      </c>
      <c r="F6" s="428" t="s">
        <v>252</v>
      </c>
      <c r="G6" s="305">
        <v>171894048</v>
      </c>
    </row>
    <row r="7" spans="1:7" s="427" customFormat="1" ht="12" customHeight="1">
      <c r="A7" s="14" t="s">
        <v>100</v>
      </c>
      <c r="B7" s="429" t="s">
        <v>253</v>
      </c>
      <c r="C7" s="304"/>
      <c r="E7" s="14" t="s">
        <v>100</v>
      </c>
      <c r="F7" s="429" t="s">
        <v>253</v>
      </c>
      <c r="G7" s="304">
        <v>82315600</v>
      </c>
    </row>
    <row r="8" spans="1:7" s="427" customFormat="1" ht="12" customHeight="1">
      <c r="A8" s="14" t="s">
        <v>101</v>
      </c>
      <c r="B8" s="429" t="s">
        <v>551</v>
      </c>
      <c r="C8" s="304"/>
      <c r="E8" s="14" t="s">
        <v>101</v>
      </c>
      <c r="F8" s="429" t="s">
        <v>551</v>
      </c>
      <c r="G8" s="304">
        <v>145215912</v>
      </c>
    </row>
    <row r="9" spans="1:7" s="427" customFormat="1" ht="12" customHeight="1">
      <c r="A9" s="14" t="s">
        <v>102</v>
      </c>
      <c r="B9" s="429" t="s">
        <v>255</v>
      </c>
      <c r="C9" s="304"/>
      <c r="E9" s="14" t="s">
        <v>102</v>
      </c>
      <c r="F9" s="429" t="s">
        <v>255</v>
      </c>
      <c r="G9" s="304">
        <v>5878180</v>
      </c>
    </row>
    <row r="10" spans="1:7" s="427" customFormat="1" ht="12" customHeight="1">
      <c r="A10" s="14" t="s">
        <v>146</v>
      </c>
      <c r="B10" s="298" t="s">
        <v>432</v>
      </c>
      <c r="C10" s="304"/>
      <c r="E10" s="14" t="s">
        <v>146</v>
      </c>
      <c r="F10" s="298" t="s">
        <v>432</v>
      </c>
      <c r="G10" s="304"/>
    </row>
    <row r="11" spans="1:7" s="427" customFormat="1" ht="12" customHeight="1" thickBot="1">
      <c r="A11" s="16" t="s">
        <v>103</v>
      </c>
      <c r="B11" s="299" t="s">
        <v>433</v>
      </c>
      <c r="C11" s="304"/>
      <c r="E11" s="16" t="s">
        <v>103</v>
      </c>
      <c r="F11" s="299" t="s">
        <v>433</v>
      </c>
      <c r="G11" s="304"/>
    </row>
    <row r="12" spans="1:7" s="427" customFormat="1" ht="12" customHeight="1" thickBot="1">
      <c r="A12" s="20" t="s">
        <v>20</v>
      </c>
      <c r="B12" s="297" t="s">
        <v>256</v>
      </c>
      <c r="C12" s="302">
        <f>+C13+C14+C15+C16+C17</f>
        <v>0</v>
      </c>
      <c r="E12" s="20" t="s">
        <v>20</v>
      </c>
      <c r="F12" s="297" t="s">
        <v>256</v>
      </c>
      <c r="G12" s="302">
        <f>+G13+G14+G15+G16+G17</f>
        <v>17697791</v>
      </c>
    </row>
    <row r="13" spans="1:7" s="427" customFormat="1" ht="12" customHeight="1">
      <c r="A13" s="15" t="s">
        <v>105</v>
      </c>
      <c r="B13" s="428" t="s">
        <v>257</v>
      </c>
      <c r="C13" s="305"/>
      <c r="E13" s="15" t="s">
        <v>105</v>
      </c>
      <c r="F13" s="428" t="s">
        <v>257</v>
      </c>
      <c r="G13" s="305"/>
    </row>
    <row r="14" spans="1:7" s="427" customFormat="1" ht="12" customHeight="1">
      <c r="A14" s="14" t="s">
        <v>106</v>
      </c>
      <c r="B14" s="429" t="s">
        <v>258</v>
      </c>
      <c r="C14" s="304"/>
      <c r="E14" s="14" t="s">
        <v>106</v>
      </c>
      <c r="F14" s="429" t="s">
        <v>258</v>
      </c>
      <c r="G14" s="304"/>
    </row>
    <row r="15" spans="1:7" s="427" customFormat="1" ht="12" customHeight="1">
      <c r="A15" s="14" t="s">
        <v>107</v>
      </c>
      <c r="B15" s="429" t="s">
        <v>422</v>
      </c>
      <c r="C15" s="304"/>
      <c r="E15" s="14" t="s">
        <v>107</v>
      </c>
      <c r="F15" s="429" t="s">
        <v>422</v>
      </c>
      <c r="G15" s="304"/>
    </row>
    <row r="16" spans="1:7" s="427" customFormat="1" ht="12" customHeight="1">
      <c r="A16" s="14" t="s">
        <v>108</v>
      </c>
      <c r="B16" s="429" t="s">
        <v>423</v>
      </c>
      <c r="C16" s="304"/>
      <c r="E16" s="14" t="s">
        <v>108</v>
      </c>
      <c r="F16" s="429" t="s">
        <v>423</v>
      </c>
      <c r="G16" s="304"/>
    </row>
    <row r="17" spans="1:7" s="427" customFormat="1" ht="12" customHeight="1">
      <c r="A17" s="14" t="s">
        <v>109</v>
      </c>
      <c r="B17" s="429" t="s">
        <v>576</v>
      </c>
      <c r="C17" s="304"/>
      <c r="E17" s="14" t="s">
        <v>109</v>
      </c>
      <c r="F17" s="429" t="s">
        <v>576</v>
      </c>
      <c r="G17" s="304">
        <v>17697791</v>
      </c>
    </row>
    <row r="18" spans="1:7" s="427" customFormat="1" ht="12" customHeight="1" thickBot="1">
      <c r="A18" s="16" t="s">
        <v>118</v>
      </c>
      <c r="B18" s="299" t="s">
        <v>260</v>
      </c>
      <c r="C18" s="306"/>
      <c r="E18" s="16" t="s">
        <v>118</v>
      </c>
      <c r="F18" s="299" t="s">
        <v>260</v>
      </c>
      <c r="G18" s="306"/>
    </row>
    <row r="19" spans="1:7" s="427" customFormat="1" ht="16.5" customHeight="1" thickBot="1">
      <c r="A19" s="20" t="s">
        <v>21</v>
      </c>
      <c r="B19" s="21" t="s">
        <v>261</v>
      </c>
      <c r="C19" s="302">
        <f>+C20+C21+C22+C23+C24</f>
        <v>0</v>
      </c>
      <c r="E19" s="20" t="s">
        <v>21</v>
      </c>
      <c r="F19" s="21" t="s">
        <v>261</v>
      </c>
      <c r="G19" s="302">
        <f>+G20+G21+G22+G23+G24</f>
        <v>0</v>
      </c>
    </row>
    <row r="20" spans="1:7" s="427" customFormat="1" ht="12" customHeight="1">
      <c r="A20" s="15" t="s">
        <v>88</v>
      </c>
      <c r="B20" s="428" t="s">
        <v>262</v>
      </c>
      <c r="C20" s="305"/>
      <c r="E20" s="15" t="s">
        <v>88</v>
      </c>
      <c r="F20" s="428" t="s">
        <v>262</v>
      </c>
      <c r="G20" s="305"/>
    </row>
    <row r="21" spans="1:7" s="427" customFormat="1" ht="12" customHeight="1">
      <c r="A21" s="14" t="s">
        <v>89</v>
      </c>
      <c r="B21" s="429" t="s">
        <v>263</v>
      </c>
      <c r="C21" s="304"/>
      <c r="E21" s="14" t="s">
        <v>89</v>
      </c>
      <c r="F21" s="429" t="s">
        <v>263</v>
      </c>
      <c r="G21" s="304"/>
    </row>
    <row r="22" spans="1:7" s="427" customFormat="1" ht="12" customHeight="1">
      <c r="A22" s="14" t="s">
        <v>90</v>
      </c>
      <c r="B22" s="429" t="s">
        <v>424</v>
      </c>
      <c r="C22" s="304"/>
      <c r="E22" s="14" t="s">
        <v>90</v>
      </c>
      <c r="F22" s="429" t="s">
        <v>424</v>
      </c>
      <c r="G22" s="304"/>
    </row>
    <row r="23" spans="1:7" s="427" customFormat="1" ht="12" customHeight="1">
      <c r="A23" s="14" t="s">
        <v>91</v>
      </c>
      <c r="B23" s="429" t="s">
        <v>425</v>
      </c>
      <c r="C23" s="304"/>
      <c r="E23" s="14" t="s">
        <v>91</v>
      </c>
      <c r="F23" s="429" t="s">
        <v>425</v>
      </c>
      <c r="G23" s="304"/>
    </row>
    <row r="24" spans="1:7" s="427" customFormat="1" ht="12" customHeight="1">
      <c r="A24" s="14" t="s">
        <v>169</v>
      </c>
      <c r="B24" s="429" t="s">
        <v>264</v>
      </c>
      <c r="C24" s="304"/>
      <c r="E24" s="14" t="s">
        <v>169</v>
      </c>
      <c r="F24" s="429" t="s">
        <v>264</v>
      </c>
      <c r="G24" s="304"/>
    </row>
    <row r="25" spans="1:7" s="427" customFormat="1" ht="12" customHeight="1" thickBot="1">
      <c r="A25" s="16" t="s">
        <v>170</v>
      </c>
      <c r="B25" s="430" t="s">
        <v>265</v>
      </c>
      <c r="C25" s="306"/>
      <c r="E25" s="16" t="s">
        <v>170</v>
      </c>
      <c r="F25" s="430" t="s">
        <v>265</v>
      </c>
      <c r="G25" s="569"/>
    </row>
    <row r="26" spans="1:7" s="427" customFormat="1" ht="12" customHeight="1" thickBot="1">
      <c r="A26" s="20" t="s">
        <v>171</v>
      </c>
      <c r="B26" s="21" t="s">
        <v>561</v>
      </c>
      <c r="C26" s="308">
        <f>SUM(C27:C33)</f>
        <v>0</v>
      </c>
      <c r="E26" s="20" t="s">
        <v>171</v>
      </c>
      <c r="F26" s="21" t="s">
        <v>552</v>
      </c>
      <c r="G26" s="308">
        <f>SUM(G27:G33)</f>
        <v>55000000</v>
      </c>
    </row>
    <row r="27" spans="1:7" s="427" customFormat="1" ht="12" customHeight="1">
      <c r="A27" s="15" t="s">
        <v>267</v>
      </c>
      <c r="B27" s="428" t="s">
        <v>556</v>
      </c>
      <c r="C27" s="305"/>
      <c r="E27" s="15" t="s">
        <v>267</v>
      </c>
      <c r="F27" s="428" t="s">
        <v>581</v>
      </c>
      <c r="G27" s="305">
        <v>5000000</v>
      </c>
    </row>
    <row r="28" spans="1:7" s="427" customFormat="1" ht="12" customHeight="1">
      <c r="A28" s="14" t="s">
        <v>268</v>
      </c>
      <c r="B28" s="429" t="s">
        <v>557</v>
      </c>
      <c r="C28" s="304"/>
      <c r="E28" s="14" t="s">
        <v>268</v>
      </c>
      <c r="F28" s="429" t="s">
        <v>557</v>
      </c>
      <c r="G28" s="304"/>
    </row>
    <row r="29" spans="1:7" s="427" customFormat="1" ht="12" customHeight="1">
      <c r="A29" s="14" t="s">
        <v>269</v>
      </c>
      <c r="B29" s="429" t="s">
        <v>558</v>
      </c>
      <c r="C29" s="304"/>
      <c r="E29" s="14" t="s">
        <v>269</v>
      </c>
      <c r="F29" s="429" t="s">
        <v>558</v>
      </c>
      <c r="G29" s="304">
        <v>43000000</v>
      </c>
    </row>
    <row r="30" spans="1:7" s="427" customFormat="1" ht="12" customHeight="1">
      <c r="A30" s="14" t="s">
        <v>270</v>
      </c>
      <c r="B30" s="429" t="s">
        <v>559</v>
      </c>
      <c r="C30" s="304"/>
      <c r="E30" s="14" t="s">
        <v>270</v>
      </c>
      <c r="F30" s="429" t="s">
        <v>559</v>
      </c>
      <c r="G30" s="304"/>
    </row>
    <row r="31" spans="1:7" s="427" customFormat="1" ht="12" customHeight="1">
      <c r="A31" s="14" t="s">
        <v>553</v>
      </c>
      <c r="B31" s="429" t="s">
        <v>271</v>
      </c>
      <c r="C31" s="304"/>
      <c r="E31" s="14" t="s">
        <v>553</v>
      </c>
      <c r="F31" s="429" t="s">
        <v>271</v>
      </c>
      <c r="G31" s="304">
        <v>7000000</v>
      </c>
    </row>
    <row r="32" spans="1:7" s="427" customFormat="1" ht="12" customHeight="1">
      <c r="A32" s="14" t="s">
        <v>554</v>
      </c>
      <c r="B32" s="429" t="s">
        <v>272</v>
      </c>
      <c r="C32" s="304"/>
      <c r="E32" s="14" t="s">
        <v>554</v>
      </c>
      <c r="F32" s="429" t="s">
        <v>272</v>
      </c>
      <c r="G32" s="304"/>
    </row>
    <row r="33" spans="1:7" s="427" customFormat="1" ht="12" customHeight="1" thickBot="1">
      <c r="A33" s="16" t="s">
        <v>555</v>
      </c>
      <c r="B33" s="522" t="s">
        <v>273</v>
      </c>
      <c r="C33" s="306"/>
      <c r="E33" s="16" t="s">
        <v>555</v>
      </c>
      <c r="F33" s="522" t="s">
        <v>273</v>
      </c>
      <c r="G33" s="306"/>
    </row>
    <row r="34" spans="1:7" s="427" customFormat="1" ht="12" customHeight="1" thickBot="1">
      <c r="A34" s="20" t="s">
        <v>23</v>
      </c>
      <c r="B34" s="21" t="s">
        <v>434</v>
      </c>
      <c r="C34" s="302">
        <f>SUM(C35:C45)</f>
        <v>0</v>
      </c>
      <c r="E34" s="20" t="s">
        <v>23</v>
      </c>
      <c r="F34" s="21" t="s">
        <v>434</v>
      </c>
      <c r="G34" s="302">
        <f>SUM(G35:G45)</f>
        <v>81038795</v>
      </c>
    </row>
    <row r="35" spans="1:7" s="427" customFormat="1" ht="12" customHeight="1">
      <c r="A35" s="15" t="s">
        <v>92</v>
      </c>
      <c r="B35" s="428" t="s">
        <v>276</v>
      </c>
      <c r="C35" s="305"/>
      <c r="E35" s="15" t="s">
        <v>92</v>
      </c>
      <c r="F35" s="428" t="s">
        <v>276</v>
      </c>
      <c r="G35" s="305">
        <v>5805000</v>
      </c>
    </row>
    <row r="36" spans="1:7" s="427" customFormat="1" ht="12" customHeight="1">
      <c r="A36" s="14" t="s">
        <v>93</v>
      </c>
      <c r="B36" s="429" t="s">
        <v>277</v>
      </c>
      <c r="C36" s="304"/>
      <c r="E36" s="14" t="s">
        <v>93</v>
      </c>
      <c r="F36" s="429" t="s">
        <v>277</v>
      </c>
      <c r="G36" s="304">
        <v>5665140</v>
      </c>
    </row>
    <row r="37" spans="1:7" s="427" customFormat="1" ht="12" customHeight="1">
      <c r="A37" s="14" t="s">
        <v>94</v>
      </c>
      <c r="B37" s="429" t="s">
        <v>278</v>
      </c>
      <c r="C37" s="304"/>
      <c r="E37" s="14" t="s">
        <v>94</v>
      </c>
      <c r="F37" s="429" t="s">
        <v>278</v>
      </c>
      <c r="G37" s="304">
        <v>7768485</v>
      </c>
    </row>
    <row r="38" spans="1:7" s="427" customFormat="1" ht="12" customHeight="1">
      <c r="A38" s="14" t="s">
        <v>173</v>
      </c>
      <c r="B38" s="429" t="s">
        <v>279</v>
      </c>
      <c r="C38" s="304"/>
      <c r="E38" s="14" t="s">
        <v>173</v>
      </c>
      <c r="F38" s="429" t="s">
        <v>279</v>
      </c>
      <c r="G38" s="304">
        <v>13745000</v>
      </c>
    </row>
    <row r="39" spans="1:7" s="427" customFormat="1" ht="12" customHeight="1">
      <c r="A39" s="14" t="s">
        <v>174</v>
      </c>
      <c r="B39" s="429" t="s">
        <v>280</v>
      </c>
      <c r="C39" s="304"/>
      <c r="E39" s="14" t="s">
        <v>174</v>
      </c>
      <c r="F39" s="429" t="s">
        <v>280</v>
      </c>
      <c r="G39" s="304">
        <v>35669450</v>
      </c>
    </row>
    <row r="40" spans="1:7" s="427" customFormat="1" ht="12" customHeight="1">
      <c r="A40" s="14" t="s">
        <v>175</v>
      </c>
      <c r="B40" s="429" t="s">
        <v>281</v>
      </c>
      <c r="C40" s="304"/>
      <c r="E40" s="14" t="s">
        <v>175</v>
      </c>
      <c r="F40" s="429" t="s">
        <v>281</v>
      </c>
      <c r="G40" s="304">
        <v>11685520</v>
      </c>
    </row>
    <row r="41" spans="1:7" s="427" customFormat="1" ht="12" customHeight="1">
      <c r="A41" s="14" t="s">
        <v>176</v>
      </c>
      <c r="B41" s="429" t="s">
        <v>282</v>
      </c>
      <c r="C41" s="304"/>
      <c r="E41" s="14" t="s">
        <v>176</v>
      </c>
      <c r="F41" s="429" t="s">
        <v>282</v>
      </c>
      <c r="G41" s="304"/>
    </row>
    <row r="42" spans="1:7" s="427" customFormat="1" ht="12" customHeight="1">
      <c r="A42" s="14" t="s">
        <v>177</v>
      </c>
      <c r="B42" s="429" t="s">
        <v>560</v>
      </c>
      <c r="C42" s="304"/>
      <c r="E42" s="14" t="s">
        <v>177</v>
      </c>
      <c r="F42" s="429" t="s">
        <v>560</v>
      </c>
      <c r="G42" s="304">
        <v>200</v>
      </c>
    </row>
    <row r="43" spans="1:7" s="427" customFormat="1" ht="12" customHeight="1">
      <c r="A43" s="14" t="s">
        <v>274</v>
      </c>
      <c r="B43" s="429" t="s">
        <v>284</v>
      </c>
      <c r="C43" s="307"/>
      <c r="E43" s="14" t="s">
        <v>274</v>
      </c>
      <c r="F43" s="429" t="s">
        <v>284</v>
      </c>
      <c r="G43" s="307"/>
    </row>
    <row r="44" spans="1:7" s="427" customFormat="1" ht="12" customHeight="1">
      <c r="A44" s="16" t="s">
        <v>275</v>
      </c>
      <c r="B44" s="430" t="s">
        <v>436</v>
      </c>
      <c r="C44" s="414"/>
      <c r="E44" s="16" t="s">
        <v>275</v>
      </c>
      <c r="F44" s="430" t="s">
        <v>436</v>
      </c>
      <c r="G44" s="414"/>
    </row>
    <row r="45" spans="1:7" s="427" customFormat="1" ht="12" customHeight="1" thickBot="1">
      <c r="A45" s="16" t="s">
        <v>435</v>
      </c>
      <c r="B45" s="299" t="s">
        <v>285</v>
      </c>
      <c r="C45" s="414"/>
      <c r="E45" s="16" t="s">
        <v>435</v>
      </c>
      <c r="F45" s="299" t="s">
        <v>285</v>
      </c>
      <c r="G45" s="414">
        <v>700000</v>
      </c>
    </row>
    <row r="46" spans="1:7" s="427" customFormat="1" ht="12" customHeight="1" thickBot="1">
      <c r="A46" s="20" t="s">
        <v>24</v>
      </c>
      <c r="B46" s="21" t="s">
        <v>286</v>
      </c>
      <c r="C46" s="302">
        <f>SUM(C47:C51)</f>
        <v>0</v>
      </c>
      <c r="E46" s="20" t="s">
        <v>24</v>
      </c>
      <c r="F46" s="21" t="s">
        <v>286</v>
      </c>
      <c r="G46" s="302">
        <f>SUM(G47:G51)</f>
        <v>0</v>
      </c>
    </row>
    <row r="47" spans="1:7" s="427" customFormat="1" ht="12" customHeight="1">
      <c r="A47" s="15" t="s">
        <v>95</v>
      </c>
      <c r="B47" s="428" t="s">
        <v>290</v>
      </c>
      <c r="C47" s="472"/>
      <c r="E47" s="15" t="s">
        <v>95</v>
      </c>
      <c r="F47" s="428" t="s">
        <v>290</v>
      </c>
      <c r="G47" s="472"/>
    </row>
    <row r="48" spans="1:7" s="427" customFormat="1" ht="12" customHeight="1">
      <c r="A48" s="14" t="s">
        <v>96</v>
      </c>
      <c r="B48" s="429" t="s">
        <v>291</v>
      </c>
      <c r="C48" s="307"/>
      <c r="E48" s="14" t="s">
        <v>96</v>
      </c>
      <c r="F48" s="429" t="s">
        <v>291</v>
      </c>
      <c r="G48" s="307"/>
    </row>
    <row r="49" spans="1:7" s="427" customFormat="1" ht="12" customHeight="1">
      <c r="A49" s="14" t="s">
        <v>287</v>
      </c>
      <c r="B49" s="429" t="s">
        <v>292</v>
      </c>
      <c r="C49" s="307"/>
      <c r="E49" s="14" t="s">
        <v>287</v>
      </c>
      <c r="F49" s="429" t="s">
        <v>292</v>
      </c>
      <c r="G49" s="307"/>
    </row>
    <row r="50" spans="1:7" s="427" customFormat="1" ht="12" customHeight="1">
      <c r="A50" s="14" t="s">
        <v>288</v>
      </c>
      <c r="B50" s="429" t="s">
        <v>293</v>
      </c>
      <c r="C50" s="307"/>
      <c r="E50" s="14" t="s">
        <v>288</v>
      </c>
      <c r="F50" s="429" t="s">
        <v>293</v>
      </c>
      <c r="G50" s="307"/>
    </row>
    <row r="51" spans="1:7" s="427" customFormat="1" ht="12" customHeight="1" thickBot="1">
      <c r="A51" s="16" t="s">
        <v>289</v>
      </c>
      <c r="B51" s="299" t="s">
        <v>294</v>
      </c>
      <c r="C51" s="414"/>
      <c r="E51" s="16" t="s">
        <v>289</v>
      </c>
      <c r="F51" s="299" t="s">
        <v>294</v>
      </c>
      <c r="G51" s="414"/>
    </row>
    <row r="52" spans="1:7" s="427" customFormat="1" ht="12" customHeight="1" thickBot="1">
      <c r="A52" s="20" t="s">
        <v>178</v>
      </c>
      <c r="B52" s="21" t="s">
        <v>295</v>
      </c>
      <c r="C52" s="302">
        <f>SUM(C53:C55)</f>
        <v>0</v>
      </c>
      <c r="E52" s="20" t="s">
        <v>178</v>
      </c>
      <c r="F52" s="21" t="s">
        <v>295</v>
      </c>
      <c r="G52" s="302">
        <f>SUM(G53:G55)</f>
        <v>0</v>
      </c>
    </row>
    <row r="53" spans="1:7" s="427" customFormat="1" ht="12" customHeight="1">
      <c r="A53" s="15" t="s">
        <v>97</v>
      </c>
      <c r="B53" s="428" t="s">
        <v>296</v>
      </c>
      <c r="C53" s="305"/>
      <c r="E53" s="15" t="s">
        <v>97</v>
      </c>
      <c r="F53" s="428" t="s">
        <v>296</v>
      </c>
      <c r="G53" s="305"/>
    </row>
    <row r="54" spans="1:7" s="427" customFormat="1" ht="12" customHeight="1">
      <c r="A54" s="14" t="s">
        <v>98</v>
      </c>
      <c r="B54" s="429" t="s">
        <v>426</v>
      </c>
      <c r="C54" s="304"/>
      <c r="E54" s="14" t="s">
        <v>98</v>
      </c>
      <c r="F54" s="429" t="s">
        <v>426</v>
      </c>
      <c r="G54" s="304"/>
    </row>
    <row r="55" spans="1:7" s="427" customFormat="1" ht="12" customHeight="1">
      <c r="A55" s="14" t="s">
        <v>299</v>
      </c>
      <c r="B55" s="429" t="s">
        <v>297</v>
      </c>
      <c r="C55" s="304"/>
      <c r="E55" s="14" t="s">
        <v>299</v>
      </c>
      <c r="F55" s="429" t="s">
        <v>297</v>
      </c>
      <c r="G55" s="304"/>
    </row>
    <row r="56" spans="1:7" s="427" customFormat="1" ht="12" customHeight="1" thickBot="1">
      <c r="A56" s="16" t="s">
        <v>300</v>
      </c>
      <c r="B56" s="299" t="s">
        <v>298</v>
      </c>
      <c r="C56" s="306"/>
      <c r="E56" s="16" t="s">
        <v>300</v>
      </c>
      <c r="F56" s="299" t="s">
        <v>298</v>
      </c>
      <c r="G56" s="306"/>
    </row>
    <row r="57" spans="1:7" s="427" customFormat="1" ht="12" customHeight="1" thickBot="1">
      <c r="A57" s="20" t="s">
        <v>26</v>
      </c>
      <c r="B57" s="297" t="s">
        <v>301</v>
      </c>
      <c r="C57" s="302">
        <f>SUM(C58:C60)</f>
        <v>0</v>
      </c>
      <c r="E57" s="20" t="s">
        <v>26</v>
      </c>
      <c r="F57" s="297" t="s">
        <v>301</v>
      </c>
      <c r="G57" s="302">
        <f>SUM(G58:G60)</f>
        <v>0</v>
      </c>
    </row>
    <row r="58" spans="1:7" s="427" customFormat="1" ht="12" customHeight="1">
      <c r="A58" s="15" t="s">
        <v>179</v>
      </c>
      <c r="B58" s="428" t="s">
        <v>303</v>
      </c>
      <c r="C58" s="307"/>
      <c r="E58" s="15" t="s">
        <v>179</v>
      </c>
      <c r="F58" s="428" t="s">
        <v>303</v>
      </c>
      <c r="G58" s="307"/>
    </row>
    <row r="59" spans="1:7" s="427" customFormat="1" ht="12" customHeight="1">
      <c r="A59" s="14" t="s">
        <v>180</v>
      </c>
      <c r="B59" s="429" t="s">
        <v>427</v>
      </c>
      <c r="C59" s="307"/>
      <c r="E59" s="14" t="s">
        <v>180</v>
      </c>
      <c r="F59" s="429" t="s">
        <v>427</v>
      </c>
      <c r="G59" s="307"/>
    </row>
    <row r="60" spans="1:7" s="427" customFormat="1" ht="12" customHeight="1">
      <c r="A60" s="14" t="s">
        <v>229</v>
      </c>
      <c r="B60" s="429" t="s">
        <v>304</v>
      </c>
      <c r="C60" s="307"/>
      <c r="E60" s="14" t="s">
        <v>229</v>
      </c>
      <c r="F60" s="429" t="s">
        <v>304</v>
      </c>
      <c r="G60" s="307"/>
    </row>
    <row r="61" spans="1:7" s="427" customFormat="1" ht="12" customHeight="1" thickBot="1">
      <c r="A61" s="16" t="s">
        <v>302</v>
      </c>
      <c r="B61" s="299" t="s">
        <v>305</v>
      </c>
      <c r="C61" s="307"/>
      <c r="E61" s="16" t="s">
        <v>302</v>
      </c>
      <c r="F61" s="299" t="s">
        <v>305</v>
      </c>
      <c r="G61" s="307"/>
    </row>
    <row r="62" spans="1:7" s="427" customFormat="1" ht="12" customHeight="1" thickBot="1">
      <c r="A62" s="500" t="s">
        <v>476</v>
      </c>
      <c r="B62" s="21" t="s">
        <v>306</v>
      </c>
      <c r="C62" s="308">
        <f>+C5+C12+C19+C26+C34+C46+C52+C57</f>
        <v>0</v>
      </c>
      <c r="E62" s="500" t="s">
        <v>476</v>
      </c>
      <c r="F62" s="21" t="s">
        <v>306</v>
      </c>
      <c r="G62" s="308">
        <f>+G5+G12+G19+G26+G34+G46+G52+G57</f>
        <v>559040326</v>
      </c>
    </row>
    <row r="63" spans="1:7" s="427" customFormat="1" ht="12" customHeight="1" thickBot="1">
      <c r="A63" s="475" t="s">
        <v>307</v>
      </c>
      <c r="B63" s="297" t="s">
        <v>308</v>
      </c>
      <c r="C63" s="302">
        <f>SUM(C64:C66)</f>
        <v>0</v>
      </c>
      <c r="E63" s="475" t="s">
        <v>307</v>
      </c>
      <c r="F63" s="297" t="s">
        <v>308</v>
      </c>
      <c r="G63" s="302">
        <f>SUM(G64:G66)</f>
        <v>0</v>
      </c>
    </row>
    <row r="64" spans="1:7" s="427" customFormat="1" ht="12" customHeight="1">
      <c r="A64" s="15" t="s">
        <v>336</v>
      </c>
      <c r="B64" s="428" t="s">
        <v>309</v>
      </c>
      <c r="C64" s="307"/>
      <c r="E64" s="15" t="s">
        <v>336</v>
      </c>
      <c r="F64" s="428" t="s">
        <v>309</v>
      </c>
      <c r="G64" s="307"/>
    </row>
    <row r="65" spans="1:7" s="427" customFormat="1" ht="12" customHeight="1">
      <c r="A65" s="14" t="s">
        <v>345</v>
      </c>
      <c r="B65" s="429" t="s">
        <v>310</v>
      </c>
      <c r="C65" s="307"/>
      <c r="E65" s="14" t="s">
        <v>345</v>
      </c>
      <c r="F65" s="429" t="s">
        <v>310</v>
      </c>
      <c r="G65" s="307"/>
    </row>
    <row r="66" spans="1:7" s="427" customFormat="1" ht="12" customHeight="1" thickBot="1">
      <c r="A66" s="16" t="s">
        <v>346</v>
      </c>
      <c r="B66" s="494" t="s">
        <v>461</v>
      </c>
      <c r="C66" s="307"/>
      <c r="E66" s="16" t="s">
        <v>346</v>
      </c>
      <c r="F66" s="494" t="s">
        <v>461</v>
      </c>
      <c r="G66" s="307"/>
    </row>
    <row r="67" spans="1:7" s="427" customFormat="1" ht="12" customHeight="1" thickBot="1">
      <c r="A67" s="475" t="s">
        <v>312</v>
      </c>
      <c r="B67" s="297" t="s">
        <v>313</v>
      </c>
      <c r="C67" s="302">
        <f>SUM(C68:C71)</f>
        <v>0</v>
      </c>
      <c r="E67" s="475" t="s">
        <v>312</v>
      </c>
      <c r="F67" s="297" t="s">
        <v>313</v>
      </c>
      <c r="G67" s="302">
        <f>SUM(G68:G71)</f>
        <v>0</v>
      </c>
    </row>
    <row r="68" spans="1:7" s="427" customFormat="1" ht="12" customHeight="1">
      <c r="A68" s="15" t="s">
        <v>147</v>
      </c>
      <c r="B68" s="428" t="s">
        <v>314</v>
      </c>
      <c r="C68" s="307"/>
      <c r="E68" s="15" t="s">
        <v>147</v>
      </c>
      <c r="F68" s="428" t="s">
        <v>314</v>
      </c>
      <c r="G68" s="307"/>
    </row>
    <row r="69" spans="1:7" s="427" customFormat="1" ht="12" customHeight="1">
      <c r="A69" s="14" t="s">
        <v>148</v>
      </c>
      <c r="B69" s="429" t="s">
        <v>573</v>
      </c>
      <c r="C69" s="307"/>
      <c r="E69" s="14" t="s">
        <v>148</v>
      </c>
      <c r="F69" s="429" t="s">
        <v>573</v>
      </c>
      <c r="G69" s="307"/>
    </row>
    <row r="70" spans="1:7" s="427" customFormat="1" ht="12" customHeight="1">
      <c r="A70" s="14" t="s">
        <v>337</v>
      </c>
      <c r="B70" s="429" t="s">
        <v>315</v>
      </c>
      <c r="C70" s="307"/>
      <c r="E70" s="14" t="s">
        <v>337</v>
      </c>
      <c r="F70" s="429" t="s">
        <v>315</v>
      </c>
      <c r="G70" s="307"/>
    </row>
    <row r="71" spans="1:7" s="427" customFormat="1" ht="12" customHeight="1" thickBot="1">
      <c r="A71" s="16" t="s">
        <v>338</v>
      </c>
      <c r="B71" s="299" t="s">
        <v>574</v>
      </c>
      <c r="C71" s="307"/>
      <c r="E71" s="16" t="s">
        <v>338</v>
      </c>
      <c r="F71" s="299" t="s">
        <v>574</v>
      </c>
      <c r="G71" s="307"/>
    </row>
    <row r="72" spans="1:7" s="427" customFormat="1" ht="12" customHeight="1" thickBot="1">
      <c r="A72" s="475" t="s">
        <v>316</v>
      </c>
      <c r="B72" s="297" t="s">
        <v>317</v>
      </c>
      <c r="C72" s="302">
        <f>SUM(C73:C74)</f>
        <v>0</v>
      </c>
      <c r="E72" s="475" t="s">
        <v>316</v>
      </c>
      <c r="F72" s="297" t="s">
        <v>317</v>
      </c>
      <c r="G72" s="302">
        <f>SUM(G73:G74)</f>
        <v>144762729</v>
      </c>
    </row>
    <row r="73" spans="1:7" s="427" customFormat="1" ht="12" customHeight="1">
      <c r="A73" s="15" t="s">
        <v>339</v>
      </c>
      <c r="B73" s="428" t="s">
        <v>318</v>
      </c>
      <c r="C73" s="307"/>
      <c r="E73" s="15" t="s">
        <v>339</v>
      </c>
      <c r="F73" s="428" t="s">
        <v>318</v>
      </c>
      <c r="G73" s="307">
        <v>144762729</v>
      </c>
    </row>
    <row r="74" spans="1:7" s="427" customFormat="1" ht="12" customHeight="1" thickBot="1">
      <c r="A74" s="16" t="s">
        <v>340</v>
      </c>
      <c r="B74" s="299" t="s">
        <v>319</v>
      </c>
      <c r="C74" s="307"/>
      <c r="E74" s="16" t="s">
        <v>340</v>
      </c>
      <c r="F74" s="299" t="s">
        <v>319</v>
      </c>
      <c r="G74" s="307"/>
    </row>
    <row r="75" spans="1:7" s="427" customFormat="1" ht="12" customHeight="1" thickBot="1">
      <c r="A75" s="475" t="s">
        <v>320</v>
      </c>
      <c r="B75" s="297" t="s">
        <v>321</v>
      </c>
      <c r="C75" s="302">
        <f>SUM(C76:C78)</f>
        <v>0</v>
      </c>
      <c r="E75" s="475" t="s">
        <v>320</v>
      </c>
      <c r="F75" s="297" t="s">
        <v>321</v>
      </c>
      <c r="G75" s="302">
        <f>SUM(G76:G78)</f>
        <v>0</v>
      </c>
    </row>
    <row r="76" spans="1:7" s="427" customFormat="1" ht="12" customHeight="1">
      <c r="A76" s="15" t="s">
        <v>341</v>
      </c>
      <c r="B76" s="428" t="s">
        <v>322</v>
      </c>
      <c r="C76" s="307"/>
      <c r="E76" s="15" t="s">
        <v>341</v>
      </c>
      <c r="F76" s="428" t="s">
        <v>322</v>
      </c>
      <c r="G76" s="307"/>
    </row>
    <row r="77" spans="1:7" s="427" customFormat="1" ht="12" customHeight="1">
      <c r="A77" s="14" t="s">
        <v>342</v>
      </c>
      <c r="B77" s="429" t="s">
        <v>323</v>
      </c>
      <c r="C77" s="307"/>
      <c r="E77" s="14" t="s">
        <v>342</v>
      </c>
      <c r="F77" s="429" t="s">
        <v>323</v>
      </c>
      <c r="G77" s="307"/>
    </row>
    <row r="78" spans="1:7" s="427" customFormat="1" ht="12" customHeight="1" thickBot="1">
      <c r="A78" s="16" t="s">
        <v>343</v>
      </c>
      <c r="B78" s="299" t="s">
        <v>575</v>
      </c>
      <c r="C78" s="307"/>
      <c r="E78" s="16" t="s">
        <v>343</v>
      </c>
      <c r="F78" s="299" t="s">
        <v>575</v>
      </c>
      <c r="G78" s="572"/>
    </row>
    <row r="79" spans="1:7" s="427" customFormat="1" ht="12" customHeight="1" thickBot="1">
      <c r="A79" s="475" t="s">
        <v>324</v>
      </c>
      <c r="B79" s="297" t="s">
        <v>344</v>
      </c>
      <c r="C79" s="302">
        <f>SUM(C80:C83)</f>
        <v>0</v>
      </c>
      <c r="E79" s="475" t="s">
        <v>324</v>
      </c>
      <c r="F79" s="297" t="s">
        <v>344</v>
      </c>
      <c r="G79" s="302">
        <f>SUM(G80:G83)</f>
        <v>0</v>
      </c>
    </row>
    <row r="80" spans="1:7" s="427" customFormat="1" ht="12" customHeight="1">
      <c r="A80" s="432" t="s">
        <v>325</v>
      </c>
      <c r="B80" s="428" t="s">
        <v>326</v>
      </c>
      <c r="C80" s="307"/>
      <c r="E80" s="432" t="s">
        <v>325</v>
      </c>
      <c r="F80" s="428" t="s">
        <v>326</v>
      </c>
      <c r="G80" s="307"/>
    </row>
    <row r="81" spans="1:7" s="427" customFormat="1" ht="12" customHeight="1">
      <c r="A81" s="433" t="s">
        <v>327</v>
      </c>
      <c r="B81" s="429" t="s">
        <v>328</v>
      </c>
      <c r="C81" s="307"/>
      <c r="E81" s="433" t="s">
        <v>327</v>
      </c>
      <c r="F81" s="429" t="s">
        <v>328</v>
      </c>
      <c r="G81" s="307"/>
    </row>
    <row r="82" spans="1:7" s="427" customFormat="1" ht="12" customHeight="1">
      <c r="A82" s="433" t="s">
        <v>329</v>
      </c>
      <c r="B82" s="429" t="s">
        <v>330</v>
      </c>
      <c r="C82" s="307"/>
      <c r="E82" s="433" t="s">
        <v>329</v>
      </c>
      <c r="F82" s="429" t="s">
        <v>330</v>
      </c>
      <c r="G82" s="307"/>
    </row>
    <row r="83" spans="1:7" s="427" customFormat="1" ht="12" customHeight="1" thickBot="1">
      <c r="A83" s="434" t="s">
        <v>331</v>
      </c>
      <c r="B83" s="299" t="s">
        <v>332</v>
      </c>
      <c r="C83" s="307"/>
      <c r="E83" s="434" t="s">
        <v>331</v>
      </c>
      <c r="F83" s="299" t="s">
        <v>332</v>
      </c>
      <c r="G83" s="307"/>
    </row>
    <row r="84" spans="1:7" s="427" customFormat="1" ht="12" customHeight="1" thickBot="1">
      <c r="A84" s="475" t="s">
        <v>333</v>
      </c>
      <c r="B84" s="297" t="s">
        <v>475</v>
      </c>
      <c r="C84" s="473"/>
      <c r="E84" s="475" t="s">
        <v>333</v>
      </c>
      <c r="F84" s="297" t="s">
        <v>475</v>
      </c>
      <c r="G84" s="473"/>
    </row>
    <row r="85" spans="1:7" s="427" customFormat="1" ht="13.5" customHeight="1" thickBot="1">
      <c r="A85" s="475" t="s">
        <v>335</v>
      </c>
      <c r="B85" s="297" t="s">
        <v>334</v>
      </c>
      <c r="C85" s="473"/>
      <c r="E85" s="475" t="s">
        <v>335</v>
      </c>
      <c r="F85" s="297" t="s">
        <v>334</v>
      </c>
      <c r="G85" s="473"/>
    </row>
    <row r="86" spans="1:7" s="427" customFormat="1" ht="15.75" customHeight="1" thickBot="1">
      <c r="A86" s="475" t="s">
        <v>347</v>
      </c>
      <c r="B86" s="435" t="s">
        <v>478</v>
      </c>
      <c r="C86" s="308">
        <f>+C63+C67+C72+C75+C79+C85+C84</f>
        <v>0</v>
      </c>
      <c r="E86" s="475" t="s">
        <v>347</v>
      </c>
      <c r="F86" s="435" t="s">
        <v>478</v>
      </c>
      <c r="G86" s="308">
        <f>+G63+G67+G72+G75+G79+G85+G84</f>
        <v>144762729</v>
      </c>
    </row>
    <row r="87" spans="1:7" s="427" customFormat="1" ht="16.5" customHeight="1" thickBot="1">
      <c r="A87" s="476" t="s">
        <v>477</v>
      </c>
      <c r="B87" s="436" t="s">
        <v>479</v>
      </c>
      <c r="C87" s="308">
        <f>+C62+C86</f>
        <v>0</v>
      </c>
      <c r="E87" s="476" t="s">
        <v>477</v>
      </c>
      <c r="F87" s="436" t="s">
        <v>479</v>
      </c>
      <c r="G87" s="308">
        <f>+G62+G86</f>
        <v>703803055</v>
      </c>
    </row>
    <row r="88" spans="1:7" s="427" customFormat="1" ht="83.25" customHeight="1">
      <c r="A88" s="5"/>
      <c r="B88" s="6"/>
      <c r="C88" s="309"/>
      <c r="E88" s="5"/>
      <c r="F88" s="6"/>
      <c r="G88" s="309"/>
    </row>
    <row r="89" spans="1:7" ht="16.5" customHeight="1">
      <c r="A89" s="646" t="s">
        <v>48</v>
      </c>
      <c r="B89" s="646"/>
      <c r="C89" s="646"/>
      <c r="E89" s="646" t="s">
        <v>48</v>
      </c>
      <c r="F89" s="646"/>
      <c r="G89" s="646"/>
    </row>
    <row r="90" spans="1:7" s="437" customFormat="1" ht="16.5" customHeight="1" thickBot="1">
      <c r="A90" s="647" t="s">
        <v>151</v>
      </c>
      <c r="B90" s="647"/>
      <c r="C90" s="140" t="str">
        <f>C2</f>
        <v>Forintban!</v>
      </c>
      <c r="E90" s="647" t="s">
        <v>151</v>
      </c>
      <c r="F90" s="647"/>
      <c r="G90" s="140" t="str">
        <f>G2</f>
        <v>Forintban!</v>
      </c>
    </row>
    <row r="91" spans="1:7" ht="37.5" customHeight="1" thickBot="1">
      <c r="A91" s="23" t="s">
        <v>70</v>
      </c>
      <c r="B91" s="24" t="s">
        <v>49</v>
      </c>
      <c r="C91" s="38" t="str">
        <f>+C3</f>
        <v>2018. évi előirányzat</v>
      </c>
      <c r="E91" s="23" t="s">
        <v>70</v>
      </c>
      <c r="F91" s="24" t="s">
        <v>49</v>
      </c>
      <c r="G91" s="38" t="str">
        <f>+G3</f>
        <v>2018. évi előirányzat</v>
      </c>
    </row>
    <row r="92" spans="1:7" s="426" customFormat="1" ht="12" customHeight="1" thickBot="1">
      <c r="A92" s="30"/>
      <c r="B92" s="31" t="s">
        <v>493</v>
      </c>
      <c r="C92" s="32" t="s">
        <v>494</v>
      </c>
      <c r="E92" s="30"/>
      <c r="F92" s="31" t="s">
        <v>493</v>
      </c>
      <c r="G92" s="32" t="s">
        <v>494</v>
      </c>
    </row>
    <row r="93" spans="1:7" ht="12" customHeight="1" thickBot="1">
      <c r="A93" s="22" t="s">
        <v>19</v>
      </c>
      <c r="B93" s="28" t="s">
        <v>437</v>
      </c>
      <c r="C93" s="301">
        <f>C94+C95+C96+C97+C98+C111</f>
        <v>0</v>
      </c>
      <c r="E93" s="22" t="s">
        <v>19</v>
      </c>
      <c r="F93" s="28" t="s">
        <v>437</v>
      </c>
      <c r="G93" s="301">
        <f>G94+G95+G96+G97+G98+G111</f>
        <v>584270087</v>
      </c>
    </row>
    <row r="94" spans="1:7" ht="12" customHeight="1">
      <c r="A94" s="17" t="s">
        <v>99</v>
      </c>
      <c r="B94" s="10" t="s">
        <v>50</v>
      </c>
      <c r="C94" s="303"/>
      <c r="E94" s="17" t="s">
        <v>99</v>
      </c>
      <c r="F94" s="10" t="s">
        <v>50</v>
      </c>
      <c r="G94" s="303">
        <v>271768592</v>
      </c>
    </row>
    <row r="95" spans="1:7" ht="12" customHeight="1">
      <c r="A95" s="14" t="s">
        <v>100</v>
      </c>
      <c r="B95" s="8" t="s">
        <v>181</v>
      </c>
      <c r="C95" s="304"/>
      <c r="E95" s="14" t="s">
        <v>100</v>
      </c>
      <c r="F95" s="8" t="s">
        <v>181</v>
      </c>
      <c r="G95" s="304">
        <v>52140664</v>
      </c>
    </row>
    <row r="96" spans="1:7" ht="12" customHeight="1">
      <c r="A96" s="14" t="s">
        <v>101</v>
      </c>
      <c r="B96" s="8" t="s">
        <v>138</v>
      </c>
      <c r="C96" s="306"/>
      <c r="E96" s="14" t="s">
        <v>101</v>
      </c>
      <c r="F96" s="8" t="s">
        <v>138</v>
      </c>
      <c r="G96" s="306">
        <v>197947637</v>
      </c>
    </row>
    <row r="97" spans="1:7" ht="12" customHeight="1">
      <c r="A97" s="14" t="s">
        <v>102</v>
      </c>
      <c r="B97" s="11" t="s">
        <v>182</v>
      </c>
      <c r="C97" s="306"/>
      <c r="E97" s="14" t="s">
        <v>102</v>
      </c>
      <c r="F97" s="11" t="s">
        <v>182</v>
      </c>
      <c r="G97" s="306">
        <v>27400000</v>
      </c>
    </row>
    <row r="98" spans="1:7" ht="12" customHeight="1">
      <c r="A98" s="14" t="s">
        <v>113</v>
      </c>
      <c r="B98" s="19" t="s">
        <v>183</v>
      </c>
      <c r="C98" s="306"/>
      <c r="E98" s="14" t="s">
        <v>113</v>
      </c>
      <c r="F98" s="19" t="s">
        <v>183</v>
      </c>
      <c r="G98" s="306">
        <v>35013194</v>
      </c>
    </row>
    <row r="99" spans="1:7" ht="12" customHeight="1">
      <c r="A99" s="14" t="s">
        <v>103</v>
      </c>
      <c r="B99" s="8" t="s">
        <v>442</v>
      </c>
      <c r="C99" s="306"/>
      <c r="E99" s="14" t="s">
        <v>103</v>
      </c>
      <c r="F99" s="8" t="s">
        <v>442</v>
      </c>
      <c r="G99" s="306">
        <v>3000000</v>
      </c>
    </row>
    <row r="100" spans="1:7" ht="12" customHeight="1">
      <c r="A100" s="14" t="s">
        <v>104</v>
      </c>
      <c r="B100" s="145" t="s">
        <v>441</v>
      </c>
      <c r="C100" s="306"/>
      <c r="E100" s="14" t="s">
        <v>104</v>
      </c>
      <c r="F100" s="145" t="s">
        <v>441</v>
      </c>
      <c r="G100" s="306"/>
    </row>
    <row r="101" spans="1:7" ht="12" customHeight="1">
      <c r="A101" s="14" t="s">
        <v>114</v>
      </c>
      <c r="B101" s="145" t="s">
        <v>440</v>
      </c>
      <c r="C101" s="306"/>
      <c r="E101" s="14" t="s">
        <v>114</v>
      </c>
      <c r="F101" s="145" t="s">
        <v>440</v>
      </c>
      <c r="G101" s="306"/>
    </row>
    <row r="102" spans="1:7" ht="12" customHeight="1">
      <c r="A102" s="14" t="s">
        <v>115</v>
      </c>
      <c r="B102" s="143" t="s">
        <v>350</v>
      </c>
      <c r="C102" s="306"/>
      <c r="E102" s="14" t="s">
        <v>115</v>
      </c>
      <c r="F102" s="143" t="s">
        <v>350</v>
      </c>
      <c r="G102" s="306"/>
    </row>
    <row r="103" spans="1:7" ht="12" customHeight="1">
      <c r="A103" s="14" t="s">
        <v>116</v>
      </c>
      <c r="B103" s="144" t="s">
        <v>351</v>
      </c>
      <c r="C103" s="306"/>
      <c r="E103" s="14" t="s">
        <v>116</v>
      </c>
      <c r="F103" s="144" t="s">
        <v>351</v>
      </c>
      <c r="G103" s="306"/>
    </row>
    <row r="104" spans="1:7" ht="12" customHeight="1">
      <c r="A104" s="14" t="s">
        <v>117</v>
      </c>
      <c r="B104" s="144" t="s">
        <v>352</v>
      </c>
      <c r="C104" s="306"/>
      <c r="E104" s="14" t="s">
        <v>117</v>
      </c>
      <c r="F104" s="144" t="s">
        <v>352</v>
      </c>
      <c r="G104" s="306"/>
    </row>
    <row r="105" spans="1:7" ht="12" customHeight="1">
      <c r="A105" s="14" t="s">
        <v>119</v>
      </c>
      <c r="B105" s="143" t="s">
        <v>353</v>
      </c>
      <c r="C105" s="306"/>
      <c r="E105" s="14" t="s">
        <v>119</v>
      </c>
      <c r="F105" s="143" t="s">
        <v>353</v>
      </c>
      <c r="G105" s="306">
        <v>12017534</v>
      </c>
    </row>
    <row r="106" spans="1:7" ht="12" customHeight="1">
      <c r="A106" s="14" t="s">
        <v>184</v>
      </c>
      <c r="B106" s="143" t="s">
        <v>354</v>
      </c>
      <c r="C106" s="306"/>
      <c r="E106" s="14" t="s">
        <v>184</v>
      </c>
      <c r="F106" s="143" t="s">
        <v>354</v>
      </c>
      <c r="G106" s="306"/>
    </row>
    <row r="107" spans="1:7" ht="12" customHeight="1">
      <c r="A107" s="14" t="s">
        <v>348</v>
      </c>
      <c r="B107" s="144" t="s">
        <v>355</v>
      </c>
      <c r="C107" s="306"/>
      <c r="E107" s="14" t="s">
        <v>348</v>
      </c>
      <c r="F107" s="144" t="s">
        <v>355</v>
      </c>
      <c r="G107" s="306"/>
    </row>
    <row r="108" spans="1:7" ht="12" customHeight="1">
      <c r="A108" s="13" t="s">
        <v>349</v>
      </c>
      <c r="B108" s="145" t="s">
        <v>356</v>
      </c>
      <c r="C108" s="306"/>
      <c r="E108" s="13" t="s">
        <v>349</v>
      </c>
      <c r="F108" s="145" t="s">
        <v>356</v>
      </c>
      <c r="G108" s="306"/>
    </row>
    <row r="109" spans="1:7" ht="12" customHeight="1">
      <c r="A109" s="14" t="s">
        <v>438</v>
      </c>
      <c r="B109" s="145" t="s">
        <v>357</v>
      </c>
      <c r="C109" s="306"/>
      <c r="E109" s="14" t="s">
        <v>438</v>
      </c>
      <c r="F109" s="145" t="s">
        <v>357</v>
      </c>
      <c r="G109" s="306"/>
    </row>
    <row r="110" spans="1:7" ht="12" customHeight="1">
      <c r="A110" s="16" t="s">
        <v>439</v>
      </c>
      <c r="B110" s="145" t="s">
        <v>358</v>
      </c>
      <c r="C110" s="306"/>
      <c r="E110" s="16" t="s">
        <v>439</v>
      </c>
      <c r="F110" s="145" t="s">
        <v>358</v>
      </c>
      <c r="G110" s="306">
        <v>2995660</v>
      </c>
    </row>
    <row r="111" spans="1:7" ht="12" customHeight="1">
      <c r="A111" s="14" t="s">
        <v>443</v>
      </c>
      <c r="B111" s="11" t="s">
        <v>51</v>
      </c>
      <c r="C111" s="304"/>
      <c r="E111" s="14" t="s">
        <v>443</v>
      </c>
      <c r="F111" s="11" t="s">
        <v>51</v>
      </c>
      <c r="G111" s="304"/>
    </row>
    <row r="112" spans="1:7" ht="12" customHeight="1">
      <c r="A112" s="14" t="s">
        <v>444</v>
      </c>
      <c r="B112" s="8" t="s">
        <v>446</v>
      </c>
      <c r="C112" s="304"/>
      <c r="E112" s="14" t="s">
        <v>444</v>
      </c>
      <c r="F112" s="8" t="s">
        <v>446</v>
      </c>
      <c r="G112" s="304">
        <v>20000000</v>
      </c>
    </row>
    <row r="113" spans="1:7" ht="12" customHeight="1" thickBot="1">
      <c r="A113" s="18" t="s">
        <v>445</v>
      </c>
      <c r="B113" s="498" t="s">
        <v>447</v>
      </c>
      <c r="C113" s="310"/>
      <c r="E113" s="18" t="s">
        <v>445</v>
      </c>
      <c r="F113" s="498" t="s">
        <v>447</v>
      </c>
      <c r="G113" s="310"/>
    </row>
    <row r="114" spans="1:7" ht="12" customHeight="1" thickBot="1">
      <c r="A114" s="495" t="s">
        <v>20</v>
      </c>
      <c r="B114" s="496" t="s">
        <v>359</v>
      </c>
      <c r="C114" s="497">
        <f>+C115+C117+C119</f>
        <v>0</v>
      </c>
      <c r="E114" s="495" t="s">
        <v>20</v>
      </c>
      <c r="F114" s="496" t="s">
        <v>359</v>
      </c>
      <c r="G114" s="497">
        <f>+G115+G117+G119</f>
        <v>104394363</v>
      </c>
    </row>
    <row r="115" spans="1:7" ht="12" customHeight="1">
      <c r="A115" s="15" t="s">
        <v>105</v>
      </c>
      <c r="B115" s="8" t="s">
        <v>228</v>
      </c>
      <c r="C115" s="305"/>
      <c r="E115" s="15" t="s">
        <v>105</v>
      </c>
      <c r="F115" s="8" t="s">
        <v>228</v>
      </c>
      <c r="G115" s="305">
        <v>6584500</v>
      </c>
    </row>
    <row r="116" spans="1:7" ht="12" customHeight="1">
      <c r="A116" s="15" t="s">
        <v>106</v>
      </c>
      <c r="B116" s="12" t="s">
        <v>363</v>
      </c>
      <c r="C116" s="305"/>
      <c r="E116" s="15" t="s">
        <v>106</v>
      </c>
      <c r="F116" s="12" t="s">
        <v>363</v>
      </c>
      <c r="G116" s="606"/>
    </row>
    <row r="117" spans="1:7" ht="12" customHeight="1">
      <c r="A117" s="15" t="s">
        <v>107</v>
      </c>
      <c r="B117" s="12" t="s">
        <v>185</v>
      </c>
      <c r="C117" s="304"/>
      <c r="E117" s="15" t="s">
        <v>107</v>
      </c>
      <c r="F117" s="12" t="s">
        <v>185</v>
      </c>
      <c r="G117" s="304">
        <v>96109863</v>
      </c>
    </row>
    <row r="118" spans="1:7" ht="12" customHeight="1">
      <c r="A118" s="15" t="s">
        <v>108</v>
      </c>
      <c r="B118" s="12" t="s">
        <v>364</v>
      </c>
      <c r="C118" s="272"/>
      <c r="E118" s="15" t="s">
        <v>108</v>
      </c>
      <c r="F118" s="12" t="s">
        <v>364</v>
      </c>
      <c r="G118" s="607">
        <v>87374363</v>
      </c>
    </row>
    <row r="119" spans="1:7" ht="12" customHeight="1">
      <c r="A119" s="15" t="s">
        <v>109</v>
      </c>
      <c r="B119" s="299" t="s">
        <v>577</v>
      </c>
      <c r="C119" s="272"/>
      <c r="E119" s="15" t="s">
        <v>109</v>
      </c>
      <c r="F119" s="299" t="s">
        <v>577</v>
      </c>
      <c r="G119" s="272">
        <v>1700000</v>
      </c>
    </row>
    <row r="120" spans="1:7" ht="12" customHeight="1">
      <c r="A120" s="15" t="s">
        <v>118</v>
      </c>
      <c r="B120" s="298" t="s">
        <v>428</v>
      </c>
      <c r="C120" s="272"/>
      <c r="E120" s="15" t="s">
        <v>118</v>
      </c>
      <c r="F120" s="298" t="s">
        <v>428</v>
      </c>
      <c r="G120" s="272"/>
    </row>
    <row r="121" spans="1:7" ht="12" customHeight="1">
      <c r="A121" s="15" t="s">
        <v>120</v>
      </c>
      <c r="B121" s="424" t="s">
        <v>369</v>
      </c>
      <c r="C121" s="272"/>
      <c r="E121" s="15" t="s">
        <v>120</v>
      </c>
      <c r="F121" s="424" t="s">
        <v>369</v>
      </c>
      <c r="G121" s="272"/>
    </row>
    <row r="122" spans="1:7" ht="15.75">
      <c r="A122" s="15" t="s">
        <v>186</v>
      </c>
      <c r="B122" s="144" t="s">
        <v>352</v>
      </c>
      <c r="C122" s="272"/>
      <c r="E122" s="15" t="s">
        <v>186</v>
      </c>
      <c r="F122" s="144" t="s">
        <v>352</v>
      </c>
      <c r="G122" s="272"/>
    </row>
    <row r="123" spans="1:7" ht="12" customHeight="1">
      <c r="A123" s="15" t="s">
        <v>187</v>
      </c>
      <c r="B123" s="144" t="s">
        <v>368</v>
      </c>
      <c r="C123" s="272"/>
      <c r="E123" s="15" t="s">
        <v>187</v>
      </c>
      <c r="F123" s="144" t="s">
        <v>368</v>
      </c>
      <c r="G123" s="272"/>
    </row>
    <row r="124" spans="1:7" ht="12" customHeight="1">
      <c r="A124" s="15" t="s">
        <v>188</v>
      </c>
      <c r="B124" s="144" t="s">
        <v>367</v>
      </c>
      <c r="C124" s="272"/>
      <c r="E124" s="15" t="s">
        <v>188</v>
      </c>
      <c r="F124" s="144" t="s">
        <v>367</v>
      </c>
      <c r="G124" s="272"/>
    </row>
    <row r="125" spans="1:7" ht="12" customHeight="1">
      <c r="A125" s="15" t="s">
        <v>360</v>
      </c>
      <c r="B125" s="144" t="s">
        <v>355</v>
      </c>
      <c r="C125" s="272"/>
      <c r="E125" s="15" t="s">
        <v>360</v>
      </c>
      <c r="F125" s="144" t="s">
        <v>355</v>
      </c>
      <c r="G125" s="272"/>
    </row>
    <row r="126" spans="1:7" ht="12" customHeight="1">
      <c r="A126" s="15" t="s">
        <v>361</v>
      </c>
      <c r="B126" s="144" t="s">
        <v>366</v>
      </c>
      <c r="C126" s="272"/>
      <c r="E126" s="15" t="s">
        <v>361</v>
      </c>
      <c r="F126" s="144" t="s">
        <v>366</v>
      </c>
      <c r="G126" s="272"/>
    </row>
    <row r="127" spans="1:7" ht="16.5" thickBot="1">
      <c r="A127" s="13" t="s">
        <v>362</v>
      </c>
      <c r="B127" s="144" t="s">
        <v>365</v>
      </c>
      <c r="C127" s="274"/>
      <c r="E127" s="13" t="s">
        <v>362</v>
      </c>
      <c r="F127" s="144" t="s">
        <v>365</v>
      </c>
      <c r="G127" s="274">
        <v>1700000</v>
      </c>
    </row>
    <row r="128" spans="1:7" ht="12" customHeight="1" thickBot="1">
      <c r="A128" s="20" t="s">
        <v>21</v>
      </c>
      <c r="B128" s="124" t="s">
        <v>448</v>
      </c>
      <c r="C128" s="302">
        <f>+C93+C114</f>
        <v>0</v>
      </c>
      <c r="E128" s="20" t="s">
        <v>21</v>
      </c>
      <c r="F128" s="124" t="s">
        <v>448</v>
      </c>
      <c r="G128" s="302">
        <f>+G93+G114</f>
        <v>688664450</v>
      </c>
    </row>
    <row r="129" spans="1:7" ht="12" customHeight="1" thickBot="1">
      <c r="A129" s="20" t="s">
        <v>22</v>
      </c>
      <c r="B129" s="124" t="s">
        <v>449</v>
      </c>
      <c r="C129" s="302">
        <f>+C130+C131+C132</f>
        <v>0</v>
      </c>
      <c r="E129" s="20" t="s">
        <v>22</v>
      </c>
      <c r="F129" s="124" t="s">
        <v>449</v>
      </c>
      <c r="G129" s="302">
        <f>+G130+G131+G132</f>
        <v>0</v>
      </c>
    </row>
    <row r="130" spans="1:7" ht="12" customHeight="1">
      <c r="A130" s="15" t="s">
        <v>267</v>
      </c>
      <c r="B130" s="12" t="s">
        <v>456</v>
      </c>
      <c r="C130" s="272"/>
      <c r="E130" s="15" t="s">
        <v>267</v>
      </c>
      <c r="F130" s="12" t="s">
        <v>456</v>
      </c>
      <c r="G130" s="272"/>
    </row>
    <row r="131" spans="1:7" ht="12" customHeight="1">
      <c r="A131" s="15" t="s">
        <v>268</v>
      </c>
      <c r="B131" s="12" t="s">
        <v>457</v>
      </c>
      <c r="C131" s="272"/>
      <c r="E131" s="15" t="s">
        <v>268</v>
      </c>
      <c r="F131" s="12" t="s">
        <v>457</v>
      </c>
      <c r="G131" s="272"/>
    </row>
    <row r="132" spans="1:7" ht="12" customHeight="1" thickBot="1">
      <c r="A132" s="13" t="s">
        <v>269</v>
      </c>
      <c r="B132" s="12" t="s">
        <v>458</v>
      </c>
      <c r="C132" s="272"/>
      <c r="E132" s="13" t="s">
        <v>269</v>
      </c>
      <c r="F132" s="12" t="s">
        <v>458</v>
      </c>
      <c r="G132" s="272"/>
    </row>
    <row r="133" spans="1:7" ht="12" customHeight="1" thickBot="1">
      <c r="A133" s="20" t="s">
        <v>23</v>
      </c>
      <c r="B133" s="124" t="s">
        <v>450</v>
      </c>
      <c r="C133" s="302">
        <f>SUM(C134:C139)</f>
        <v>0</v>
      </c>
      <c r="E133" s="20" t="s">
        <v>23</v>
      </c>
      <c r="F133" s="124" t="s">
        <v>450</v>
      </c>
      <c r="G133" s="302">
        <f>SUM(G134:G139)</f>
        <v>0</v>
      </c>
    </row>
    <row r="134" spans="1:7" ht="12" customHeight="1">
      <c r="A134" s="15" t="s">
        <v>92</v>
      </c>
      <c r="B134" s="9" t="s">
        <v>459</v>
      </c>
      <c r="C134" s="272"/>
      <c r="E134" s="15" t="s">
        <v>92</v>
      </c>
      <c r="F134" s="9" t="s">
        <v>459</v>
      </c>
      <c r="G134" s="272"/>
    </row>
    <row r="135" spans="1:7" ht="12" customHeight="1">
      <c r="A135" s="15" t="s">
        <v>93</v>
      </c>
      <c r="B135" s="9" t="s">
        <v>451</v>
      </c>
      <c r="C135" s="272"/>
      <c r="E135" s="15" t="s">
        <v>93</v>
      </c>
      <c r="F135" s="9" t="s">
        <v>451</v>
      </c>
      <c r="G135" s="272"/>
    </row>
    <row r="136" spans="1:7" ht="12" customHeight="1">
      <c r="A136" s="15" t="s">
        <v>94</v>
      </c>
      <c r="B136" s="9" t="s">
        <v>452</v>
      </c>
      <c r="C136" s="272"/>
      <c r="E136" s="15" t="s">
        <v>94</v>
      </c>
      <c r="F136" s="9" t="s">
        <v>452</v>
      </c>
      <c r="G136" s="272"/>
    </row>
    <row r="137" spans="1:7" ht="12" customHeight="1">
      <c r="A137" s="15" t="s">
        <v>173</v>
      </c>
      <c r="B137" s="9" t="s">
        <v>453</v>
      </c>
      <c r="C137" s="272"/>
      <c r="E137" s="15" t="s">
        <v>173</v>
      </c>
      <c r="F137" s="9" t="s">
        <v>453</v>
      </c>
      <c r="G137" s="272"/>
    </row>
    <row r="138" spans="1:7" ht="12" customHeight="1">
      <c r="A138" s="15" t="s">
        <v>174</v>
      </c>
      <c r="B138" s="9" t="s">
        <v>454</v>
      </c>
      <c r="C138" s="272"/>
      <c r="E138" s="15" t="s">
        <v>174</v>
      </c>
      <c r="F138" s="9" t="s">
        <v>454</v>
      </c>
      <c r="G138" s="272"/>
    </row>
    <row r="139" spans="1:7" ht="12" customHeight="1" thickBot="1">
      <c r="A139" s="13" t="s">
        <v>175</v>
      </c>
      <c r="B139" s="9" t="s">
        <v>455</v>
      </c>
      <c r="C139" s="272"/>
      <c r="E139" s="13" t="s">
        <v>175</v>
      </c>
      <c r="F139" s="9" t="s">
        <v>455</v>
      </c>
      <c r="G139" s="272"/>
    </row>
    <row r="140" spans="1:7" ht="12" customHeight="1" thickBot="1">
      <c r="A140" s="20" t="s">
        <v>24</v>
      </c>
      <c r="B140" s="124" t="s">
        <v>463</v>
      </c>
      <c r="C140" s="308">
        <f>+C141+C142+C143+C144</f>
        <v>0</v>
      </c>
      <c r="E140" s="20" t="s">
        <v>24</v>
      </c>
      <c r="F140" s="124" t="s">
        <v>463</v>
      </c>
      <c r="G140" s="308">
        <f>+G141+G142+G143+G144</f>
        <v>15138605</v>
      </c>
    </row>
    <row r="141" spans="1:7" ht="12" customHeight="1">
      <c r="A141" s="15" t="s">
        <v>95</v>
      </c>
      <c r="B141" s="9" t="s">
        <v>370</v>
      </c>
      <c r="C141" s="272"/>
      <c r="E141" s="15" t="s">
        <v>95</v>
      </c>
      <c r="F141" s="9" t="s">
        <v>370</v>
      </c>
      <c r="G141" s="272"/>
    </row>
    <row r="142" spans="1:7" ht="12" customHeight="1">
      <c r="A142" s="15" t="s">
        <v>96</v>
      </c>
      <c r="B142" s="9" t="s">
        <v>371</v>
      </c>
      <c r="C142" s="272"/>
      <c r="E142" s="15" t="s">
        <v>96</v>
      </c>
      <c r="F142" s="9" t="s">
        <v>371</v>
      </c>
      <c r="G142" s="272">
        <v>15138605</v>
      </c>
    </row>
    <row r="143" spans="1:7" ht="12" customHeight="1">
      <c r="A143" s="15" t="s">
        <v>287</v>
      </c>
      <c r="B143" s="9" t="s">
        <v>464</v>
      </c>
      <c r="C143" s="272"/>
      <c r="E143" s="15" t="s">
        <v>287</v>
      </c>
      <c r="F143" s="9" t="s">
        <v>464</v>
      </c>
      <c r="G143" s="272"/>
    </row>
    <row r="144" spans="1:7" ht="12" customHeight="1" thickBot="1">
      <c r="A144" s="13" t="s">
        <v>288</v>
      </c>
      <c r="B144" s="7" t="s">
        <v>390</v>
      </c>
      <c r="C144" s="272"/>
      <c r="E144" s="13" t="s">
        <v>288</v>
      </c>
      <c r="F144" s="7" t="s">
        <v>390</v>
      </c>
      <c r="G144" s="272"/>
    </row>
    <row r="145" spans="1:7" ht="12" customHeight="1" thickBot="1">
      <c r="A145" s="20" t="s">
        <v>25</v>
      </c>
      <c r="B145" s="124" t="s">
        <v>465</v>
      </c>
      <c r="C145" s="311">
        <f>SUM(C146:C150)</f>
        <v>0</v>
      </c>
      <c r="E145" s="20" t="s">
        <v>25</v>
      </c>
      <c r="F145" s="124" t="s">
        <v>465</v>
      </c>
      <c r="G145" s="311">
        <f>SUM(G146:G150)</f>
        <v>0</v>
      </c>
    </row>
    <row r="146" spans="1:7" ht="12" customHeight="1">
      <c r="A146" s="15" t="s">
        <v>97</v>
      </c>
      <c r="B146" s="9" t="s">
        <v>460</v>
      </c>
      <c r="C146" s="272"/>
      <c r="E146" s="15" t="s">
        <v>97</v>
      </c>
      <c r="F146" s="9" t="s">
        <v>460</v>
      </c>
      <c r="G146" s="272"/>
    </row>
    <row r="147" spans="1:7" ht="12" customHeight="1">
      <c r="A147" s="15" t="s">
        <v>98</v>
      </c>
      <c r="B147" s="9" t="s">
        <v>467</v>
      </c>
      <c r="C147" s="272"/>
      <c r="E147" s="15" t="s">
        <v>98</v>
      </c>
      <c r="F147" s="9" t="s">
        <v>467</v>
      </c>
      <c r="G147" s="272"/>
    </row>
    <row r="148" spans="1:7" ht="12" customHeight="1">
      <c r="A148" s="15" t="s">
        <v>299</v>
      </c>
      <c r="B148" s="9" t="s">
        <v>462</v>
      </c>
      <c r="C148" s="272"/>
      <c r="E148" s="15" t="s">
        <v>299</v>
      </c>
      <c r="F148" s="9" t="s">
        <v>462</v>
      </c>
      <c r="G148" s="272"/>
    </row>
    <row r="149" spans="1:7" ht="12" customHeight="1">
      <c r="A149" s="15" t="s">
        <v>300</v>
      </c>
      <c r="B149" s="9" t="s">
        <v>468</v>
      </c>
      <c r="C149" s="272"/>
      <c r="E149" s="15" t="s">
        <v>300</v>
      </c>
      <c r="F149" s="9" t="s">
        <v>468</v>
      </c>
      <c r="G149" s="272"/>
    </row>
    <row r="150" spans="1:7" ht="12" customHeight="1" thickBot="1">
      <c r="A150" s="15" t="s">
        <v>466</v>
      </c>
      <c r="B150" s="9" t="s">
        <v>469</v>
      </c>
      <c r="C150" s="272"/>
      <c r="E150" s="15" t="s">
        <v>466</v>
      </c>
      <c r="F150" s="9" t="s">
        <v>469</v>
      </c>
      <c r="G150" s="272"/>
    </row>
    <row r="151" spans="1:7" ht="12" customHeight="1" thickBot="1">
      <c r="A151" s="20" t="s">
        <v>26</v>
      </c>
      <c r="B151" s="124" t="s">
        <v>470</v>
      </c>
      <c r="C151" s="499"/>
      <c r="E151" s="20" t="s">
        <v>26</v>
      </c>
      <c r="F151" s="124" t="s">
        <v>470</v>
      </c>
      <c r="G151" s="499"/>
    </row>
    <row r="152" spans="1:7" ht="12" customHeight="1" thickBot="1">
      <c r="A152" s="20" t="s">
        <v>27</v>
      </c>
      <c r="B152" s="124" t="s">
        <v>471</v>
      </c>
      <c r="C152" s="499"/>
      <c r="E152" s="20" t="s">
        <v>27</v>
      </c>
      <c r="F152" s="124" t="s">
        <v>471</v>
      </c>
      <c r="G152" s="499"/>
    </row>
    <row r="153" spans="1:9" ht="15" customHeight="1" thickBot="1">
      <c r="A153" s="20" t="s">
        <v>28</v>
      </c>
      <c r="B153" s="124" t="s">
        <v>473</v>
      </c>
      <c r="C153" s="438">
        <f>+C129+C133+C140+C145+C151+C152</f>
        <v>0</v>
      </c>
      <c r="E153" s="20" t="s">
        <v>28</v>
      </c>
      <c r="F153" s="124" t="s">
        <v>473</v>
      </c>
      <c r="G153" s="438">
        <f>+G129+G133+G140+G145+G151+G152</f>
        <v>15138605</v>
      </c>
      <c r="H153" s="440"/>
      <c r="I153" s="440"/>
    </row>
    <row r="154" spans="1:7" s="427" customFormat="1" ht="12.75" customHeight="1" thickBot="1">
      <c r="A154" s="300" t="s">
        <v>29</v>
      </c>
      <c r="B154" s="390" t="s">
        <v>472</v>
      </c>
      <c r="C154" s="438">
        <f>+C128+C153</f>
        <v>0</v>
      </c>
      <c r="E154" s="300" t="s">
        <v>29</v>
      </c>
      <c r="F154" s="390" t="s">
        <v>472</v>
      </c>
      <c r="G154" s="438">
        <f>+G128+G153</f>
        <v>703803055</v>
      </c>
    </row>
    <row r="155" spans="5:7" ht="7.5" customHeight="1">
      <c r="E155" s="391"/>
      <c r="F155" s="391"/>
      <c r="G155" s="392"/>
    </row>
    <row r="156" spans="1:7" ht="15.75">
      <c r="A156" s="648" t="s">
        <v>372</v>
      </c>
      <c r="B156" s="648"/>
      <c r="C156" s="648"/>
      <c r="E156" s="648" t="s">
        <v>372</v>
      </c>
      <c r="F156" s="648"/>
      <c r="G156" s="648"/>
    </row>
    <row r="157" spans="1:7" ht="15" customHeight="1" thickBot="1">
      <c r="A157" s="645" t="s">
        <v>152</v>
      </c>
      <c r="B157" s="645"/>
      <c r="C157" s="312" t="str">
        <f>C90</f>
        <v>Forintban!</v>
      </c>
      <c r="E157" s="645" t="s">
        <v>152</v>
      </c>
      <c r="F157" s="645"/>
      <c r="G157" s="312" t="str">
        <f>G90</f>
        <v>Forintban!</v>
      </c>
    </row>
    <row r="158" spans="1:7" ht="13.5" customHeight="1" thickBot="1">
      <c r="A158" s="20">
        <v>1</v>
      </c>
      <c r="B158" s="27" t="s">
        <v>474</v>
      </c>
      <c r="C158" s="302">
        <f>+C62-C128</f>
        <v>0</v>
      </c>
      <c r="D158" s="441"/>
      <c r="E158" s="20">
        <v>1</v>
      </c>
      <c r="F158" s="27" t="s">
        <v>474</v>
      </c>
      <c r="G158" s="302">
        <f>+G62-G128</f>
        <v>-129624124</v>
      </c>
    </row>
    <row r="159" spans="1:7" ht="27.75" customHeight="1" thickBot="1">
      <c r="A159" s="20" t="s">
        <v>20</v>
      </c>
      <c r="B159" s="27" t="s">
        <v>480</v>
      </c>
      <c r="C159" s="302">
        <f>+C86-C153</f>
        <v>0</v>
      </c>
      <c r="E159" s="20" t="s">
        <v>20</v>
      </c>
      <c r="F159" s="27" t="s">
        <v>480</v>
      </c>
      <c r="G159" s="302">
        <f>+G86-G153</f>
        <v>129624124</v>
      </c>
    </row>
  </sheetData>
  <sheetProtection/>
  <mergeCells count="12">
    <mergeCell ref="E89:G89"/>
    <mergeCell ref="E90:F90"/>
    <mergeCell ref="E156:G156"/>
    <mergeCell ref="E157:F157"/>
    <mergeCell ref="A1:C1"/>
    <mergeCell ref="A2:B2"/>
    <mergeCell ref="A89:C89"/>
    <mergeCell ref="A90:B90"/>
    <mergeCell ref="A156:C156"/>
    <mergeCell ref="A157:B157"/>
    <mergeCell ref="E1:G1"/>
    <mergeCell ref="E2:F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Elek Város Önkormányzat
2018. ÉVI KÖLTSÉGVETÉS
KÖTELEZŐ FELADATAINAK MÉRLEGE &amp;R&amp;"Times New Roman CE,Félkövér dőlt"&amp;11 1.2. melléklet a ........./2018. (.......)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C13" sqref="C13:C25"/>
    </sheetView>
  </sheetViews>
  <sheetFormatPr defaultColWidth="9.00390625" defaultRowHeight="12.75"/>
  <cols>
    <col min="1" max="1" width="88.625" style="46" customWidth="1"/>
    <col min="2" max="2" width="27.875" style="46" customWidth="1"/>
    <col min="3" max="3" width="3.50390625" style="46" customWidth="1"/>
    <col min="4" max="16384" width="9.375" style="46" customWidth="1"/>
  </cols>
  <sheetData>
    <row r="1" spans="1:2" ht="47.25" customHeight="1">
      <c r="A1" s="711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711"/>
    </row>
    <row r="2" spans="1:2" ht="22.5" customHeight="1" thickBot="1">
      <c r="A2" s="388"/>
      <c r="B2" s="389" t="s">
        <v>14</v>
      </c>
    </row>
    <row r="3" spans="1:2" s="47" customFormat="1" ht="24" customHeight="1" thickBot="1">
      <c r="A3" s="296" t="s">
        <v>53</v>
      </c>
      <c r="B3" s="387" t="str">
        <f>+CONCATENATE(LEFT(ÖSSZEFÜGGÉSEK!A5,4),". évi támogatás összesen")</f>
        <v>2018. évi támogatás összesen</v>
      </c>
    </row>
    <row r="4" spans="1:2" s="48" customFormat="1" ht="13.5" thickBot="1">
      <c r="A4" s="190" t="s">
        <v>493</v>
      </c>
      <c r="B4" s="191" t="s">
        <v>494</v>
      </c>
    </row>
    <row r="5" spans="1:2" ht="12.75">
      <c r="A5" s="578" t="s">
        <v>588</v>
      </c>
      <c r="B5" s="417">
        <v>104927800</v>
      </c>
    </row>
    <row r="6" spans="1:2" ht="12.75" customHeight="1">
      <c r="A6" s="579" t="s">
        <v>589</v>
      </c>
      <c r="B6" s="417">
        <v>7421440</v>
      </c>
    </row>
    <row r="7" spans="1:2" ht="12.75">
      <c r="A7" s="579" t="s">
        <v>590</v>
      </c>
      <c r="B7" s="417">
        <v>10368000</v>
      </c>
    </row>
    <row r="8" spans="1:2" ht="12.75">
      <c r="A8" s="579" t="s">
        <v>591</v>
      </c>
      <c r="B8" s="417"/>
    </row>
    <row r="9" spans="1:2" ht="12.75">
      <c r="A9" s="579" t="s">
        <v>592</v>
      </c>
      <c r="B9" s="417">
        <v>6446800</v>
      </c>
    </row>
    <row r="10" spans="1:2" ht="12.75">
      <c r="A10" s="579" t="s">
        <v>593</v>
      </c>
      <c r="B10" s="417">
        <v>13116600</v>
      </c>
    </row>
    <row r="11" spans="1:2" ht="12.75">
      <c r="A11" s="579" t="s">
        <v>594</v>
      </c>
      <c r="B11" s="417">
        <v>96900</v>
      </c>
    </row>
    <row r="12" spans="1:2" ht="12.75">
      <c r="A12" s="580" t="s">
        <v>595</v>
      </c>
      <c r="B12" s="417">
        <v>28475508</v>
      </c>
    </row>
    <row r="13" spans="1:3" ht="12.75">
      <c r="A13" s="581" t="s">
        <v>607</v>
      </c>
      <c r="B13" s="417">
        <v>1041000</v>
      </c>
      <c r="C13" s="712" t="s">
        <v>529</v>
      </c>
    </row>
    <row r="14" spans="1:3" ht="12.75">
      <c r="A14" s="579" t="s">
        <v>596</v>
      </c>
      <c r="B14" s="417">
        <v>71694600</v>
      </c>
      <c r="C14" s="712"/>
    </row>
    <row r="15" spans="1:3" ht="12.75">
      <c r="A15" s="579" t="s">
        <v>597</v>
      </c>
      <c r="B15" s="417">
        <v>10621000</v>
      </c>
      <c r="C15" s="712"/>
    </row>
    <row r="16" spans="1:3" ht="12.75">
      <c r="A16" s="579" t="s">
        <v>598</v>
      </c>
      <c r="B16" s="417"/>
      <c r="C16" s="712"/>
    </row>
    <row r="17" spans="1:3" ht="12.75">
      <c r="A17" s="579" t="s">
        <v>599</v>
      </c>
      <c r="B17" s="417">
        <v>55459000</v>
      </c>
      <c r="C17" s="712"/>
    </row>
    <row r="18" spans="1:3" ht="12.75">
      <c r="A18" s="579" t="s">
        <v>600</v>
      </c>
      <c r="B18" s="417">
        <v>5812800</v>
      </c>
      <c r="C18" s="712"/>
    </row>
    <row r="19" spans="1:3" ht="12.75">
      <c r="A19" s="582" t="s">
        <v>601</v>
      </c>
      <c r="B19" s="417">
        <v>25632000</v>
      </c>
      <c r="C19" s="712"/>
    </row>
    <row r="20" spans="1:3" ht="12.75">
      <c r="A20" s="582" t="s">
        <v>602</v>
      </c>
      <c r="B20" s="417">
        <v>6910000</v>
      </c>
      <c r="C20" s="712"/>
    </row>
    <row r="21" spans="1:3" ht="12.75">
      <c r="A21" s="579" t="s">
        <v>603</v>
      </c>
      <c r="B21" s="417">
        <v>17803000</v>
      </c>
      <c r="C21" s="712"/>
    </row>
    <row r="22" spans="1:3" ht="12.75">
      <c r="A22" s="579" t="s">
        <v>604</v>
      </c>
      <c r="B22" s="417">
        <v>30342132</v>
      </c>
      <c r="C22" s="712"/>
    </row>
    <row r="23" spans="1:3" ht="12.75">
      <c r="A23" s="579" t="s">
        <v>605</v>
      </c>
      <c r="B23" s="417">
        <v>3256980</v>
      </c>
      <c r="C23" s="712"/>
    </row>
    <row r="24" spans="1:3" ht="13.5" thickBot="1">
      <c r="A24" s="579" t="s">
        <v>606</v>
      </c>
      <c r="B24" s="417">
        <v>5878180</v>
      </c>
      <c r="C24" s="712"/>
    </row>
    <row r="25" spans="1:3" s="50" customFormat="1" ht="19.5" customHeight="1" thickBot="1">
      <c r="A25" s="33" t="s">
        <v>54</v>
      </c>
      <c r="B25" s="49">
        <f>SUM(B5:B24)</f>
        <v>405303740</v>
      </c>
      <c r="C25" s="712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5"/>
  <sheetViews>
    <sheetView zoomScale="145" zoomScaleNormal="145" workbookViewId="0" topLeftCell="A1">
      <selection activeCell="E33" sqref="E3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16" t="str">
        <f>+CONCATENATE("K I M U T A T Á S",CHAR(10),"a ",LEFT(ÖSSZEFÜGGÉSEK!A5,4),". évben céljelleggel juttatott támogatásokról")</f>
        <v>K I M U T A T Á S
a 2018. évben céljelleggel juttatott támogatásokról</v>
      </c>
      <c r="B1" s="716"/>
      <c r="C1" s="716"/>
      <c r="D1" s="716"/>
    </row>
    <row r="2" spans="1:4" ht="17.25" customHeight="1">
      <c r="A2" s="386"/>
      <c r="B2" s="386"/>
      <c r="C2" s="386"/>
      <c r="D2" s="386"/>
    </row>
    <row r="3" spans="1:4" ht="13.5" thickBot="1">
      <c r="A3" s="212"/>
      <c r="B3" s="212"/>
      <c r="C3" s="713"/>
      <c r="D3" s="713"/>
    </row>
    <row r="4" spans="1:4" ht="42.75" customHeight="1" thickBot="1">
      <c r="A4" s="593" t="s">
        <v>70</v>
      </c>
      <c r="B4" s="594" t="s">
        <v>126</v>
      </c>
      <c r="C4" s="594" t="s">
        <v>127</v>
      </c>
      <c r="D4" s="595" t="s">
        <v>15</v>
      </c>
    </row>
    <row r="5" spans="1:4" ht="15.75" customHeight="1">
      <c r="A5" s="591" t="s">
        <v>19</v>
      </c>
      <c r="B5" s="583" t="s">
        <v>608</v>
      </c>
      <c r="C5" s="584" t="s">
        <v>609</v>
      </c>
      <c r="D5" s="592">
        <v>5000000</v>
      </c>
    </row>
    <row r="6" spans="1:4" ht="15.75" customHeight="1">
      <c r="A6" s="213" t="s">
        <v>20</v>
      </c>
      <c r="B6" s="585" t="s">
        <v>608</v>
      </c>
      <c r="C6" s="586" t="s">
        <v>610</v>
      </c>
      <c r="D6" s="563">
        <v>597534</v>
      </c>
    </row>
    <row r="7" spans="1:4" ht="15.75" customHeight="1">
      <c r="A7" s="213" t="s">
        <v>21</v>
      </c>
      <c r="B7" s="587" t="s">
        <v>611</v>
      </c>
      <c r="C7" s="588" t="s">
        <v>609</v>
      </c>
      <c r="D7" s="563">
        <v>1500000</v>
      </c>
    </row>
    <row r="8" spans="1:4" ht="15.75" customHeight="1">
      <c r="A8" s="213" t="s">
        <v>22</v>
      </c>
      <c r="B8" s="585" t="s">
        <v>612</v>
      </c>
      <c r="C8" s="586" t="s">
        <v>609</v>
      </c>
      <c r="D8" s="563">
        <v>120000</v>
      </c>
    </row>
    <row r="9" spans="1:4" ht="15.75" customHeight="1">
      <c r="A9" s="213" t="s">
        <v>23</v>
      </c>
      <c r="B9" s="585" t="s">
        <v>613</v>
      </c>
      <c r="C9" s="586" t="s">
        <v>614</v>
      </c>
      <c r="D9" s="563">
        <v>450000</v>
      </c>
    </row>
    <row r="10" spans="1:4" ht="15.75" customHeight="1">
      <c r="A10" s="213" t="s">
        <v>24</v>
      </c>
      <c r="B10" s="585" t="s">
        <v>619</v>
      </c>
      <c r="C10" s="586" t="s">
        <v>609</v>
      </c>
      <c r="D10" s="563">
        <v>330660</v>
      </c>
    </row>
    <row r="11" spans="1:4" ht="15.75" customHeight="1">
      <c r="A11" s="213" t="s">
        <v>25</v>
      </c>
      <c r="B11" s="585" t="s">
        <v>620</v>
      </c>
      <c r="C11" s="586" t="s">
        <v>609</v>
      </c>
      <c r="D11" s="563">
        <v>200000</v>
      </c>
    </row>
    <row r="12" spans="1:4" ht="15.75" customHeight="1">
      <c r="A12" s="213" t="s">
        <v>26</v>
      </c>
      <c r="B12" s="585" t="s">
        <v>615</v>
      </c>
      <c r="C12" s="586" t="s">
        <v>616</v>
      </c>
      <c r="D12" s="563">
        <v>1800000</v>
      </c>
    </row>
    <row r="13" spans="1:4" ht="15.75" customHeight="1">
      <c r="A13" s="213" t="s">
        <v>27</v>
      </c>
      <c r="B13" s="585" t="s">
        <v>615</v>
      </c>
      <c r="C13" s="586" t="s">
        <v>621</v>
      </c>
      <c r="D13" s="563">
        <v>15000</v>
      </c>
    </row>
    <row r="14" spans="1:4" ht="15.75" customHeight="1">
      <c r="A14" s="213" t="s">
        <v>28</v>
      </c>
      <c r="B14" s="585" t="s">
        <v>617</v>
      </c>
      <c r="C14" s="586" t="s">
        <v>609</v>
      </c>
      <c r="D14" s="563">
        <v>2000000</v>
      </c>
    </row>
    <row r="15" spans="1:4" ht="15.75" customHeight="1">
      <c r="A15" s="213" t="s">
        <v>29</v>
      </c>
      <c r="B15" s="585" t="s">
        <v>622</v>
      </c>
      <c r="C15" s="586" t="s">
        <v>623</v>
      </c>
      <c r="D15" s="563">
        <v>900000</v>
      </c>
    </row>
    <row r="16" spans="1:4" ht="26.25" customHeight="1">
      <c r="A16" s="213" t="s">
        <v>30</v>
      </c>
      <c r="B16" s="585" t="s">
        <v>615</v>
      </c>
      <c r="C16" s="589" t="s">
        <v>618</v>
      </c>
      <c r="D16" s="563">
        <v>300000</v>
      </c>
    </row>
    <row r="17" spans="1:4" ht="15.75" customHeight="1">
      <c r="A17" s="213" t="s">
        <v>31</v>
      </c>
      <c r="B17" s="29" t="s">
        <v>615</v>
      </c>
      <c r="C17" s="590" t="s">
        <v>624</v>
      </c>
      <c r="D17" s="563">
        <v>500000</v>
      </c>
    </row>
    <row r="18" spans="1:4" ht="15.75" customHeight="1">
      <c r="A18" s="213" t="s">
        <v>32</v>
      </c>
      <c r="B18" s="29"/>
      <c r="C18" s="29"/>
      <c r="D18" s="563"/>
    </row>
    <row r="19" spans="1:4" ht="15.75" customHeight="1">
      <c r="A19" s="213" t="s">
        <v>33</v>
      </c>
      <c r="B19" s="29"/>
      <c r="C19" s="29"/>
      <c r="D19" s="563"/>
    </row>
    <row r="20" spans="1:4" ht="15.75" customHeight="1">
      <c r="A20" s="213" t="s">
        <v>34</v>
      </c>
      <c r="B20" s="29"/>
      <c r="C20" s="29"/>
      <c r="D20" s="563"/>
    </row>
    <row r="21" spans="1:4" ht="15.75" customHeight="1">
      <c r="A21" s="213" t="s">
        <v>35</v>
      </c>
      <c r="B21" s="29"/>
      <c r="C21" s="29"/>
      <c r="D21" s="563"/>
    </row>
    <row r="22" spans="1:4" ht="15.75" customHeight="1">
      <c r="A22" s="213" t="s">
        <v>36</v>
      </c>
      <c r="B22" s="29"/>
      <c r="C22" s="29"/>
      <c r="D22" s="563"/>
    </row>
    <row r="23" spans="1:4" ht="15.75" customHeight="1">
      <c r="A23" s="213" t="s">
        <v>37</v>
      </c>
      <c r="B23" s="29"/>
      <c r="C23" s="29"/>
      <c r="D23" s="563"/>
    </row>
    <row r="24" spans="1:4" ht="15.75" customHeight="1">
      <c r="A24" s="213" t="s">
        <v>38</v>
      </c>
      <c r="B24" s="29"/>
      <c r="C24" s="29"/>
      <c r="D24" s="563"/>
    </row>
    <row r="25" spans="1:4" ht="15.75" customHeight="1">
      <c r="A25" s="213" t="s">
        <v>39</v>
      </c>
      <c r="B25" s="29"/>
      <c r="C25" s="29"/>
      <c r="D25" s="563"/>
    </row>
    <row r="26" spans="1:4" ht="15.75" customHeight="1">
      <c r="A26" s="213" t="s">
        <v>40</v>
      </c>
      <c r="B26" s="29"/>
      <c r="C26" s="29"/>
      <c r="D26" s="563"/>
    </row>
    <row r="27" spans="1:4" ht="15.75" customHeight="1">
      <c r="A27" s="213" t="s">
        <v>41</v>
      </c>
      <c r="B27" s="29"/>
      <c r="C27" s="29"/>
      <c r="D27" s="563"/>
    </row>
    <row r="28" spans="1:4" ht="15.75" customHeight="1">
      <c r="A28" s="213" t="s">
        <v>42</v>
      </c>
      <c r="B28" s="29"/>
      <c r="C28" s="29"/>
      <c r="D28" s="563"/>
    </row>
    <row r="29" spans="1:4" ht="15.75" customHeight="1">
      <c r="A29" s="213" t="s">
        <v>43</v>
      </c>
      <c r="B29" s="29"/>
      <c r="C29" s="29"/>
      <c r="D29" s="563"/>
    </row>
    <row r="30" spans="1:4" ht="15.75" customHeight="1">
      <c r="A30" s="213" t="s">
        <v>44</v>
      </c>
      <c r="B30" s="29"/>
      <c r="C30" s="29"/>
      <c r="D30" s="563"/>
    </row>
    <row r="31" spans="1:4" ht="15.75" customHeight="1">
      <c r="A31" s="213" t="s">
        <v>45</v>
      </c>
      <c r="B31" s="29"/>
      <c r="C31" s="29"/>
      <c r="D31" s="563"/>
    </row>
    <row r="32" spans="1:4" ht="15.75" customHeight="1">
      <c r="A32" s="213" t="s">
        <v>46</v>
      </c>
      <c r="B32" s="29"/>
      <c r="C32" s="29"/>
      <c r="D32" s="563"/>
    </row>
    <row r="33" spans="1:4" ht="15.75" customHeight="1">
      <c r="A33" s="213" t="s">
        <v>47</v>
      </c>
      <c r="B33" s="29"/>
      <c r="C33" s="29"/>
      <c r="D33" s="563"/>
    </row>
    <row r="34" spans="1:4" ht="15.75" customHeight="1" thickBot="1">
      <c r="A34" s="213" t="s">
        <v>128</v>
      </c>
      <c r="B34" s="29"/>
      <c r="C34" s="29"/>
      <c r="D34" s="563"/>
    </row>
    <row r="35" spans="1:4" ht="15.75" customHeight="1" thickBot="1">
      <c r="A35" s="714" t="s">
        <v>54</v>
      </c>
      <c r="B35" s="715"/>
      <c r="C35" s="214"/>
      <c r="D35" s="564">
        <f>SUM(D5:D34)</f>
        <v>13713194</v>
      </c>
    </row>
  </sheetData>
  <sheetProtection/>
  <mergeCells count="3">
    <mergeCell ref="C3:D3"/>
    <mergeCell ref="A35:B35"/>
    <mergeCell ref="A1:D1"/>
  </mergeCells>
  <conditionalFormatting sqref="D35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4">
      <selection activeCell="C12" sqref="C12"/>
    </sheetView>
  </sheetViews>
  <sheetFormatPr defaultColWidth="9.00390625" defaultRowHeight="12.75"/>
  <cols>
    <col min="1" max="1" width="9.00390625" style="391" customWidth="1"/>
    <col min="2" max="2" width="66.375" style="391" bestFit="1" customWidth="1"/>
    <col min="3" max="3" width="15.50390625" style="392" customWidth="1"/>
    <col min="4" max="5" width="15.50390625" style="391" customWidth="1"/>
    <col min="6" max="6" width="9.00390625" style="425" customWidth="1"/>
    <col min="7" max="16384" width="9.375" style="425" customWidth="1"/>
  </cols>
  <sheetData>
    <row r="1" spans="1:5" ht="15.75" customHeight="1">
      <c r="A1" s="646" t="s">
        <v>16</v>
      </c>
      <c r="B1" s="646"/>
      <c r="C1" s="646"/>
      <c r="D1" s="646"/>
      <c r="E1" s="646"/>
    </row>
    <row r="2" spans="1:5" ht="15.75" customHeight="1" thickBot="1">
      <c r="A2" s="645" t="s">
        <v>150</v>
      </c>
      <c r="B2" s="645"/>
      <c r="D2" s="141"/>
      <c r="E2" s="312"/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+CONCATENATE(LEFT(ÖSSZEFÜGGÉSEK!A5,4)+1,". évi")</f>
        <v>2019. évi</v>
      </c>
      <c r="D3" s="416" t="str">
        <f>+CONCATENATE(LEFT(ÖSSZEFÜGGÉSEK!A5,4)+2,". évi")</f>
        <v>2020. évi</v>
      </c>
      <c r="E3" s="161" t="str">
        <f>+CONCATENATE(LEFT(ÖSSZEFÜGGÉSEK!A5,4)+3,". évi")</f>
        <v>2021. évi</v>
      </c>
    </row>
    <row r="4" spans="1:5" s="426" customFormat="1" ht="12" customHeight="1" thickBot="1">
      <c r="A4" s="30" t="s">
        <v>493</v>
      </c>
      <c r="B4" s="31" t="s">
        <v>494</v>
      </c>
      <c r="C4" s="31" t="s">
        <v>495</v>
      </c>
      <c r="D4" s="31" t="s">
        <v>497</v>
      </c>
      <c r="E4" s="460" t="s">
        <v>496</v>
      </c>
    </row>
    <row r="5" spans="1:5" s="427" customFormat="1" ht="12" customHeight="1" thickBot="1">
      <c r="A5" s="20" t="s">
        <v>19</v>
      </c>
      <c r="B5" s="21" t="s">
        <v>532</v>
      </c>
      <c r="C5" s="477">
        <v>415000000</v>
      </c>
      <c r="D5" s="477">
        <v>420000000</v>
      </c>
      <c r="E5" s="478">
        <v>425000000</v>
      </c>
    </row>
    <row r="6" spans="1:5" s="427" customFormat="1" ht="12" customHeight="1" thickBot="1">
      <c r="A6" s="20" t="s">
        <v>20</v>
      </c>
      <c r="B6" s="297" t="s">
        <v>374</v>
      </c>
      <c r="C6" s="477">
        <v>370000000</v>
      </c>
      <c r="D6" s="477">
        <v>360000000</v>
      </c>
      <c r="E6" s="478">
        <v>350000000</v>
      </c>
    </row>
    <row r="7" spans="1:5" s="427" customFormat="1" ht="12" customHeight="1" thickBot="1">
      <c r="A7" s="20" t="s">
        <v>21</v>
      </c>
      <c r="B7" s="21" t="s">
        <v>382</v>
      </c>
      <c r="C7" s="477">
        <v>20000000</v>
      </c>
      <c r="D7" s="477">
        <v>25000000</v>
      </c>
      <c r="E7" s="478">
        <v>30000000</v>
      </c>
    </row>
    <row r="8" spans="1:5" s="427" customFormat="1" ht="12" customHeight="1" thickBot="1">
      <c r="A8" s="20" t="s">
        <v>171</v>
      </c>
      <c r="B8" s="21" t="s">
        <v>266</v>
      </c>
      <c r="C8" s="415">
        <f>SUM(C9:C15)</f>
        <v>56500000</v>
      </c>
      <c r="D8" s="415">
        <f>SUM(D9:D15)</f>
        <v>58500000</v>
      </c>
      <c r="E8" s="459">
        <f>SUM(E9:E15)</f>
        <v>60500000</v>
      </c>
    </row>
    <row r="9" spans="1:5" s="427" customFormat="1" ht="12" customHeight="1">
      <c r="A9" s="15" t="s">
        <v>267</v>
      </c>
      <c r="B9" s="428" t="s">
        <v>581</v>
      </c>
      <c r="C9" s="410">
        <v>5000000</v>
      </c>
      <c r="D9" s="410">
        <v>5500000</v>
      </c>
      <c r="E9" s="273">
        <v>6000000</v>
      </c>
    </row>
    <row r="10" spans="1:5" s="427" customFormat="1" ht="12" customHeight="1">
      <c r="A10" s="14" t="s">
        <v>268</v>
      </c>
      <c r="B10" s="429" t="s">
        <v>557</v>
      </c>
      <c r="C10" s="409"/>
      <c r="D10" s="409"/>
      <c r="E10" s="272"/>
    </row>
    <row r="11" spans="1:5" s="427" customFormat="1" ht="12" customHeight="1">
      <c r="A11" s="14" t="s">
        <v>269</v>
      </c>
      <c r="B11" s="429" t="s">
        <v>558</v>
      </c>
      <c r="C11" s="409">
        <v>44000000</v>
      </c>
      <c r="D11" s="409">
        <v>45000000</v>
      </c>
      <c r="E11" s="272">
        <v>46000000</v>
      </c>
    </row>
    <row r="12" spans="1:5" s="427" customFormat="1" ht="12" customHeight="1">
      <c r="A12" s="14" t="s">
        <v>270</v>
      </c>
      <c r="B12" s="429" t="s">
        <v>559</v>
      </c>
      <c r="C12" s="409"/>
      <c r="D12" s="409"/>
      <c r="E12" s="272"/>
    </row>
    <row r="13" spans="1:5" s="427" customFormat="1" ht="12" customHeight="1">
      <c r="A13" s="14" t="s">
        <v>553</v>
      </c>
      <c r="B13" s="429" t="s">
        <v>271</v>
      </c>
      <c r="C13" s="409">
        <v>7500000</v>
      </c>
      <c r="D13" s="409">
        <v>8000000</v>
      </c>
      <c r="E13" s="272">
        <v>8500000</v>
      </c>
    </row>
    <row r="14" spans="1:5" s="427" customFormat="1" ht="12" customHeight="1">
      <c r="A14" s="14" t="s">
        <v>554</v>
      </c>
      <c r="B14" s="429" t="s">
        <v>272</v>
      </c>
      <c r="C14" s="409"/>
      <c r="D14" s="409"/>
      <c r="E14" s="272"/>
    </row>
    <row r="15" spans="1:5" s="427" customFormat="1" ht="12" customHeight="1" thickBot="1">
      <c r="A15" s="16" t="s">
        <v>555</v>
      </c>
      <c r="B15" s="430" t="s">
        <v>273</v>
      </c>
      <c r="C15" s="411"/>
      <c r="D15" s="411"/>
      <c r="E15" s="274"/>
    </row>
    <row r="16" spans="1:5" s="427" customFormat="1" ht="12" customHeight="1" thickBot="1">
      <c r="A16" s="20" t="s">
        <v>23</v>
      </c>
      <c r="B16" s="21" t="s">
        <v>535</v>
      </c>
      <c r="C16" s="477">
        <v>87000000</v>
      </c>
      <c r="D16" s="477">
        <v>88000000</v>
      </c>
      <c r="E16" s="478">
        <v>89000000</v>
      </c>
    </row>
    <row r="17" spans="1:5" s="427" customFormat="1" ht="12" customHeight="1" thickBot="1">
      <c r="A17" s="20" t="s">
        <v>24</v>
      </c>
      <c r="B17" s="21" t="s">
        <v>10</v>
      </c>
      <c r="C17" s="477"/>
      <c r="D17" s="477"/>
      <c r="E17" s="478"/>
    </row>
    <row r="18" spans="1:5" s="427" customFormat="1" ht="12" customHeight="1" thickBot="1">
      <c r="A18" s="20" t="s">
        <v>178</v>
      </c>
      <c r="B18" s="21" t="s">
        <v>534</v>
      </c>
      <c r="C18" s="477"/>
      <c r="D18" s="477"/>
      <c r="E18" s="478"/>
    </row>
    <row r="19" spans="1:5" s="427" customFormat="1" ht="12" customHeight="1" thickBot="1">
      <c r="A19" s="20" t="s">
        <v>26</v>
      </c>
      <c r="B19" s="297" t="s">
        <v>533</v>
      </c>
      <c r="C19" s="477"/>
      <c r="D19" s="477"/>
      <c r="E19" s="478"/>
    </row>
    <row r="20" spans="1:5" s="427" customFormat="1" ht="12" customHeight="1" thickBot="1">
      <c r="A20" s="20" t="s">
        <v>27</v>
      </c>
      <c r="B20" s="21" t="s">
        <v>306</v>
      </c>
      <c r="C20" s="415">
        <f>+C5+C6+C7+C8+C16+C17+C18+C19</f>
        <v>948500000</v>
      </c>
      <c r="D20" s="415">
        <f>+D5+D6+D7+D8+D16+D17+D18+D19</f>
        <v>951500000</v>
      </c>
      <c r="E20" s="308">
        <f>+E5+E6+E7+E8+E16+E17+E18+E19</f>
        <v>954500000</v>
      </c>
    </row>
    <row r="21" spans="1:5" s="427" customFormat="1" ht="12" customHeight="1" thickBot="1">
      <c r="A21" s="20" t="s">
        <v>28</v>
      </c>
      <c r="B21" s="21" t="s">
        <v>536</v>
      </c>
      <c r="C21" s="518"/>
      <c r="D21" s="518"/>
      <c r="E21" s="519"/>
    </row>
    <row r="22" spans="1:5" s="427" customFormat="1" ht="12" customHeight="1" thickBot="1">
      <c r="A22" s="20" t="s">
        <v>29</v>
      </c>
      <c r="B22" s="21" t="s">
        <v>537</v>
      </c>
      <c r="C22" s="415">
        <f>+C20+C21</f>
        <v>948500000</v>
      </c>
      <c r="D22" s="415">
        <f>+D20+D21</f>
        <v>951500000</v>
      </c>
      <c r="E22" s="459">
        <f>+E20+E21</f>
        <v>954500000</v>
      </c>
    </row>
    <row r="23" spans="1:5" s="427" customFormat="1" ht="12" customHeight="1">
      <c r="A23" s="380"/>
      <c r="B23" s="381"/>
      <c r="C23" s="382"/>
      <c r="D23" s="515"/>
      <c r="E23" s="516"/>
    </row>
    <row r="24" spans="1:5" s="427" customFormat="1" ht="12" customHeight="1">
      <c r="A24" s="646" t="s">
        <v>48</v>
      </c>
      <c r="B24" s="646"/>
      <c r="C24" s="646"/>
      <c r="D24" s="646"/>
      <c r="E24" s="646"/>
    </row>
    <row r="25" spans="1:5" s="427" customFormat="1" ht="12" customHeight="1" thickBot="1">
      <c r="A25" s="647" t="s">
        <v>151</v>
      </c>
      <c r="B25" s="647"/>
      <c r="C25" s="392"/>
      <c r="D25" s="141"/>
      <c r="E25" s="312"/>
    </row>
    <row r="26" spans="1:6" s="427" customFormat="1" ht="24" customHeight="1" thickBot="1">
      <c r="A26" s="23" t="s">
        <v>17</v>
      </c>
      <c r="B26" s="24" t="s">
        <v>49</v>
      </c>
      <c r="C26" s="24" t="str">
        <f>+C3</f>
        <v>2019. évi</v>
      </c>
      <c r="D26" s="24" t="str">
        <f>+D3</f>
        <v>2020. évi</v>
      </c>
      <c r="E26" s="161" t="str">
        <f>+E3</f>
        <v>2021. évi</v>
      </c>
      <c r="F26" s="517"/>
    </row>
    <row r="27" spans="1:6" s="427" customFormat="1" ht="12" customHeight="1" thickBot="1">
      <c r="A27" s="420" t="s">
        <v>493</v>
      </c>
      <c r="B27" s="421" t="s">
        <v>494</v>
      </c>
      <c r="C27" s="421" t="s">
        <v>495</v>
      </c>
      <c r="D27" s="421" t="s">
        <v>497</v>
      </c>
      <c r="E27" s="511" t="s">
        <v>496</v>
      </c>
      <c r="F27" s="517"/>
    </row>
    <row r="28" spans="1:6" s="427" customFormat="1" ht="15" customHeight="1" thickBot="1">
      <c r="A28" s="20" t="s">
        <v>19</v>
      </c>
      <c r="B28" s="27" t="s">
        <v>538</v>
      </c>
      <c r="C28" s="477">
        <v>883500000</v>
      </c>
      <c r="D28" s="477">
        <v>871500000</v>
      </c>
      <c r="E28" s="473">
        <v>859500000</v>
      </c>
      <c r="F28" s="517"/>
    </row>
    <row r="29" spans="1:5" ht="12" customHeight="1" thickBot="1">
      <c r="A29" s="495" t="s">
        <v>20</v>
      </c>
      <c r="B29" s="512" t="s">
        <v>543</v>
      </c>
      <c r="C29" s="513">
        <f>+C30+C31+C32</f>
        <v>65000000</v>
      </c>
      <c r="D29" s="513">
        <f>+D30+D31+D32</f>
        <v>80000000</v>
      </c>
      <c r="E29" s="514">
        <f>+E30+E31+E32</f>
        <v>95000000</v>
      </c>
    </row>
    <row r="30" spans="1:5" ht="12" customHeight="1">
      <c r="A30" s="15" t="s">
        <v>105</v>
      </c>
      <c r="B30" s="8" t="s">
        <v>228</v>
      </c>
      <c r="C30" s="610">
        <v>50000000</v>
      </c>
      <c r="D30" s="610">
        <v>60000000</v>
      </c>
      <c r="E30" s="611">
        <v>70000000</v>
      </c>
    </row>
    <row r="31" spans="1:5" ht="12" customHeight="1">
      <c r="A31" s="15" t="s">
        <v>106</v>
      </c>
      <c r="B31" s="12" t="s">
        <v>185</v>
      </c>
      <c r="C31" s="612">
        <v>10000000</v>
      </c>
      <c r="D31" s="612">
        <v>15000000</v>
      </c>
      <c r="E31" s="613">
        <v>20000000</v>
      </c>
    </row>
    <row r="32" spans="1:5" ht="12" customHeight="1" thickBot="1">
      <c r="A32" s="15" t="s">
        <v>107</v>
      </c>
      <c r="B32" s="299" t="s">
        <v>230</v>
      </c>
      <c r="C32" s="612">
        <v>5000000</v>
      </c>
      <c r="D32" s="612">
        <v>5000000</v>
      </c>
      <c r="E32" s="613">
        <v>5000000</v>
      </c>
    </row>
    <row r="33" spans="1:5" ht="12" customHeight="1" thickBot="1">
      <c r="A33" s="20" t="s">
        <v>21</v>
      </c>
      <c r="B33" s="124" t="s">
        <v>448</v>
      </c>
      <c r="C33" s="408">
        <f>+C28+C29</f>
        <v>948500000</v>
      </c>
      <c r="D33" s="408">
        <f>+D28+D29</f>
        <v>951500000</v>
      </c>
      <c r="E33" s="271">
        <f>+E28+E29</f>
        <v>954500000</v>
      </c>
    </row>
    <row r="34" spans="1:6" ht="15" customHeight="1" thickBot="1">
      <c r="A34" s="20" t="s">
        <v>22</v>
      </c>
      <c r="B34" s="124" t="s">
        <v>539</v>
      </c>
      <c r="C34" s="520"/>
      <c r="D34" s="520"/>
      <c r="E34" s="521"/>
      <c r="F34" s="440"/>
    </row>
    <row r="35" spans="1:5" s="427" customFormat="1" ht="12.75" customHeight="1" thickBot="1">
      <c r="A35" s="300" t="s">
        <v>23</v>
      </c>
      <c r="B35" s="390" t="s">
        <v>540</v>
      </c>
      <c r="C35" s="510">
        <f>+C33+C34</f>
        <v>948500000</v>
      </c>
      <c r="D35" s="510">
        <f>+D33+D34</f>
        <v>951500000</v>
      </c>
      <c r="E35" s="504">
        <f>+E33+E34</f>
        <v>954500000</v>
      </c>
    </row>
    <row r="36" ht="15.75">
      <c r="C36" s="391"/>
    </row>
    <row r="37" ht="15.75">
      <c r="C37" s="391"/>
    </row>
    <row r="38" ht="15.75">
      <c r="C38" s="391"/>
    </row>
    <row r="39" ht="16.5" customHeight="1">
      <c r="C39" s="391"/>
    </row>
    <row r="40" ht="15.75">
      <c r="C40" s="391"/>
    </row>
    <row r="41" ht="15.75">
      <c r="C41" s="391"/>
    </row>
    <row r="42" spans="6:7" s="391" customFormat="1" ht="15.75">
      <c r="F42" s="425"/>
      <c r="G42" s="425"/>
    </row>
    <row r="43" spans="6:7" s="391" customFormat="1" ht="15.75">
      <c r="F43" s="425"/>
      <c r="G43" s="425"/>
    </row>
    <row r="44" spans="6:7" s="391" customFormat="1" ht="15.75">
      <c r="F44" s="425"/>
      <c r="G44" s="425"/>
    </row>
    <row r="45" spans="6:7" s="391" customFormat="1" ht="15.75">
      <c r="F45" s="425"/>
      <c r="G45" s="425"/>
    </row>
    <row r="46" spans="6:7" s="391" customFormat="1" ht="15.75">
      <c r="F46" s="425"/>
      <c r="G46" s="425"/>
    </row>
    <row r="47" spans="6:7" s="391" customFormat="1" ht="15.75">
      <c r="F47" s="425"/>
      <c r="G47" s="425"/>
    </row>
    <row r="48" spans="6:7" s="391" customFormat="1" ht="15.75">
      <c r="F48" s="425"/>
      <c r="G48" s="425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CE,Félkövér"&amp;12Elek város Önkormányzat
2018. ÉVI KÖLTSÉGVETÉSI ÉVET KÖVETŐ 3 ÉV TERVEZETT BEVÉTELEI, KIADÁSAI&amp;R&amp;"Times New Roman CE,Félkövér dőlt"&amp;11 7.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9CC00"/>
  </sheetPr>
  <dimension ref="A1:O27"/>
  <sheetViews>
    <sheetView zoomScale="120" zoomScaleNormal="120" zoomScalePageLayoutView="0" workbookViewId="0" topLeftCell="A7">
      <selection activeCell="D33" sqref="D33"/>
    </sheetView>
  </sheetViews>
  <sheetFormatPr defaultColWidth="9.00390625" defaultRowHeight="12.75"/>
  <cols>
    <col min="2" max="2" width="30.875" style="0" bestFit="1" customWidth="1"/>
    <col min="15" max="15" width="10.625" style="0" customWidth="1"/>
  </cols>
  <sheetData>
    <row r="1" spans="1:15" ht="15.75">
      <c r="A1" s="717" t="s">
        <v>637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</row>
    <row r="2" spans="1:15" ht="16.5" thickBot="1">
      <c r="A2" s="102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4" t="s">
        <v>565</v>
      </c>
    </row>
    <row r="3" spans="1:15" ht="24.75" thickBot="1">
      <c r="A3" s="618" t="s">
        <v>17</v>
      </c>
      <c r="B3" s="619" t="s">
        <v>62</v>
      </c>
      <c r="C3" s="619" t="s">
        <v>74</v>
      </c>
      <c r="D3" s="619" t="s">
        <v>75</v>
      </c>
      <c r="E3" s="619" t="s">
        <v>76</v>
      </c>
      <c r="F3" s="619" t="s">
        <v>77</v>
      </c>
      <c r="G3" s="619" t="s">
        <v>78</v>
      </c>
      <c r="H3" s="619" t="s">
        <v>79</v>
      </c>
      <c r="I3" s="619" t="s">
        <v>80</v>
      </c>
      <c r="J3" s="619" t="s">
        <v>81</v>
      </c>
      <c r="K3" s="619" t="s">
        <v>82</v>
      </c>
      <c r="L3" s="619" t="s">
        <v>83</v>
      </c>
      <c r="M3" s="619" t="s">
        <v>84</v>
      </c>
      <c r="N3" s="619" t="s">
        <v>85</v>
      </c>
      <c r="O3" s="620" t="s">
        <v>54</v>
      </c>
    </row>
    <row r="4" spans="1:15" ht="13.5" thickBot="1">
      <c r="A4" s="621"/>
      <c r="B4" s="718" t="s">
        <v>57</v>
      </c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</row>
    <row r="5" spans="1:15" ht="12.75">
      <c r="A5" s="622" t="s">
        <v>19</v>
      </c>
      <c r="B5" s="623" t="s">
        <v>638</v>
      </c>
      <c r="C5" s="624">
        <v>386854807</v>
      </c>
      <c r="D5" s="625">
        <f>+C27</f>
        <v>366413106</v>
      </c>
      <c r="E5" s="625">
        <f>+D27</f>
        <v>361610010</v>
      </c>
      <c r="F5" s="625">
        <f aca="true" t="shared" si="0" ref="F5:N5">+E27</f>
        <v>369061914</v>
      </c>
      <c r="G5" s="625">
        <f t="shared" si="0"/>
        <v>364013818</v>
      </c>
      <c r="H5" s="625">
        <f t="shared" si="0"/>
        <v>355600723</v>
      </c>
      <c r="I5" s="625">
        <f t="shared" si="0"/>
        <v>315685378</v>
      </c>
      <c r="J5" s="625">
        <f t="shared" si="0"/>
        <v>275770033</v>
      </c>
      <c r="K5" s="625">
        <f t="shared" si="0"/>
        <v>237327077</v>
      </c>
      <c r="L5" s="625">
        <f t="shared" si="0"/>
        <v>246523983</v>
      </c>
      <c r="M5" s="625">
        <f t="shared" si="0"/>
        <v>242720890</v>
      </c>
      <c r="N5" s="625">
        <f t="shared" si="0"/>
        <v>235917797</v>
      </c>
      <c r="O5" s="626" t="s">
        <v>639</v>
      </c>
    </row>
    <row r="6" spans="1:15" ht="31.5" customHeight="1">
      <c r="A6" s="627" t="s">
        <v>20</v>
      </c>
      <c r="B6" s="628" t="s">
        <v>373</v>
      </c>
      <c r="C6" s="629">
        <v>33775312</v>
      </c>
      <c r="D6" s="629">
        <v>33775312</v>
      </c>
      <c r="E6" s="629">
        <v>33775312</v>
      </c>
      <c r="F6" s="629">
        <v>33775312</v>
      </c>
      <c r="G6" s="629">
        <v>33775312</v>
      </c>
      <c r="H6" s="629">
        <v>33775312</v>
      </c>
      <c r="I6" s="629">
        <v>33775312</v>
      </c>
      <c r="J6" s="629">
        <v>33775312</v>
      </c>
      <c r="K6" s="629">
        <v>33775311</v>
      </c>
      <c r="L6" s="629">
        <v>33775311</v>
      </c>
      <c r="M6" s="629">
        <v>33775311</v>
      </c>
      <c r="N6" s="629">
        <v>33775311</v>
      </c>
      <c r="O6" s="630">
        <f>SUM(C6:N6)</f>
        <v>405303740</v>
      </c>
    </row>
    <row r="7" spans="1:15" ht="26.25" customHeight="1">
      <c r="A7" s="627" t="s">
        <v>21</v>
      </c>
      <c r="B7" s="628" t="s">
        <v>419</v>
      </c>
      <c r="C7" s="629">
        <v>1474816</v>
      </c>
      <c r="D7" s="629">
        <v>1474816</v>
      </c>
      <c r="E7" s="629">
        <v>1474816</v>
      </c>
      <c r="F7" s="629">
        <v>1474816</v>
      </c>
      <c r="G7" s="629">
        <v>1474816</v>
      </c>
      <c r="H7" s="629">
        <v>1474816</v>
      </c>
      <c r="I7" s="629">
        <v>1474816</v>
      </c>
      <c r="J7" s="629">
        <v>1474816</v>
      </c>
      <c r="K7" s="629">
        <v>1474816</v>
      </c>
      <c r="L7" s="629">
        <v>1474816</v>
      </c>
      <c r="M7" s="629">
        <v>1474816</v>
      </c>
      <c r="N7" s="629">
        <v>1474815</v>
      </c>
      <c r="O7" s="630">
        <f aca="true" t="shared" si="1" ref="O7:O14">SUM(C7:N7)</f>
        <v>17697791</v>
      </c>
    </row>
    <row r="8" spans="1:15" ht="27.75" customHeight="1">
      <c r="A8" s="627" t="s">
        <v>22</v>
      </c>
      <c r="B8" s="631" t="s">
        <v>420</v>
      </c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0">
        <f t="shared" si="1"/>
        <v>0</v>
      </c>
    </row>
    <row r="9" spans="1:15" ht="12.75">
      <c r="A9" s="627" t="s">
        <v>23</v>
      </c>
      <c r="B9" s="633" t="s">
        <v>172</v>
      </c>
      <c r="C9" s="629">
        <v>2500000</v>
      </c>
      <c r="D9" s="629">
        <v>3000000</v>
      </c>
      <c r="E9" s="629">
        <v>17500000</v>
      </c>
      <c r="F9" s="629">
        <v>5000000</v>
      </c>
      <c r="G9" s="629">
        <v>1000000</v>
      </c>
      <c r="H9" s="629">
        <v>1000000</v>
      </c>
      <c r="I9" s="629">
        <v>1000000</v>
      </c>
      <c r="J9" s="629">
        <v>1000000</v>
      </c>
      <c r="K9" s="629">
        <v>17000000</v>
      </c>
      <c r="L9" s="629">
        <v>4000000</v>
      </c>
      <c r="M9" s="629">
        <v>1000000</v>
      </c>
      <c r="N9" s="629">
        <v>1000000</v>
      </c>
      <c r="O9" s="630">
        <f t="shared" si="1"/>
        <v>55000000</v>
      </c>
    </row>
    <row r="10" spans="1:15" ht="12.75">
      <c r="A10" s="627" t="s">
        <v>24</v>
      </c>
      <c r="B10" s="633" t="s">
        <v>421</v>
      </c>
      <c r="C10" s="629">
        <v>8098294</v>
      </c>
      <c r="D10" s="629">
        <v>8098294</v>
      </c>
      <c r="E10" s="629">
        <v>8098294</v>
      </c>
      <c r="F10" s="629">
        <v>8098294</v>
      </c>
      <c r="G10" s="629">
        <v>8098294</v>
      </c>
      <c r="H10" s="629">
        <v>8098294</v>
      </c>
      <c r="I10" s="629">
        <v>8098294</v>
      </c>
      <c r="J10" s="629">
        <v>8098294</v>
      </c>
      <c r="K10" s="629">
        <v>8098294</v>
      </c>
      <c r="L10" s="629">
        <v>8098295</v>
      </c>
      <c r="M10" s="629">
        <v>8098295</v>
      </c>
      <c r="N10" s="629">
        <v>8098295</v>
      </c>
      <c r="O10" s="630">
        <f t="shared" si="1"/>
        <v>97179531</v>
      </c>
    </row>
    <row r="11" spans="1:15" ht="12.75">
      <c r="A11" s="627" t="s">
        <v>25</v>
      </c>
      <c r="B11" s="633" t="s">
        <v>10</v>
      </c>
      <c r="C11" s="629"/>
      <c r="D11" s="629"/>
      <c r="E11" s="629"/>
      <c r="F11" s="629"/>
      <c r="G11" s="629"/>
      <c r="H11" s="629"/>
      <c r="I11" s="629"/>
      <c r="J11" s="629"/>
      <c r="K11" s="629"/>
      <c r="L11" s="629"/>
      <c r="M11" s="629"/>
      <c r="N11" s="629"/>
      <c r="O11" s="630">
        <f t="shared" si="1"/>
        <v>0</v>
      </c>
    </row>
    <row r="12" spans="1:15" ht="12.75">
      <c r="A12" s="627" t="s">
        <v>26</v>
      </c>
      <c r="B12" s="633" t="s">
        <v>375</v>
      </c>
      <c r="C12" s="629"/>
      <c r="D12" s="629"/>
      <c r="E12" s="629"/>
      <c r="F12" s="629"/>
      <c r="G12" s="629"/>
      <c r="H12" s="629"/>
      <c r="I12" s="629"/>
      <c r="J12" s="629"/>
      <c r="K12" s="629"/>
      <c r="L12" s="629"/>
      <c r="M12" s="629"/>
      <c r="N12" s="629"/>
      <c r="O12" s="630">
        <f t="shared" si="1"/>
        <v>0</v>
      </c>
    </row>
    <row r="13" spans="1:15" ht="25.5" customHeight="1">
      <c r="A13" s="627" t="s">
        <v>27</v>
      </c>
      <c r="B13" s="628" t="s">
        <v>407</v>
      </c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30">
        <f t="shared" si="1"/>
        <v>0</v>
      </c>
    </row>
    <row r="14" spans="1:15" ht="13.5" thickBot="1">
      <c r="A14" s="627" t="s">
        <v>28</v>
      </c>
      <c r="B14" s="633" t="s">
        <v>11</v>
      </c>
      <c r="C14" s="629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30">
        <f t="shared" si="1"/>
        <v>0</v>
      </c>
    </row>
    <row r="15" spans="1:15" ht="13.5" thickBot="1">
      <c r="A15" s="621" t="s">
        <v>29</v>
      </c>
      <c r="B15" s="634" t="s">
        <v>110</v>
      </c>
      <c r="C15" s="635">
        <f aca="true" t="shared" si="2" ref="C15:N15">SUM(C5:C14)</f>
        <v>432703229</v>
      </c>
      <c r="D15" s="635">
        <f t="shared" si="2"/>
        <v>412761528</v>
      </c>
      <c r="E15" s="635">
        <f t="shared" si="2"/>
        <v>422458432</v>
      </c>
      <c r="F15" s="635">
        <f t="shared" si="2"/>
        <v>417410336</v>
      </c>
      <c r="G15" s="635">
        <f t="shared" si="2"/>
        <v>408362240</v>
      </c>
      <c r="H15" s="635">
        <f t="shared" si="2"/>
        <v>399949145</v>
      </c>
      <c r="I15" s="635">
        <f t="shared" si="2"/>
        <v>360033800</v>
      </c>
      <c r="J15" s="635">
        <f t="shared" si="2"/>
        <v>320118455</v>
      </c>
      <c r="K15" s="635">
        <f t="shared" si="2"/>
        <v>297675498</v>
      </c>
      <c r="L15" s="635">
        <f t="shared" si="2"/>
        <v>293872405</v>
      </c>
      <c r="M15" s="635">
        <f t="shared" si="2"/>
        <v>287069312</v>
      </c>
      <c r="N15" s="635">
        <f t="shared" si="2"/>
        <v>280266218</v>
      </c>
      <c r="O15" s="636">
        <f>C5+O6+O7+O8+O9+O10+O11+O12+O13+O14</f>
        <v>962035869</v>
      </c>
    </row>
    <row r="16" spans="1:15" ht="13.5" thickBot="1">
      <c r="A16" s="621"/>
      <c r="B16" s="718" t="s">
        <v>58</v>
      </c>
      <c r="C16" s="718"/>
      <c r="D16" s="718"/>
      <c r="E16" s="718"/>
      <c r="F16" s="718"/>
      <c r="G16" s="718"/>
      <c r="H16" s="718"/>
      <c r="I16" s="718"/>
      <c r="J16" s="718"/>
      <c r="K16" s="718"/>
      <c r="L16" s="718"/>
      <c r="M16" s="718"/>
      <c r="N16" s="718"/>
      <c r="O16" s="718"/>
    </row>
    <row r="17" spans="1:15" ht="12.75">
      <c r="A17" s="637" t="s">
        <v>30</v>
      </c>
      <c r="B17" s="638" t="s">
        <v>63</v>
      </c>
      <c r="C17" s="560">
        <v>23022227</v>
      </c>
      <c r="D17" s="560">
        <v>23022227</v>
      </c>
      <c r="E17" s="560">
        <v>23022226</v>
      </c>
      <c r="F17" s="560">
        <v>23022226</v>
      </c>
      <c r="G17" s="560">
        <v>23022225</v>
      </c>
      <c r="H17" s="560">
        <v>23022225</v>
      </c>
      <c r="I17" s="560">
        <v>23022225</v>
      </c>
      <c r="J17" s="560">
        <v>23022223</v>
      </c>
      <c r="K17" s="560">
        <v>23022224</v>
      </c>
      <c r="L17" s="560">
        <v>23022224</v>
      </c>
      <c r="M17" s="560">
        <v>23022223</v>
      </c>
      <c r="N17" s="560">
        <v>23022222</v>
      </c>
      <c r="O17" s="639">
        <f aca="true" t="shared" si="3" ref="O17:O26">SUM(C17:N17)</f>
        <v>276266697</v>
      </c>
    </row>
    <row r="18" spans="1:15" ht="34.5" customHeight="1">
      <c r="A18" s="627" t="s">
        <v>31</v>
      </c>
      <c r="B18" s="628" t="s">
        <v>181</v>
      </c>
      <c r="C18" s="559">
        <v>4420600</v>
      </c>
      <c r="D18" s="559">
        <v>4420600</v>
      </c>
      <c r="E18" s="559">
        <v>4420601</v>
      </c>
      <c r="F18" s="559">
        <v>4420601</v>
      </c>
      <c r="G18" s="559">
        <v>4420601</v>
      </c>
      <c r="H18" s="559">
        <v>4420601</v>
      </c>
      <c r="I18" s="559">
        <v>4420601</v>
      </c>
      <c r="J18" s="559">
        <v>4420601</v>
      </c>
      <c r="K18" s="559">
        <v>4420601</v>
      </c>
      <c r="L18" s="559">
        <v>4420601</v>
      </c>
      <c r="M18" s="559">
        <v>4420601</v>
      </c>
      <c r="N18" s="559">
        <v>4420601</v>
      </c>
      <c r="O18" s="630">
        <f t="shared" si="3"/>
        <v>53047210</v>
      </c>
    </row>
    <row r="19" spans="1:15" ht="12.75">
      <c r="A19" s="627" t="s">
        <v>32</v>
      </c>
      <c r="B19" s="633" t="s">
        <v>640</v>
      </c>
      <c r="C19" s="559">
        <v>18365924</v>
      </c>
      <c r="D19" s="559">
        <v>18365924</v>
      </c>
      <c r="E19" s="559">
        <v>18365924</v>
      </c>
      <c r="F19" s="559">
        <v>18365924</v>
      </c>
      <c r="G19" s="559">
        <v>18365925</v>
      </c>
      <c r="H19" s="559">
        <v>18365925</v>
      </c>
      <c r="I19" s="559">
        <v>18365925</v>
      </c>
      <c r="J19" s="559">
        <v>18365925</v>
      </c>
      <c r="K19" s="559">
        <v>18365925</v>
      </c>
      <c r="L19" s="559">
        <v>18365925</v>
      </c>
      <c r="M19" s="559">
        <v>18365925</v>
      </c>
      <c r="N19" s="559">
        <v>18365925</v>
      </c>
      <c r="O19" s="630">
        <f t="shared" si="3"/>
        <v>220391096</v>
      </c>
    </row>
    <row r="20" spans="1:15" ht="12.75">
      <c r="A20" s="627" t="s">
        <v>33</v>
      </c>
      <c r="B20" s="633" t="s">
        <v>641</v>
      </c>
      <c r="C20" s="559">
        <v>2283334</v>
      </c>
      <c r="D20" s="559">
        <v>2283334</v>
      </c>
      <c r="E20" s="559">
        <v>2283334</v>
      </c>
      <c r="F20" s="559">
        <v>2283334</v>
      </c>
      <c r="G20" s="559">
        <v>2283333</v>
      </c>
      <c r="H20" s="559">
        <v>2283333</v>
      </c>
      <c r="I20" s="559">
        <v>2283333</v>
      </c>
      <c r="J20" s="559">
        <v>2283333</v>
      </c>
      <c r="K20" s="559">
        <v>2283333</v>
      </c>
      <c r="L20" s="559">
        <v>2283333</v>
      </c>
      <c r="M20" s="559">
        <v>2283333</v>
      </c>
      <c r="N20" s="559">
        <v>2283333</v>
      </c>
      <c r="O20" s="630">
        <f t="shared" si="3"/>
        <v>27400000</v>
      </c>
    </row>
    <row r="21" spans="1:15" ht="12.75">
      <c r="A21" s="627" t="s">
        <v>34</v>
      </c>
      <c r="B21" s="633" t="s">
        <v>183</v>
      </c>
      <c r="C21" s="559">
        <v>2917766</v>
      </c>
      <c r="D21" s="559">
        <v>2917766</v>
      </c>
      <c r="E21" s="559">
        <v>2917766</v>
      </c>
      <c r="F21" s="559">
        <v>2917766</v>
      </c>
      <c r="G21" s="559">
        <v>2917766</v>
      </c>
      <c r="H21" s="559">
        <v>2917766</v>
      </c>
      <c r="I21" s="559">
        <v>2917766</v>
      </c>
      <c r="J21" s="559">
        <v>2917766</v>
      </c>
      <c r="K21" s="559">
        <v>2917766</v>
      </c>
      <c r="L21" s="559">
        <v>2917766</v>
      </c>
      <c r="M21" s="559">
        <v>2917767</v>
      </c>
      <c r="N21" s="559">
        <v>2917767</v>
      </c>
      <c r="O21" s="630">
        <f t="shared" si="3"/>
        <v>35013194</v>
      </c>
    </row>
    <row r="22" spans="1:15" ht="12.75">
      <c r="A22" s="627" t="s">
        <v>35</v>
      </c>
      <c r="B22" s="633" t="s">
        <v>228</v>
      </c>
      <c r="C22" s="629"/>
      <c r="D22" s="629"/>
      <c r="E22" s="629">
        <v>1610000</v>
      </c>
      <c r="F22" s="629">
        <v>1610000</v>
      </c>
      <c r="G22" s="629">
        <v>1610000</v>
      </c>
      <c r="H22" s="629">
        <v>1512250</v>
      </c>
      <c r="I22" s="629">
        <v>1512250</v>
      </c>
      <c r="J22" s="629"/>
      <c r="K22" s="629"/>
      <c r="L22" s="629"/>
      <c r="M22" s="629"/>
      <c r="N22" s="629"/>
      <c r="O22" s="630">
        <f t="shared" si="3"/>
        <v>7854500</v>
      </c>
    </row>
    <row r="23" spans="1:15" ht="12.75">
      <c r="A23" s="627" t="s">
        <v>36</v>
      </c>
      <c r="B23" s="628" t="s">
        <v>185</v>
      </c>
      <c r="C23" s="629"/>
      <c r="D23" s="629"/>
      <c r="E23" s="629">
        <v>635000</v>
      </c>
      <c r="F23" s="629">
        <v>635000</v>
      </c>
      <c r="G23" s="629"/>
      <c r="H23" s="629">
        <v>31600000</v>
      </c>
      <c r="I23" s="629">
        <v>31600000</v>
      </c>
      <c r="J23" s="629">
        <v>31639863</v>
      </c>
      <c r="K23" s="629"/>
      <c r="L23" s="629"/>
      <c r="M23" s="629"/>
      <c r="N23" s="629"/>
      <c r="O23" s="630">
        <f t="shared" si="3"/>
        <v>96109863</v>
      </c>
    </row>
    <row r="24" spans="1:15" ht="12.75">
      <c r="A24" s="627" t="s">
        <v>37</v>
      </c>
      <c r="B24" s="633" t="s">
        <v>230</v>
      </c>
      <c r="C24" s="559">
        <v>141667</v>
      </c>
      <c r="D24" s="559">
        <v>141667</v>
      </c>
      <c r="E24" s="559">
        <v>141667</v>
      </c>
      <c r="F24" s="559">
        <v>141667</v>
      </c>
      <c r="G24" s="559">
        <v>141667</v>
      </c>
      <c r="H24" s="559">
        <v>141667</v>
      </c>
      <c r="I24" s="559">
        <v>141667</v>
      </c>
      <c r="J24" s="559">
        <v>141667</v>
      </c>
      <c r="K24" s="559">
        <v>141666</v>
      </c>
      <c r="L24" s="559">
        <v>141666</v>
      </c>
      <c r="M24" s="559">
        <v>141666</v>
      </c>
      <c r="N24" s="559">
        <v>141666</v>
      </c>
      <c r="O24" s="630">
        <f t="shared" si="3"/>
        <v>1700000</v>
      </c>
    </row>
    <row r="25" spans="1:15" ht="13.5" thickBot="1">
      <c r="A25" s="627" t="s">
        <v>38</v>
      </c>
      <c r="B25" s="633" t="s">
        <v>13</v>
      </c>
      <c r="C25" s="629">
        <v>15138605</v>
      </c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30">
        <f t="shared" si="3"/>
        <v>15138605</v>
      </c>
    </row>
    <row r="26" spans="1:15" ht="13.5" thickBot="1">
      <c r="A26" s="640" t="s">
        <v>39</v>
      </c>
      <c r="B26" s="634" t="s">
        <v>111</v>
      </c>
      <c r="C26" s="635">
        <f aca="true" t="shared" si="4" ref="C26:N26">SUM(C17:C25)</f>
        <v>66290123</v>
      </c>
      <c r="D26" s="635">
        <f t="shared" si="4"/>
        <v>51151518</v>
      </c>
      <c r="E26" s="635">
        <f t="shared" si="4"/>
        <v>53396518</v>
      </c>
      <c r="F26" s="635">
        <f t="shared" si="4"/>
        <v>53396518</v>
      </c>
      <c r="G26" s="635">
        <f t="shared" si="4"/>
        <v>52761517</v>
      </c>
      <c r="H26" s="635">
        <f t="shared" si="4"/>
        <v>84263767</v>
      </c>
      <c r="I26" s="635">
        <f t="shared" si="4"/>
        <v>84263767</v>
      </c>
      <c r="J26" s="635">
        <f t="shared" si="4"/>
        <v>82791378</v>
      </c>
      <c r="K26" s="635">
        <f t="shared" si="4"/>
        <v>51151515</v>
      </c>
      <c r="L26" s="635">
        <f t="shared" si="4"/>
        <v>51151515</v>
      </c>
      <c r="M26" s="635">
        <f t="shared" si="4"/>
        <v>51151515</v>
      </c>
      <c r="N26" s="635">
        <f t="shared" si="4"/>
        <v>51151514</v>
      </c>
      <c r="O26" s="641">
        <f t="shared" si="3"/>
        <v>732921165</v>
      </c>
    </row>
    <row r="27" spans="1:15" ht="13.5" thickBot="1">
      <c r="A27" s="640" t="s">
        <v>40</v>
      </c>
      <c r="B27" s="642" t="s">
        <v>642</v>
      </c>
      <c r="C27" s="643">
        <f aca="true" t="shared" si="5" ref="C27:N27">C15-C26</f>
        <v>366413106</v>
      </c>
      <c r="D27" s="643">
        <f t="shared" si="5"/>
        <v>361610010</v>
      </c>
      <c r="E27" s="643">
        <f t="shared" si="5"/>
        <v>369061914</v>
      </c>
      <c r="F27" s="643">
        <f t="shared" si="5"/>
        <v>364013818</v>
      </c>
      <c r="G27" s="643">
        <f t="shared" si="5"/>
        <v>355600723</v>
      </c>
      <c r="H27" s="643">
        <f t="shared" si="5"/>
        <v>315685378</v>
      </c>
      <c r="I27" s="643">
        <f t="shared" si="5"/>
        <v>275770033</v>
      </c>
      <c r="J27" s="643">
        <f t="shared" si="5"/>
        <v>237327077</v>
      </c>
      <c r="K27" s="643">
        <f t="shared" si="5"/>
        <v>246523983</v>
      </c>
      <c r="L27" s="643">
        <f t="shared" si="5"/>
        <v>242720890</v>
      </c>
      <c r="M27" s="643">
        <f t="shared" si="5"/>
        <v>235917797</v>
      </c>
      <c r="N27" s="643">
        <f t="shared" si="5"/>
        <v>229114704</v>
      </c>
      <c r="O27" s="644" t="s">
        <v>639</v>
      </c>
    </row>
  </sheetData>
  <sheetProtection/>
  <mergeCells count="3">
    <mergeCell ref="A1:O1"/>
    <mergeCell ref="B4:O4"/>
    <mergeCell ref="B16:O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&amp;R8.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zoomScalePageLayoutView="110" workbookViewId="0" topLeftCell="A1">
      <selection activeCell="B31" sqref="B31"/>
    </sheetView>
  </sheetViews>
  <sheetFormatPr defaultColWidth="9.00390625" defaultRowHeight="12.75"/>
  <cols>
    <col min="1" max="1" width="9.50390625" style="391" customWidth="1"/>
    <col min="2" max="2" width="91.625" style="391" customWidth="1"/>
    <col min="3" max="3" width="21.625" style="392" customWidth="1"/>
    <col min="4" max="4" width="9.00390625" style="425" customWidth="1"/>
    <col min="5" max="16384" width="9.375" style="425" customWidth="1"/>
  </cols>
  <sheetData>
    <row r="1" spans="1:3" ht="15.75" customHeight="1">
      <c r="A1" s="646" t="s">
        <v>16</v>
      </c>
      <c r="B1" s="646"/>
      <c r="C1" s="646"/>
    </row>
    <row r="2" spans="1:3" ht="15.75" customHeight="1" thickBot="1">
      <c r="A2" s="645" t="s">
        <v>150</v>
      </c>
      <c r="B2" s="645"/>
      <c r="C2" s="312" t="str">
        <f>'1.2.sz.mell.'!C2</f>
        <v>Forintban!</v>
      </c>
    </row>
    <row r="3" spans="1:3" ht="37.5" customHeight="1" thickBot="1">
      <c r="A3" s="23" t="s">
        <v>70</v>
      </c>
      <c r="B3" s="24" t="s">
        <v>18</v>
      </c>
      <c r="C3" s="38" t="str">
        <f>+CONCATENATE(LEFT(ÖSSZEFÜGGÉSEK!A5,4),". évi előirányzat")</f>
        <v>2018. évi előirányzat</v>
      </c>
    </row>
    <row r="4" spans="1:3" s="426" customFormat="1" ht="12" customHeight="1" thickBot="1">
      <c r="A4" s="420"/>
      <c r="B4" s="421" t="s">
        <v>493</v>
      </c>
      <c r="C4" s="422" t="s">
        <v>494</v>
      </c>
    </row>
    <row r="5" spans="1:3" s="427" customFormat="1" ht="12" customHeight="1" thickBot="1">
      <c r="A5" s="20" t="s">
        <v>19</v>
      </c>
      <c r="B5" s="21" t="s">
        <v>251</v>
      </c>
      <c r="C5" s="302">
        <f>+C6+C7+C8+C9+C10+C11</f>
        <v>0</v>
      </c>
    </row>
    <row r="6" spans="1:3" s="427" customFormat="1" ht="12" customHeight="1">
      <c r="A6" s="15" t="s">
        <v>99</v>
      </c>
      <c r="B6" s="428" t="s">
        <v>252</v>
      </c>
      <c r="C6" s="305"/>
    </row>
    <row r="7" spans="1:3" s="427" customFormat="1" ht="12" customHeight="1">
      <c r="A7" s="14" t="s">
        <v>100</v>
      </c>
      <c r="B7" s="429" t="s">
        <v>253</v>
      </c>
      <c r="C7" s="304"/>
    </row>
    <row r="8" spans="1:3" s="427" customFormat="1" ht="12" customHeight="1">
      <c r="A8" s="14" t="s">
        <v>101</v>
      </c>
      <c r="B8" s="429" t="s">
        <v>551</v>
      </c>
      <c r="C8" s="304"/>
    </row>
    <row r="9" spans="1:3" s="427" customFormat="1" ht="12" customHeight="1">
      <c r="A9" s="14" t="s">
        <v>102</v>
      </c>
      <c r="B9" s="429" t="s">
        <v>255</v>
      </c>
      <c r="C9" s="304"/>
    </row>
    <row r="10" spans="1:3" s="427" customFormat="1" ht="12" customHeight="1">
      <c r="A10" s="14" t="s">
        <v>146</v>
      </c>
      <c r="B10" s="298" t="s">
        <v>432</v>
      </c>
      <c r="C10" s="304"/>
    </row>
    <row r="11" spans="1:3" s="427" customFormat="1" ht="12" customHeight="1" thickBot="1">
      <c r="A11" s="16" t="s">
        <v>103</v>
      </c>
      <c r="B11" s="299" t="s">
        <v>433</v>
      </c>
      <c r="C11" s="304"/>
    </row>
    <row r="12" spans="1:3" s="427" customFormat="1" ht="12" customHeight="1" thickBot="1">
      <c r="A12" s="20" t="s">
        <v>20</v>
      </c>
      <c r="B12" s="297" t="s">
        <v>256</v>
      </c>
      <c r="C12" s="302">
        <f>+C13+C14+C15+C16+C17</f>
        <v>0</v>
      </c>
    </row>
    <row r="13" spans="1:3" s="427" customFormat="1" ht="12" customHeight="1">
      <c r="A13" s="15" t="s">
        <v>105</v>
      </c>
      <c r="B13" s="428" t="s">
        <v>257</v>
      </c>
      <c r="C13" s="305"/>
    </row>
    <row r="14" spans="1:3" s="427" customFormat="1" ht="12" customHeight="1">
      <c r="A14" s="14" t="s">
        <v>106</v>
      </c>
      <c r="B14" s="429" t="s">
        <v>258</v>
      </c>
      <c r="C14" s="304"/>
    </row>
    <row r="15" spans="1:3" s="427" customFormat="1" ht="12" customHeight="1">
      <c r="A15" s="14" t="s">
        <v>107</v>
      </c>
      <c r="B15" s="429" t="s">
        <v>422</v>
      </c>
      <c r="C15" s="304"/>
    </row>
    <row r="16" spans="1:3" s="427" customFormat="1" ht="12" customHeight="1">
      <c r="A16" s="14" t="s">
        <v>108</v>
      </c>
      <c r="B16" s="429" t="s">
        <v>423</v>
      </c>
      <c r="C16" s="304"/>
    </row>
    <row r="17" spans="1:3" s="427" customFormat="1" ht="12" customHeight="1">
      <c r="A17" s="14" t="s">
        <v>109</v>
      </c>
      <c r="B17" s="429" t="s">
        <v>576</v>
      </c>
      <c r="C17" s="304"/>
    </row>
    <row r="18" spans="1:3" s="427" customFormat="1" ht="12" customHeight="1" thickBot="1">
      <c r="A18" s="16" t="s">
        <v>118</v>
      </c>
      <c r="B18" s="299" t="s">
        <v>260</v>
      </c>
      <c r="C18" s="306"/>
    </row>
    <row r="19" spans="1:3" s="427" customFormat="1" ht="12" customHeight="1" thickBot="1">
      <c r="A19" s="20" t="s">
        <v>21</v>
      </c>
      <c r="B19" s="21" t="s">
        <v>261</v>
      </c>
      <c r="C19" s="302">
        <f>+C20+C21+C22+C23+C24</f>
        <v>0</v>
      </c>
    </row>
    <row r="20" spans="1:3" s="427" customFormat="1" ht="12" customHeight="1">
      <c r="A20" s="15" t="s">
        <v>88</v>
      </c>
      <c r="B20" s="428" t="s">
        <v>262</v>
      </c>
      <c r="C20" s="305"/>
    </row>
    <row r="21" spans="1:3" s="427" customFormat="1" ht="12" customHeight="1">
      <c r="A21" s="14" t="s">
        <v>89</v>
      </c>
      <c r="B21" s="429" t="s">
        <v>263</v>
      </c>
      <c r="C21" s="304"/>
    </row>
    <row r="22" spans="1:3" s="427" customFormat="1" ht="12" customHeight="1">
      <c r="A22" s="14" t="s">
        <v>90</v>
      </c>
      <c r="B22" s="429" t="s">
        <v>424</v>
      </c>
      <c r="C22" s="304"/>
    </row>
    <row r="23" spans="1:3" s="427" customFormat="1" ht="12" customHeight="1">
      <c r="A23" s="14" t="s">
        <v>91</v>
      </c>
      <c r="B23" s="429" t="s">
        <v>425</v>
      </c>
      <c r="C23" s="304"/>
    </row>
    <row r="24" spans="1:3" s="427" customFormat="1" ht="12" customHeight="1">
      <c r="A24" s="14" t="s">
        <v>169</v>
      </c>
      <c r="B24" s="429" t="s">
        <v>264</v>
      </c>
      <c r="C24" s="304"/>
    </row>
    <row r="25" spans="1:3" s="427" customFormat="1" ht="12" customHeight="1" thickBot="1">
      <c r="A25" s="16" t="s">
        <v>170</v>
      </c>
      <c r="B25" s="430" t="s">
        <v>265</v>
      </c>
      <c r="C25" s="306"/>
    </row>
    <row r="26" spans="1:3" s="427" customFormat="1" ht="12" customHeight="1" thickBot="1">
      <c r="A26" s="20" t="s">
        <v>171</v>
      </c>
      <c r="B26" s="21" t="s">
        <v>552</v>
      </c>
      <c r="C26" s="308">
        <f>SUM(C27:C33)</f>
        <v>0</v>
      </c>
    </row>
    <row r="27" spans="1:3" s="427" customFormat="1" ht="12" customHeight="1">
      <c r="A27" s="15" t="s">
        <v>267</v>
      </c>
      <c r="B27" s="428" t="s">
        <v>556</v>
      </c>
      <c r="C27" s="305"/>
    </row>
    <row r="28" spans="1:3" s="427" customFormat="1" ht="12" customHeight="1">
      <c r="A28" s="14" t="s">
        <v>268</v>
      </c>
      <c r="B28" s="429" t="s">
        <v>557</v>
      </c>
      <c r="C28" s="304"/>
    </row>
    <row r="29" spans="1:3" s="427" customFormat="1" ht="12" customHeight="1">
      <c r="A29" s="14" t="s">
        <v>269</v>
      </c>
      <c r="B29" s="429" t="s">
        <v>558</v>
      </c>
      <c r="C29" s="304"/>
    </row>
    <row r="30" spans="1:3" s="427" customFormat="1" ht="12" customHeight="1">
      <c r="A30" s="14" t="s">
        <v>270</v>
      </c>
      <c r="B30" s="429" t="s">
        <v>559</v>
      </c>
      <c r="C30" s="304"/>
    </row>
    <row r="31" spans="1:3" s="427" customFormat="1" ht="12" customHeight="1">
      <c r="A31" s="14" t="s">
        <v>553</v>
      </c>
      <c r="B31" s="429" t="s">
        <v>271</v>
      </c>
      <c r="C31" s="304"/>
    </row>
    <row r="32" spans="1:3" s="427" customFormat="1" ht="12" customHeight="1">
      <c r="A32" s="14" t="s">
        <v>554</v>
      </c>
      <c r="B32" s="429" t="s">
        <v>272</v>
      </c>
      <c r="C32" s="304"/>
    </row>
    <row r="33" spans="1:3" s="427" customFormat="1" ht="12" customHeight="1" thickBot="1">
      <c r="A33" s="16" t="s">
        <v>555</v>
      </c>
      <c r="B33" s="522" t="s">
        <v>273</v>
      </c>
      <c r="C33" s="306"/>
    </row>
    <row r="34" spans="1:3" s="427" customFormat="1" ht="12" customHeight="1" thickBot="1">
      <c r="A34" s="20" t="s">
        <v>23</v>
      </c>
      <c r="B34" s="21" t="s">
        <v>434</v>
      </c>
      <c r="C34" s="302">
        <f>SUM(C35:C45)</f>
        <v>16140736</v>
      </c>
    </row>
    <row r="35" spans="1:3" s="427" customFormat="1" ht="12" customHeight="1">
      <c r="A35" s="15" t="s">
        <v>92</v>
      </c>
      <c r="B35" s="428" t="s">
        <v>276</v>
      </c>
      <c r="C35" s="368">
        <v>12709241</v>
      </c>
    </row>
    <row r="36" spans="1:3" s="427" customFormat="1" ht="12" customHeight="1">
      <c r="A36" s="14" t="s">
        <v>93</v>
      </c>
      <c r="B36" s="429" t="s">
        <v>277</v>
      </c>
      <c r="C36" s="320"/>
    </row>
    <row r="37" spans="1:3" s="427" customFormat="1" ht="12" customHeight="1">
      <c r="A37" s="14" t="s">
        <v>94</v>
      </c>
      <c r="B37" s="429" t="s">
        <v>278</v>
      </c>
      <c r="C37" s="320"/>
    </row>
    <row r="38" spans="1:3" s="427" customFormat="1" ht="12" customHeight="1">
      <c r="A38" s="14" t="s">
        <v>173</v>
      </c>
      <c r="B38" s="429" t="s">
        <v>279</v>
      </c>
      <c r="C38" s="320"/>
    </row>
    <row r="39" spans="1:3" s="427" customFormat="1" ht="12" customHeight="1">
      <c r="A39" s="14" t="s">
        <v>174</v>
      </c>
      <c r="B39" s="429" t="s">
        <v>280</v>
      </c>
      <c r="C39" s="320"/>
    </row>
    <row r="40" spans="1:3" s="427" customFormat="1" ht="12" customHeight="1">
      <c r="A40" s="14" t="s">
        <v>175</v>
      </c>
      <c r="B40" s="429" t="s">
        <v>281</v>
      </c>
      <c r="C40" s="320">
        <v>3431495</v>
      </c>
    </row>
    <row r="41" spans="1:3" s="427" customFormat="1" ht="12" customHeight="1">
      <c r="A41" s="14" t="s">
        <v>176</v>
      </c>
      <c r="B41" s="429" t="s">
        <v>282</v>
      </c>
      <c r="C41" s="320"/>
    </row>
    <row r="42" spans="1:3" s="427" customFormat="1" ht="12" customHeight="1">
      <c r="A42" s="14" t="s">
        <v>177</v>
      </c>
      <c r="B42" s="429" t="s">
        <v>560</v>
      </c>
      <c r="C42" s="304"/>
    </row>
    <row r="43" spans="1:3" s="427" customFormat="1" ht="12" customHeight="1">
      <c r="A43" s="14" t="s">
        <v>274</v>
      </c>
      <c r="B43" s="429" t="s">
        <v>284</v>
      </c>
      <c r="C43" s="307"/>
    </row>
    <row r="44" spans="1:3" s="427" customFormat="1" ht="12" customHeight="1">
      <c r="A44" s="16" t="s">
        <v>275</v>
      </c>
      <c r="B44" s="430" t="s">
        <v>436</v>
      </c>
      <c r="C44" s="414"/>
    </row>
    <row r="45" spans="1:3" s="427" customFormat="1" ht="12" customHeight="1" thickBot="1">
      <c r="A45" s="16" t="s">
        <v>435</v>
      </c>
      <c r="B45" s="299" t="s">
        <v>285</v>
      </c>
      <c r="C45" s="414"/>
    </row>
    <row r="46" spans="1:3" s="427" customFormat="1" ht="12" customHeight="1" thickBot="1">
      <c r="A46" s="20" t="s">
        <v>24</v>
      </c>
      <c r="B46" s="21" t="s">
        <v>286</v>
      </c>
      <c r="C46" s="302">
        <f>SUM(C47:C51)</f>
        <v>0</v>
      </c>
    </row>
    <row r="47" spans="1:3" s="427" customFormat="1" ht="12" customHeight="1">
      <c r="A47" s="15" t="s">
        <v>95</v>
      </c>
      <c r="B47" s="428" t="s">
        <v>290</v>
      </c>
      <c r="C47" s="472"/>
    </row>
    <row r="48" spans="1:3" s="427" customFormat="1" ht="12" customHeight="1">
      <c r="A48" s="14" t="s">
        <v>96</v>
      </c>
      <c r="B48" s="429" t="s">
        <v>291</v>
      </c>
      <c r="C48" s="307"/>
    </row>
    <row r="49" spans="1:3" s="427" customFormat="1" ht="12" customHeight="1">
      <c r="A49" s="14" t="s">
        <v>287</v>
      </c>
      <c r="B49" s="429" t="s">
        <v>292</v>
      </c>
      <c r="C49" s="307"/>
    </row>
    <row r="50" spans="1:3" s="427" customFormat="1" ht="12" customHeight="1">
      <c r="A50" s="14" t="s">
        <v>288</v>
      </c>
      <c r="B50" s="429" t="s">
        <v>293</v>
      </c>
      <c r="C50" s="307"/>
    </row>
    <row r="51" spans="1:3" s="427" customFormat="1" ht="12" customHeight="1" thickBot="1">
      <c r="A51" s="16" t="s">
        <v>289</v>
      </c>
      <c r="B51" s="299" t="s">
        <v>294</v>
      </c>
      <c r="C51" s="414"/>
    </row>
    <row r="52" spans="1:3" s="427" customFormat="1" ht="12" customHeight="1" thickBot="1">
      <c r="A52" s="20" t="s">
        <v>178</v>
      </c>
      <c r="B52" s="21" t="s">
        <v>295</v>
      </c>
      <c r="C52" s="302">
        <f>SUM(C53:C55)</f>
        <v>0</v>
      </c>
    </row>
    <row r="53" spans="1:3" s="427" customFormat="1" ht="12" customHeight="1">
      <c r="A53" s="15" t="s">
        <v>97</v>
      </c>
      <c r="B53" s="428" t="s">
        <v>296</v>
      </c>
      <c r="C53" s="305"/>
    </row>
    <row r="54" spans="1:3" s="427" customFormat="1" ht="12" customHeight="1">
      <c r="A54" s="14" t="s">
        <v>98</v>
      </c>
      <c r="B54" s="429" t="s">
        <v>426</v>
      </c>
      <c r="C54" s="304"/>
    </row>
    <row r="55" spans="1:3" s="427" customFormat="1" ht="12" customHeight="1">
      <c r="A55" s="14" t="s">
        <v>299</v>
      </c>
      <c r="B55" s="429" t="s">
        <v>297</v>
      </c>
      <c r="C55" s="304"/>
    </row>
    <row r="56" spans="1:3" s="427" customFormat="1" ht="12" customHeight="1" thickBot="1">
      <c r="A56" s="16" t="s">
        <v>300</v>
      </c>
      <c r="B56" s="299" t="s">
        <v>298</v>
      </c>
      <c r="C56" s="306"/>
    </row>
    <row r="57" spans="1:3" s="427" customFormat="1" ht="12" customHeight="1" thickBot="1">
      <c r="A57" s="20" t="s">
        <v>26</v>
      </c>
      <c r="B57" s="297" t="s">
        <v>301</v>
      </c>
      <c r="C57" s="302">
        <f>SUM(C58:C60)</f>
        <v>0</v>
      </c>
    </row>
    <row r="58" spans="1:3" s="427" customFormat="1" ht="12" customHeight="1">
      <c r="A58" s="15" t="s">
        <v>179</v>
      </c>
      <c r="B58" s="428" t="s">
        <v>303</v>
      </c>
      <c r="C58" s="307"/>
    </row>
    <row r="59" spans="1:3" s="427" customFormat="1" ht="12" customHeight="1">
      <c r="A59" s="14" t="s">
        <v>180</v>
      </c>
      <c r="B59" s="429" t="s">
        <v>427</v>
      </c>
      <c r="C59" s="307"/>
    </row>
    <row r="60" spans="1:3" s="427" customFormat="1" ht="12" customHeight="1">
      <c r="A60" s="14" t="s">
        <v>229</v>
      </c>
      <c r="B60" s="429" t="s">
        <v>304</v>
      </c>
      <c r="C60" s="307"/>
    </row>
    <row r="61" spans="1:3" s="427" customFormat="1" ht="12" customHeight="1" thickBot="1">
      <c r="A61" s="16" t="s">
        <v>302</v>
      </c>
      <c r="B61" s="299" t="s">
        <v>305</v>
      </c>
      <c r="C61" s="307"/>
    </row>
    <row r="62" spans="1:3" s="427" customFormat="1" ht="12" customHeight="1" thickBot="1">
      <c r="A62" s="500" t="s">
        <v>476</v>
      </c>
      <c r="B62" s="21" t="s">
        <v>306</v>
      </c>
      <c r="C62" s="308">
        <f>+C5+C12+C19+C26+C34+C46+C52+C57</f>
        <v>16140736</v>
      </c>
    </row>
    <row r="63" spans="1:3" s="427" customFormat="1" ht="12" customHeight="1" thickBot="1">
      <c r="A63" s="475" t="s">
        <v>307</v>
      </c>
      <c r="B63" s="297" t="s">
        <v>308</v>
      </c>
      <c r="C63" s="302">
        <f>SUM(C64:C66)</f>
        <v>0</v>
      </c>
    </row>
    <row r="64" spans="1:3" s="427" customFormat="1" ht="12" customHeight="1">
      <c r="A64" s="15" t="s">
        <v>336</v>
      </c>
      <c r="B64" s="428" t="s">
        <v>309</v>
      </c>
      <c r="C64" s="307"/>
    </row>
    <row r="65" spans="1:3" s="427" customFormat="1" ht="12" customHeight="1">
      <c r="A65" s="14" t="s">
        <v>345</v>
      </c>
      <c r="B65" s="429" t="s">
        <v>310</v>
      </c>
      <c r="C65" s="307"/>
    </row>
    <row r="66" spans="1:3" s="427" customFormat="1" ht="12" customHeight="1" thickBot="1">
      <c r="A66" s="16" t="s">
        <v>346</v>
      </c>
      <c r="B66" s="494" t="s">
        <v>461</v>
      </c>
      <c r="C66" s="307"/>
    </row>
    <row r="67" spans="1:3" s="427" customFormat="1" ht="12" customHeight="1" thickBot="1">
      <c r="A67" s="475" t="s">
        <v>312</v>
      </c>
      <c r="B67" s="297" t="s">
        <v>313</v>
      </c>
      <c r="C67" s="302">
        <f>SUM(C68:C71)</f>
        <v>0</v>
      </c>
    </row>
    <row r="68" spans="1:3" s="427" customFormat="1" ht="12" customHeight="1">
      <c r="A68" s="15" t="s">
        <v>147</v>
      </c>
      <c r="B68" s="428" t="s">
        <v>314</v>
      </c>
      <c r="C68" s="307"/>
    </row>
    <row r="69" spans="1:3" s="427" customFormat="1" ht="12" customHeight="1">
      <c r="A69" s="14" t="s">
        <v>148</v>
      </c>
      <c r="B69" s="429" t="s">
        <v>573</v>
      </c>
      <c r="C69" s="307"/>
    </row>
    <row r="70" spans="1:3" s="427" customFormat="1" ht="12" customHeight="1">
      <c r="A70" s="14" t="s">
        <v>337</v>
      </c>
      <c r="B70" s="429" t="s">
        <v>315</v>
      </c>
      <c r="C70" s="307"/>
    </row>
    <row r="71" spans="1:3" s="427" customFormat="1" ht="12" customHeight="1" thickBot="1">
      <c r="A71" s="16" t="s">
        <v>338</v>
      </c>
      <c r="B71" s="299" t="s">
        <v>574</v>
      </c>
      <c r="C71" s="307"/>
    </row>
    <row r="72" spans="1:3" s="427" customFormat="1" ht="12" customHeight="1" thickBot="1">
      <c r="A72" s="475" t="s">
        <v>316</v>
      </c>
      <c r="B72" s="297" t="s">
        <v>317</v>
      </c>
      <c r="C72" s="302">
        <f>SUM(C73:C74)</f>
        <v>12977374</v>
      </c>
    </row>
    <row r="73" spans="1:3" s="427" customFormat="1" ht="12" customHeight="1">
      <c r="A73" s="15" t="s">
        <v>339</v>
      </c>
      <c r="B73" s="428" t="s">
        <v>318</v>
      </c>
      <c r="C73" s="307">
        <v>12977374</v>
      </c>
    </row>
    <row r="74" spans="1:3" s="427" customFormat="1" ht="12" customHeight="1" thickBot="1">
      <c r="A74" s="16" t="s">
        <v>340</v>
      </c>
      <c r="B74" s="299" t="s">
        <v>319</v>
      </c>
      <c r="C74" s="307"/>
    </row>
    <row r="75" spans="1:3" s="427" customFormat="1" ht="12" customHeight="1" thickBot="1">
      <c r="A75" s="475" t="s">
        <v>320</v>
      </c>
      <c r="B75" s="297" t="s">
        <v>321</v>
      </c>
      <c r="C75" s="302">
        <f>SUM(C76:C78)</f>
        <v>0</v>
      </c>
    </row>
    <row r="76" spans="1:3" s="427" customFormat="1" ht="12" customHeight="1">
      <c r="A76" s="15" t="s">
        <v>341</v>
      </c>
      <c r="B76" s="428" t="s">
        <v>322</v>
      </c>
      <c r="C76" s="307"/>
    </row>
    <row r="77" spans="1:3" s="427" customFormat="1" ht="12" customHeight="1">
      <c r="A77" s="14" t="s">
        <v>342</v>
      </c>
      <c r="B77" s="429" t="s">
        <v>323</v>
      </c>
      <c r="C77" s="307"/>
    </row>
    <row r="78" spans="1:3" s="427" customFormat="1" ht="12" customHeight="1" thickBot="1">
      <c r="A78" s="16" t="s">
        <v>343</v>
      </c>
      <c r="B78" s="299" t="s">
        <v>575</v>
      </c>
      <c r="C78" s="307"/>
    </row>
    <row r="79" spans="1:3" s="427" customFormat="1" ht="12" customHeight="1" thickBot="1">
      <c r="A79" s="475" t="s">
        <v>324</v>
      </c>
      <c r="B79" s="297" t="s">
        <v>344</v>
      </c>
      <c r="C79" s="302">
        <f>SUM(C80:C83)</f>
        <v>0</v>
      </c>
    </row>
    <row r="80" spans="1:3" s="427" customFormat="1" ht="12" customHeight="1">
      <c r="A80" s="432" t="s">
        <v>325</v>
      </c>
      <c r="B80" s="428" t="s">
        <v>326</v>
      </c>
      <c r="C80" s="307"/>
    </row>
    <row r="81" spans="1:3" s="427" customFormat="1" ht="12" customHeight="1">
      <c r="A81" s="433" t="s">
        <v>327</v>
      </c>
      <c r="B81" s="429" t="s">
        <v>328</v>
      </c>
      <c r="C81" s="307"/>
    </row>
    <row r="82" spans="1:3" s="427" customFormat="1" ht="12" customHeight="1">
      <c r="A82" s="433" t="s">
        <v>329</v>
      </c>
      <c r="B82" s="429" t="s">
        <v>330</v>
      </c>
      <c r="C82" s="307"/>
    </row>
    <row r="83" spans="1:3" s="427" customFormat="1" ht="12" customHeight="1" thickBot="1">
      <c r="A83" s="434" t="s">
        <v>331</v>
      </c>
      <c r="B83" s="299" t="s">
        <v>332</v>
      </c>
      <c r="C83" s="307"/>
    </row>
    <row r="84" spans="1:3" s="427" customFormat="1" ht="12" customHeight="1" thickBot="1">
      <c r="A84" s="475" t="s">
        <v>333</v>
      </c>
      <c r="B84" s="297" t="s">
        <v>475</v>
      </c>
      <c r="C84" s="473"/>
    </row>
    <row r="85" spans="1:3" s="427" customFormat="1" ht="13.5" customHeight="1" thickBot="1">
      <c r="A85" s="475" t="s">
        <v>335</v>
      </c>
      <c r="B85" s="297" t="s">
        <v>334</v>
      </c>
      <c r="C85" s="473"/>
    </row>
    <row r="86" spans="1:3" s="427" customFormat="1" ht="15.75" customHeight="1" thickBot="1">
      <c r="A86" s="475" t="s">
        <v>347</v>
      </c>
      <c r="B86" s="435" t="s">
        <v>478</v>
      </c>
      <c r="C86" s="308">
        <f>+C63+C67+C72+C75+C79+C85+C84</f>
        <v>12977374</v>
      </c>
    </row>
    <row r="87" spans="1:3" s="427" customFormat="1" ht="16.5" customHeight="1" thickBot="1">
      <c r="A87" s="476" t="s">
        <v>477</v>
      </c>
      <c r="B87" s="436" t="s">
        <v>479</v>
      </c>
      <c r="C87" s="308">
        <f>+C62+C86</f>
        <v>29118110</v>
      </c>
    </row>
    <row r="88" spans="1:3" s="427" customFormat="1" ht="83.25" customHeight="1">
      <c r="A88" s="5"/>
      <c r="B88" s="6"/>
      <c r="C88" s="309"/>
    </row>
    <row r="89" spans="1:3" ht="16.5" customHeight="1">
      <c r="A89" s="646" t="s">
        <v>48</v>
      </c>
      <c r="B89" s="646"/>
      <c r="C89" s="646"/>
    </row>
    <row r="90" spans="1:3" s="437" customFormat="1" ht="16.5" customHeight="1" thickBot="1">
      <c r="A90" s="647" t="s">
        <v>151</v>
      </c>
      <c r="B90" s="647"/>
      <c r="C90" s="140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8" t="str">
        <f>+C3</f>
        <v>2018. évi előirányzat</v>
      </c>
    </row>
    <row r="92" spans="1:3" s="426" customFormat="1" ht="12" customHeight="1" thickBot="1">
      <c r="A92" s="30"/>
      <c r="B92" s="31" t="s">
        <v>493</v>
      </c>
      <c r="C92" s="32" t="s">
        <v>494</v>
      </c>
    </row>
    <row r="93" spans="1:3" ht="12" customHeight="1" thickBot="1">
      <c r="A93" s="22" t="s">
        <v>19</v>
      </c>
      <c r="B93" s="28" t="s">
        <v>437</v>
      </c>
      <c r="C93" s="301">
        <f>C94+C95+C96+C97+C98+C111</f>
        <v>27848110</v>
      </c>
    </row>
    <row r="94" spans="1:3" ht="12" customHeight="1">
      <c r="A94" s="17" t="s">
        <v>99</v>
      </c>
      <c r="B94" s="10" t="s">
        <v>50</v>
      </c>
      <c r="C94" s="303">
        <v>4498105</v>
      </c>
    </row>
    <row r="95" spans="1:3" ht="12" customHeight="1">
      <c r="A95" s="14" t="s">
        <v>100</v>
      </c>
      <c r="B95" s="8" t="s">
        <v>181</v>
      </c>
      <c r="C95" s="304">
        <v>906546</v>
      </c>
    </row>
    <row r="96" spans="1:3" ht="12" customHeight="1">
      <c r="A96" s="14" t="s">
        <v>101</v>
      </c>
      <c r="B96" s="8" t="s">
        <v>138</v>
      </c>
      <c r="C96" s="306">
        <v>22443459</v>
      </c>
    </row>
    <row r="97" spans="1:3" ht="12" customHeight="1">
      <c r="A97" s="14" t="s">
        <v>102</v>
      </c>
      <c r="B97" s="11" t="s">
        <v>182</v>
      </c>
      <c r="C97" s="306"/>
    </row>
    <row r="98" spans="1:3" ht="12" customHeight="1">
      <c r="A98" s="14" t="s">
        <v>113</v>
      </c>
      <c r="B98" s="19" t="s">
        <v>183</v>
      </c>
      <c r="C98" s="306"/>
    </row>
    <row r="99" spans="1:3" ht="12" customHeight="1">
      <c r="A99" s="14" t="s">
        <v>103</v>
      </c>
      <c r="B99" s="8" t="s">
        <v>442</v>
      </c>
      <c r="C99" s="306"/>
    </row>
    <row r="100" spans="1:3" ht="12" customHeight="1">
      <c r="A100" s="14" t="s">
        <v>104</v>
      </c>
      <c r="B100" s="145" t="s">
        <v>441</v>
      </c>
      <c r="C100" s="306"/>
    </row>
    <row r="101" spans="1:3" ht="12" customHeight="1">
      <c r="A101" s="14" t="s">
        <v>114</v>
      </c>
      <c r="B101" s="145" t="s">
        <v>440</v>
      </c>
      <c r="C101" s="306"/>
    </row>
    <row r="102" spans="1:3" ht="12" customHeight="1">
      <c r="A102" s="14" t="s">
        <v>115</v>
      </c>
      <c r="B102" s="143" t="s">
        <v>350</v>
      </c>
      <c r="C102" s="306"/>
    </row>
    <row r="103" spans="1:3" ht="12" customHeight="1">
      <c r="A103" s="14" t="s">
        <v>116</v>
      </c>
      <c r="B103" s="144" t="s">
        <v>351</v>
      </c>
      <c r="C103" s="306"/>
    </row>
    <row r="104" spans="1:3" ht="12" customHeight="1">
      <c r="A104" s="14" t="s">
        <v>117</v>
      </c>
      <c r="B104" s="144" t="s">
        <v>352</v>
      </c>
      <c r="C104" s="306"/>
    </row>
    <row r="105" spans="1:3" ht="12" customHeight="1">
      <c r="A105" s="14" t="s">
        <v>119</v>
      </c>
      <c r="B105" s="143" t="s">
        <v>353</v>
      </c>
      <c r="C105" s="306"/>
    </row>
    <row r="106" spans="1:3" ht="12" customHeight="1">
      <c r="A106" s="14" t="s">
        <v>184</v>
      </c>
      <c r="B106" s="143" t="s">
        <v>354</v>
      </c>
      <c r="C106" s="306"/>
    </row>
    <row r="107" spans="1:3" ht="12" customHeight="1">
      <c r="A107" s="14" t="s">
        <v>348</v>
      </c>
      <c r="B107" s="144" t="s">
        <v>355</v>
      </c>
      <c r="C107" s="306"/>
    </row>
    <row r="108" spans="1:3" ht="12" customHeight="1">
      <c r="A108" s="13" t="s">
        <v>349</v>
      </c>
      <c r="B108" s="145" t="s">
        <v>356</v>
      </c>
      <c r="C108" s="306"/>
    </row>
    <row r="109" spans="1:3" ht="12" customHeight="1">
      <c r="A109" s="14" t="s">
        <v>438</v>
      </c>
      <c r="B109" s="145" t="s">
        <v>357</v>
      </c>
      <c r="C109" s="306"/>
    </row>
    <row r="110" spans="1:3" ht="12" customHeight="1">
      <c r="A110" s="16" t="s">
        <v>439</v>
      </c>
      <c r="B110" s="145" t="s">
        <v>358</v>
      </c>
      <c r="C110" s="306"/>
    </row>
    <row r="111" spans="1:3" ht="12" customHeight="1">
      <c r="A111" s="14" t="s">
        <v>443</v>
      </c>
      <c r="B111" s="11" t="s">
        <v>51</v>
      </c>
      <c r="C111" s="304"/>
    </row>
    <row r="112" spans="1:3" ht="12" customHeight="1">
      <c r="A112" s="14" t="s">
        <v>444</v>
      </c>
      <c r="B112" s="8" t="s">
        <v>446</v>
      </c>
      <c r="C112" s="304"/>
    </row>
    <row r="113" spans="1:3" ht="12" customHeight="1" thickBot="1">
      <c r="A113" s="18" t="s">
        <v>445</v>
      </c>
      <c r="B113" s="498" t="s">
        <v>447</v>
      </c>
      <c r="C113" s="310"/>
    </row>
    <row r="114" spans="1:3" ht="12" customHeight="1" thickBot="1">
      <c r="A114" s="495" t="s">
        <v>20</v>
      </c>
      <c r="B114" s="496" t="s">
        <v>359</v>
      </c>
      <c r="C114" s="497">
        <f>+C115+C117+C119</f>
        <v>1270000</v>
      </c>
    </row>
    <row r="115" spans="1:3" ht="12" customHeight="1">
      <c r="A115" s="15" t="s">
        <v>105</v>
      </c>
      <c r="B115" s="8" t="s">
        <v>228</v>
      </c>
      <c r="C115" s="305">
        <v>1270000</v>
      </c>
    </row>
    <row r="116" spans="1:3" ht="12" customHeight="1">
      <c r="A116" s="15" t="s">
        <v>106</v>
      </c>
      <c r="B116" s="12" t="s">
        <v>363</v>
      </c>
      <c r="C116" s="305"/>
    </row>
    <row r="117" spans="1:3" ht="12" customHeight="1">
      <c r="A117" s="15" t="s">
        <v>107</v>
      </c>
      <c r="B117" s="12" t="s">
        <v>185</v>
      </c>
      <c r="C117" s="304"/>
    </row>
    <row r="118" spans="1:3" ht="12" customHeight="1">
      <c r="A118" s="15" t="s">
        <v>108</v>
      </c>
      <c r="B118" s="12" t="s">
        <v>364</v>
      </c>
      <c r="C118" s="272"/>
    </row>
    <row r="119" spans="1:3" ht="12" customHeight="1">
      <c r="A119" s="15" t="s">
        <v>109</v>
      </c>
      <c r="B119" s="299" t="s">
        <v>577</v>
      </c>
      <c r="C119" s="272"/>
    </row>
    <row r="120" spans="1:3" ht="12" customHeight="1">
      <c r="A120" s="15" t="s">
        <v>118</v>
      </c>
      <c r="B120" s="298" t="s">
        <v>428</v>
      </c>
      <c r="C120" s="272"/>
    </row>
    <row r="121" spans="1:3" ht="12" customHeight="1">
      <c r="A121" s="15" t="s">
        <v>120</v>
      </c>
      <c r="B121" s="424" t="s">
        <v>369</v>
      </c>
      <c r="C121" s="272"/>
    </row>
    <row r="122" spans="1:3" ht="15.75">
      <c r="A122" s="15" t="s">
        <v>186</v>
      </c>
      <c r="B122" s="144" t="s">
        <v>352</v>
      </c>
      <c r="C122" s="272"/>
    </row>
    <row r="123" spans="1:3" ht="12" customHeight="1">
      <c r="A123" s="15" t="s">
        <v>187</v>
      </c>
      <c r="B123" s="144" t="s">
        <v>368</v>
      </c>
      <c r="C123" s="272"/>
    </row>
    <row r="124" spans="1:3" ht="12" customHeight="1">
      <c r="A124" s="15" t="s">
        <v>188</v>
      </c>
      <c r="B124" s="144" t="s">
        <v>367</v>
      </c>
      <c r="C124" s="272"/>
    </row>
    <row r="125" spans="1:3" ht="12" customHeight="1">
      <c r="A125" s="15" t="s">
        <v>360</v>
      </c>
      <c r="B125" s="144" t="s">
        <v>355</v>
      </c>
      <c r="C125" s="272"/>
    </row>
    <row r="126" spans="1:3" ht="12" customHeight="1">
      <c r="A126" s="15" t="s">
        <v>361</v>
      </c>
      <c r="B126" s="144" t="s">
        <v>366</v>
      </c>
      <c r="C126" s="272"/>
    </row>
    <row r="127" spans="1:3" ht="16.5" thickBot="1">
      <c r="A127" s="13" t="s">
        <v>362</v>
      </c>
      <c r="B127" s="144" t="s">
        <v>365</v>
      </c>
      <c r="C127" s="274"/>
    </row>
    <row r="128" spans="1:3" ht="12" customHeight="1" thickBot="1">
      <c r="A128" s="20" t="s">
        <v>21</v>
      </c>
      <c r="B128" s="124" t="s">
        <v>448</v>
      </c>
      <c r="C128" s="302">
        <f>+C93+C114</f>
        <v>29118110</v>
      </c>
    </row>
    <row r="129" spans="1:3" ht="12" customHeight="1" thickBot="1">
      <c r="A129" s="20" t="s">
        <v>22</v>
      </c>
      <c r="B129" s="124" t="s">
        <v>449</v>
      </c>
      <c r="C129" s="302">
        <f>+C130+C131+C132</f>
        <v>0</v>
      </c>
    </row>
    <row r="130" spans="1:3" ht="12" customHeight="1">
      <c r="A130" s="15" t="s">
        <v>267</v>
      </c>
      <c r="B130" s="12" t="s">
        <v>456</v>
      </c>
      <c r="C130" s="272"/>
    </row>
    <row r="131" spans="1:3" ht="12" customHeight="1">
      <c r="A131" s="15" t="s">
        <v>268</v>
      </c>
      <c r="B131" s="12" t="s">
        <v>457</v>
      </c>
      <c r="C131" s="272"/>
    </row>
    <row r="132" spans="1:3" ht="12" customHeight="1" thickBot="1">
      <c r="A132" s="13" t="s">
        <v>269</v>
      </c>
      <c r="B132" s="12" t="s">
        <v>458</v>
      </c>
      <c r="C132" s="272"/>
    </row>
    <row r="133" spans="1:3" ht="12" customHeight="1" thickBot="1">
      <c r="A133" s="20" t="s">
        <v>23</v>
      </c>
      <c r="B133" s="124" t="s">
        <v>450</v>
      </c>
      <c r="C133" s="302">
        <f>SUM(C134:C139)</f>
        <v>0</v>
      </c>
    </row>
    <row r="134" spans="1:3" ht="12" customHeight="1">
      <c r="A134" s="15" t="s">
        <v>92</v>
      </c>
      <c r="B134" s="9" t="s">
        <v>459</v>
      </c>
      <c r="C134" s="272"/>
    </row>
    <row r="135" spans="1:3" ht="12" customHeight="1">
      <c r="A135" s="15" t="s">
        <v>93</v>
      </c>
      <c r="B135" s="9" t="s">
        <v>451</v>
      </c>
      <c r="C135" s="272"/>
    </row>
    <row r="136" spans="1:3" ht="12" customHeight="1">
      <c r="A136" s="15" t="s">
        <v>94</v>
      </c>
      <c r="B136" s="9" t="s">
        <v>452</v>
      </c>
      <c r="C136" s="272"/>
    </row>
    <row r="137" spans="1:3" ht="12" customHeight="1">
      <c r="A137" s="15" t="s">
        <v>173</v>
      </c>
      <c r="B137" s="9" t="s">
        <v>453</v>
      </c>
      <c r="C137" s="272"/>
    </row>
    <row r="138" spans="1:3" ht="12" customHeight="1">
      <c r="A138" s="15" t="s">
        <v>174</v>
      </c>
      <c r="B138" s="9" t="s">
        <v>454</v>
      </c>
      <c r="C138" s="272"/>
    </row>
    <row r="139" spans="1:3" ht="12" customHeight="1" thickBot="1">
      <c r="A139" s="13" t="s">
        <v>175</v>
      </c>
      <c r="B139" s="9" t="s">
        <v>455</v>
      </c>
      <c r="C139" s="272"/>
    </row>
    <row r="140" spans="1:3" ht="12" customHeight="1" thickBot="1">
      <c r="A140" s="20" t="s">
        <v>24</v>
      </c>
      <c r="B140" s="124" t="s">
        <v>463</v>
      </c>
      <c r="C140" s="308">
        <f>+C141+C142+C143+C144</f>
        <v>0</v>
      </c>
    </row>
    <row r="141" spans="1:3" ht="12" customHeight="1">
      <c r="A141" s="15" t="s">
        <v>95</v>
      </c>
      <c r="B141" s="9" t="s">
        <v>370</v>
      </c>
      <c r="C141" s="272"/>
    </row>
    <row r="142" spans="1:3" ht="12" customHeight="1">
      <c r="A142" s="15" t="s">
        <v>96</v>
      </c>
      <c r="B142" s="9" t="s">
        <v>371</v>
      </c>
      <c r="C142" s="272"/>
    </row>
    <row r="143" spans="1:3" ht="12" customHeight="1">
      <c r="A143" s="15" t="s">
        <v>287</v>
      </c>
      <c r="B143" s="9" t="s">
        <v>464</v>
      </c>
      <c r="C143" s="272"/>
    </row>
    <row r="144" spans="1:3" ht="12" customHeight="1" thickBot="1">
      <c r="A144" s="13" t="s">
        <v>288</v>
      </c>
      <c r="B144" s="7" t="s">
        <v>390</v>
      </c>
      <c r="C144" s="272"/>
    </row>
    <row r="145" spans="1:3" ht="12" customHeight="1" thickBot="1">
      <c r="A145" s="20" t="s">
        <v>25</v>
      </c>
      <c r="B145" s="124" t="s">
        <v>465</v>
      </c>
      <c r="C145" s="311">
        <f>SUM(C146:C150)</f>
        <v>0</v>
      </c>
    </row>
    <row r="146" spans="1:3" ht="12" customHeight="1">
      <c r="A146" s="15" t="s">
        <v>97</v>
      </c>
      <c r="B146" s="9" t="s">
        <v>460</v>
      </c>
      <c r="C146" s="272"/>
    </row>
    <row r="147" spans="1:3" ht="12" customHeight="1">
      <c r="A147" s="15" t="s">
        <v>98</v>
      </c>
      <c r="B147" s="9" t="s">
        <v>467</v>
      </c>
      <c r="C147" s="272"/>
    </row>
    <row r="148" spans="1:3" ht="12" customHeight="1">
      <c r="A148" s="15" t="s">
        <v>299</v>
      </c>
      <c r="B148" s="9" t="s">
        <v>462</v>
      </c>
      <c r="C148" s="272"/>
    </row>
    <row r="149" spans="1:3" ht="12" customHeight="1">
      <c r="A149" s="15" t="s">
        <v>300</v>
      </c>
      <c r="B149" s="9" t="s">
        <v>468</v>
      </c>
      <c r="C149" s="272"/>
    </row>
    <row r="150" spans="1:3" ht="12" customHeight="1" thickBot="1">
      <c r="A150" s="15" t="s">
        <v>466</v>
      </c>
      <c r="B150" s="9" t="s">
        <v>469</v>
      </c>
      <c r="C150" s="272"/>
    </row>
    <row r="151" spans="1:3" ht="12" customHeight="1" thickBot="1">
      <c r="A151" s="20" t="s">
        <v>26</v>
      </c>
      <c r="B151" s="124" t="s">
        <v>470</v>
      </c>
      <c r="C151" s="499"/>
    </row>
    <row r="152" spans="1:3" ht="12" customHeight="1" thickBot="1">
      <c r="A152" s="20" t="s">
        <v>27</v>
      </c>
      <c r="B152" s="124" t="s">
        <v>471</v>
      </c>
      <c r="C152" s="499"/>
    </row>
    <row r="153" spans="1:9" ht="15" customHeight="1" thickBot="1">
      <c r="A153" s="20" t="s">
        <v>28</v>
      </c>
      <c r="B153" s="124" t="s">
        <v>473</v>
      </c>
      <c r="C153" s="438">
        <f>+C129+C133+C140+C145+C151+C152</f>
        <v>0</v>
      </c>
      <c r="F153" s="439"/>
      <c r="G153" s="440"/>
      <c r="H153" s="440"/>
      <c r="I153" s="440"/>
    </row>
    <row r="154" spans="1:3" s="427" customFormat="1" ht="12.75" customHeight="1" thickBot="1">
      <c r="A154" s="300" t="s">
        <v>29</v>
      </c>
      <c r="B154" s="390" t="s">
        <v>472</v>
      </c>
      <c r="C154" s="438">
        <f>+C128+C153</f>
        <v>29118110</v>
      </c>
    </row>
    <row r="155" ht="7.5" customHeight="1"/>
    <row r="156" spans="1:3" ht="15.75">
      <c r="A156" s="648" t="s">
        <v>372</v>
      </c>
      <c r="B156" s="648"/>
      <c r="C156" s="648"/>
    </row>
    <row r="157" spans="1:3" ht="15" customHeight="1" thickBot="1">
      <c r="A157" s="645" t="s">
        <v>152</v>
      </c>
      <c r="B157" s="645"/>
      <c r="C157" s="312" t="str">
        <f>C90</f>
        <v>Forintban!</v>
      </c>
    </row>
    <row r="158" spans="1:4" ht="13.5" customHeight="1" thickBot="1">
      <c r="A158" s="20">
        <v>1</v>
      </c>
      <c r="B158" s="27" t="s">
        <v>474</v>
      </c>
      <c r="C158" s="302">
        <f>+C62-C128</f>
        <v>-12977374</v>
      </c>
      <c r="D158" s="441"/>
    </row>
    <row r="159" spans="1:3" ht="27.75" customHeight="1" thickBot="1">
      <c r="A159" s="20" t="s">
        <v>20</v>
      </c>
      <c r="B159" s="27" t="s">
        <v>480</v>
      </c>
      <c r="C159" s="302">
        <f>+C86-C153</f>
        <v>12977374</v>
      </c>
    </row>
  </sheetData>
  <sheetProtection sheet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Elek Város Önkormányzat
2018. ÉVI KÖLTSÉGVETÉS
ÖNKÉNT VÁLLALT FELADATAINAK MÉRLEGE
&amp;R&amp;"Times New Roman CE,Félkövér dőlt"&amp;11 1.3. melléklet a ........./2018. (.......)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B1">
      <selection activeCell="G80" sqref="G80"/>
    </sheetView>
  </sheetViews>
  <sheetFormatPr defaultColWidth="9.00390625" defaultRowHeight="12.75"/>
  <cols>
    <col min="1" max="1" width="9.50390625" style="391" customWidth="1"/>
    <col min="2" max="2" width="91.625" style="391" customWidth="1"/>
    <col min="3" max="3" width="21.625" style="392" customWidth="1"/>
    <col min="4" max="4" width="9.00390625" style="425" customWidth="1"/>
    <col min="5" max="16384" width="9.375" style="425" customWidth="1"/>
  </cols>
  <sheetData>
    <row r="1" spans="1:3" ht="15.75" customHeight="1">
      <c r="A1" s="646" t="s">
        <v>16</v>
      </c>
      <c r="B1" s="646"/>
      <c r="C1" s="646"/>
    </row>
    <row r="2" spans="1:3" ht="15.75" customHeight="1" thickBot="1">
      <c r="A2" s="645" t="s">
        <v>150</v>
      </c>
      <c r="B2" s="645"/>
      <c r="C2" s="312" t="str">
        <f>'1.3.sz.mell.'!C2</f>
        <v>Forintban!</v>
      </c>
    </row>
    <row r="3" spans="1:3" ht="37.5" customHeight="1" thickBot="1">
      <c r="A3" s="23" t="s">
        <v>70</v>
      </c>
      <c r="B3" s="24" t="s">
        <v>18</v>
      </c>
      <c r="C3" s="38" t="str">
        <f>+CONCATENATE(LEFT(ÖSSZEFÜGGÉSEK!A5,4),". évi előirányzat")</f>
        <v>2018. évi előirányzat</v>
      </c>
    </row>
    <row r="4" spans="1:3" s="426" customFormat="1" ht="12" customHeight="1" thickBot="1">
      <c r="A4" s="420"/>
      <c r="B4" s="421" t="s">
        <v>493</v>
      </c>
      <c r="C4" s="422" t="s">
        <v>494</v>
      </c>
    </row>
    <row r="5" spans="1:3" s="427" customFormat="1" ht="12" customHeight="1" thickBot="1">
      <c r="A5" s="20" t="s">
        <v>19</v>
      </c>
      <c r="B5" s="21" t="s">
        <v>251</v>
      </c>
      <c r="C5" s="302">
        <f>+C6+C7+C8+C9+C10+C11</f>
        <v>0</v>
      </c>
    </row>
    <row r="6" spans="1:3" s="427" customFormat="1" ht="12" customHeight="1">
      <c r="A6" s="15" t="s">
        <v>99</v>
      </c>
      <c r="B6" s="428" t="s">
        <v>252</v>
      </c>
      <c r="C6" s="305"/>
    </row>
    <row r="7" spans="1:3" s="427" customFormat="1" ht="12" customHeight="1">
      <c r="A7" s="14" t="s">
        <v>100</v>
      </c>
      <c r="B7" s="429" t="s">
        <v>253</v>
      </c>
      <c r="C7" s="304"/>
    </row>
    <row r="8" spans="1:3" s="427" customFormat="1" ht="12" customHeight="1">
      <c r="A8" s="14" t="s">
        <v>101</v>
      </c>
      <c r="B8" s="429" t="s">
        <v>551</v>
      </c>
      <c r="C8" s="304"/>
    </row>
    <row r="9" spans="1:3" s="427" customFormat="1" ht="12" customHeight="1">
      <c r="A9" s="14" t="s">
        <v>102</v>
      </c>
      <c r="B9" s="429" t="s">
        <v>255</v>
      </c>
      <c r="C9" s="304"/>
    </row>
    <row r="10" spans="1:3" s="427" customFormat="1" ht="12" customHeight="1">
      <c r="A10" s="14" t="s">
        <v>146</v>
      </c>
      <c r="B10" s="298" t="s">
        <v>432</v>
      </c>
      <c r="C10" s="304"/>
    </row>
    <row r="11" spans="1:3" s="427" customFormat="1" ht="12" customHeight="1" thickBot="1">
      <c r="A11" s="16" t="s">
        <v>103</v>
      </c>
      <c r="B11" s="299" t="s">
        <v>433</v>
      </c>
      <c r="C11" s="304"/>
    </row>
    <row r="12" spans="1:3" s="427" customFormat="1" ht="12" customHeight="1" thickBot="1">
      <c r="A12" s="20" t="s">
        <v>20</v>
      </c>
      <c r="B12" s="297" t="s">
        <v>256</v>
      </c>
      <c r="C12" s="302">
        <f>+C13+C14+C15+C16+C17</f>
        <v>0</v>
      </c>
    </row>
    <row r="13" spans="1:3" s="427" customFormat="1" ht="12" customHeight="1">
      <c r="A13" s="15" t="s">
        <v>105</v>
      </c>
      <c r="B13" s="428" t="s">
        <v>257</v>
      </c>
      <c r="C13" s="305"/>
    </row>
    <row r="14" spans="1:3" s="427" customFormat="1" ht="12" customHeight="1">
      <c r="A14" s="14" t="s">
        <v>106</v>
      </c>
      <c r="B14" s="429" t="s">
        <v>258</v>
      </c>
      <c r="C14" s="304"/>
    </row>
    <row r="15" spans="1:3" s="427" customFormat="1" ht="12" customHeight="1">
      <c r="A15" s="14" t="s">
        <v>107</v>
      </c>
      <c r="B15" s="429" t="s">
        <v>422</v>
      </c>
      <c r="C15" s="304"/>
    </row>
    <row r="16" spans="1:3" s="427" customFormat="1" ht="12" customHeight="1">
      <c r="A16" s="14" t="s">
        <v>108</v>
      </c>
      <c r="B16" s="429" t="s">
        <v>423</v>
      </c>
      <c r="C16" s="304"/>
    </row>
    <row r="17" spans="1:3" s="427" customFormat="1" ht="12" customHeight="1">
      <c r="A17" s="14" t="s">
        <v>109</v>
      </c>
      <c r="B17" s="429" t="s">
        <v>576</v>
      </c>
      <c r="C17" s="304"/>
    </row>
    <row r="18" spans="1:3" s="427" customFormat="1" ht="12" customHeight="1" thickBot="1">
      <c r="A18" s="16" t="s">
        <v>118</v>
      </c>
      <c r="B18" s="299" t="s">
        <v>260</v>
      </c>
      <c r="C18" s="306"/>
    </row>
    <row r="19" spans="1:3" s="427" customFormat="1" ht="12" customHeight="1" thickBot="1">
      <c r="A19" s="20" t="s">
        <v>21</v>
      </c>
      <c r="B19" s="21" t="s">
        <v>261</v>
      </c>
      <c r="C19" s="302">
        <f>+C20+C21+C22+C23+C24</f>
        <v>0</v>
      </c>
    </row>
    <row r="20" spans="1:3" s="427" customFormat="1" ht="12" customHeight="1">
      <c r="A20" s="15" t="s">
        <v>88</v>
      </c>
      <c r="B20" s="428" t="s">
        <v>262</v>
      </c>
      <c r="C20" s="305"/>
    </row>
    <row r="21" spans="1:3" s="427" customFormat="1" ht="12" customHeight="1">
      <c r="A21" s="14" t="s">
        <v>89</v>
      </c>
      <c r="B21" s="429" t="s">
        <v>263</v>
      </c>
      <c r="C21" s="304"/>
    </row>
    <row r="22" spans="1:3" s="427" customFormat="1" ht="12" customHeight="1">
      <c r="A22" s="14" t="s">
        <v>90</v>
      </c>
      <c r="B22" s="429" t="s">
        <v>424</v>
      </c>
      <c r="C22" s="304"/>
    </row>
    <row r="23" spans="1:3" s="427" customFormat="1" ht="12" customHeight="1">
      <c r="A23" s="14" t="s">
        <v>91</v>
      </c>
      <c r="B23" s="429" t="s">
        <v>425</v>
      </c>
      <c r="C23" s="304"/>
    </row>
    <row r="24" spans="1:3" s="427" customFormat="1" ht="12" customHeight="1">
      <c r="A24" s="14" t="s">
        <v>169</v>
      </c>
      <c r="B24" s="429" t="s">
        <v>264</v>
      </c>
      <c r="C24" s="304"/>
    </row>
    <row r="25" spans="1:3" s="427" customFormat="1" ht="12" customHeight="1" thickBot="1">
      <c r="A25" s="16" t="s">
        <v>170</v>
      </c>
      <c r="B25" s="430" t="s">
        <v>265</v>
      </c>
      <c r="C25" s="306"/>
    </row>
    <row r="26" spans="1:3" s="427" customFormat="1" ht="12" customHeight="1" thickBot="1">
      <c r="A26" s="20" t="s">
        <v>171</v>
      </c>
      <c r="B26" s="21" t="s">
        <v>561</v>
      </c>
      <c r="C26" s="308">
        <f>SUM(C27:C33)</f>
        <v>0</v>
      </c>
    </row>
    <row r="27" spans="1:3" s="427" customFormat="1" ht="12" customHeight="1">
      <c r="A27" s="15" t="s">
        <v>267</v>
      </c>
      <c r="B27" s="428" t="s">
        <v>556</v>
      </c>
      <c r="C27" s="305"/>
    </row>
    <row r="28" spans="1:3" s="427" customFormat="1" ht="12" customHeight="1">
      <c r="A28" s="14" t="s">
        <v>268</v>
      </c>
      <c r="B28" s="429" t="s">
        <v>557</v>
      </c>
      <c r="C28" s="304"/>
    </row>
    <row r="29" spans="1:3" s="427" customFormat="1" ht="12" customHeight="1">
      <c r="A29" s="14" t="s">
        <v>269</v>
      </c>
      <c r="B29" s="429" t="s">
        <v>558</v>
      </c>
      <c r="C29" s="304"/>
    </row>
    <row r="30" spans="1:3" s="427" customFormat="1" ht="12" customHeight="1">
      <c r="A30" s="14" t="s">
        <v>270</v>
      </c>
      <c r="B30" s="429" t="s">
        <v>559</v>
      </c>
      <c r="C30" s="304"/>
    </row>
    <row r="31" spans="1:3" s="427" customFormat="1" ht="12" customHeight="1">
      <c r="A31" s="14" t="s">
        <v>553</v>
      </c>
      <c r="B31" s="429" t="s">
        <v>271</v>
      </c>
      <c r="C31" s="304"/>
    </row>
    <row r="32" spans="1:3" s="427" customFormat="1" ht="12" customHeight="1">
      <c r="A32" s="14" t="s">
        <v>554</v>
      </c>
      <c r="B32" s="429" t="s">
        <v>272</v>
      </c>
      <c r="C32" s="304"/>
    </row>
    <row r="33" spans="1:3" s="427" customFormat="1" ht="12" customHeight="1" thickBot="1">
      <c r="A33" s="16" t="s">
        <v>555</v>
      </c>
      <c r="B33" s="522" t="s">
        <v>273</v>
      </c>
      <c r="C33" s="306"/>
    </row>
    <row r="34" spans="1:3" s="427" customFormat="1" ht="12" customHeight="1" thickBot="1">
      <c r="A34" s="20" t="s">
        <v>23</v>
      </c>
      <c r="B34" s="21" t="s">
        <v>434</v>
      </c>
      <c r="C34" s="302">
        <f>SUM(C35:C45)</f>
        <v>0</v>
      </c>
    </row>
    <row r="35" spans="1:3" s="427" customFormat="1" ht="12" customHeight="1">
      <c r="A35" s="15" t="s">
        <v>92</v>
      </c>
      <c r="B35" s="428" t="s">
        <v>276</v>
      </c>
      <c r="C35" s="305"/>
    </row>
    <row r="36" spans="1:3" s="427" customFormat="1" ht="12" customHeight="1">
      <c r="A36" s="14" t="s">
        <v>93</v>
      </c>
      <c r="B36" s="429" t="s">
        <v>277</v>
      </c>
      <c r="C36" s="304"/>
    </row>
    <row r="37" spans="1:3" s="427" customFormat="1" ht="12" customHeight="1">
      <c r="A37" s="14" t="s">
        <v>94</v>
      </c>
      <c r="B37" s="429" t="s">
        <v>278</v>
      </c>
      <c r="C37" s="304"/>
    </row>
    <row r="38" spans="1:3" s="427" customFormat="1" ht="12" customHeight="1">
      <c r="A38" s="14" t="s">
        <v>173</v>
      </c>
      <c r="B38" s="429" t="s">
        <v>279</v>
      </c>
      <c r="C38" s="304"/>
    </row>
    <row r="39" spans="1:3" s="427" customFormat="1" ht="12" customHeight="1">
      <c r="A39" s="14" t="s">
        <v>174</v>
      </c>
      <c r="B39" s="429" t="s">
        <v>280</v>
      </c>
      <c r="C39" s="304"/>
    </row>
    <row r="40" spans="1:3" s="427" customFormat="1" ht="12" customHeight="1">
      <c r="A40" s="14" t="s">
        <v>175</v>
      </c>
      <c r="B40" s="429" t="s">
        <v>281</v>
      </c>
      <c r="C40" s="304"/>
    </row>
    <row r="41" spans="1:3" s="427" customFormat="1" ht="12" customHeight="1">
      <c r="A41" s="14" t="s">
        <v>176</v>
      </c>
      <c r="B41" s="429" t="s">
        <v>282</v>
      </c>
      <c r="C41" s="304"/>
    </row>
    <row r="42" spans="1:3" s="427" customFormat="1" ht="12" customHeight="1">
      <c r="A42" s="14" t="s">
        <v>177</v>
      </c>
      <c r="B42" s="429" t="s">
        <v>560</v>
      </c>
      <c r="C42" s="304"/>
    </row>
    <row r="43" spans="1:3" s="427" customFormat="1" ht="12" customHeight="1">
      <c r="A43" s="14" t="s">
        <v>274</v>
      </c>
      <c r="B43" s="429" t="s">
        <v>284</v>
      </c>
      <c r="C43" s="307"/>
    </row>
    <row r="44" spans="1:3" s="427" customFormat="1" ht="12" customHeight="1">
      <c r="A44" s="16" t="s">
        <v>275</v>
      </c>
      <c r="B44" s="430" t="s">
        <v>436</v>
      </c>
      <c r="C44" s="414"/>
    </row>
    <row r="45" spans="1:3" s="427" customFormat="1" ht="12" customHeight="1" thickBot="1">
      <c r="A45" s="16" t="s">
        <v>435</v>
      </c>
      <c r="B45" s="299" t="s">
        <v>285</v>
      </c>
      <c r="C45" s="414"/>
    </row>
    <row r="46" spans="1:3" s="427" customFormat="1" ht="12" customHeight="1" thickBot="1">
      <c r="A46" s="20" t="s">
        <v>24</v>
      </c>
      <c r="B46" s="21" t="s">
        <v>286</v>
      </c>
      <c r="C46" s="302">
        <f>SUM(C47:C51)</f>
        <v>0</v>
      </c>
    </row>
    <row r="47" spans="1:3" s="427" customFormat="1" ht="12" customHeight="1">
      <c r="A47" s="15" t="s">
        <v>95</v>
      </c>
      <c r="B47" s="428" t="s">
        <v>290</v>
      </c>
      <c r="C47" s="472"/>
    </row>
    <row r="48" spans="1:3" s="427" customFormat="1" ht="12" customHeight="1">
      <c r="A48" s="14" t="s">
        <v>96</v>
      </c>
      <c r="B48" s="429" t="s">
        <v>291</v>
      </c>
      <c r="C48" s="307"/>
    </row>
    <row r="49" spans="1:3" s="427" customFormat="1" ht="12" customHeight="1">
      <c r="A49" s="14" t="s">
        <v>287</v>
      </c>
      <c r="B49" s="429" t="s">
        <v>292</v>
      </c>
      <c r="C49" s="307"/>
    </row>
    <row r="50" spans="1:3" s="427" customFormat="1" ht="12" customHeight="1">
      <c r="A50" s="14" t="s">
        <v>288</v>
      </c>
      <c r="B50" s="429" t="s">
        <v>293</v>
      </c>
      <c r="C50" s="307"/>
    </row>
    <row r="51" spans="1:3" s="427" customFormat="1" ht="12" customHeight="1" thickBot="1">
      <c r="A51" s="16" t="s">
        <v>289</v>
      </c>
      <c r="B51" s="299" t="s">
        <v>294</v>
      </c>
      <c r="C51" s="414"/>
    </row>
    <row r="52" spans="1:3" s="427" customFormat="1" ht="12" customHeight="1" thickBot="1">
      <c r="A52" s="20" t="s">
        <v>178</v>
      </c>
      <c r="B52" s="21" t="s">
        <v>295</v>
      </c>
      <c r="C52" s="302">
        <f>SUM(C53:C55)</f>
        <v>0</v>
      </c>
    </row>
    <row r="53" spans="1:3" s="427" customFormat="1" ht="12" customHeight="1">
      <c r="A53" s="15" t="s">
        <v>97</v>
      </c>
      <c r="B53" s="428" t="s">
        <v>296</v>
      </c>
      <c r="C53" s="305"/>
    </row>
    <row r="54" spans="1:3" s="427" customFormat="1" ht="12" customHeight="1">
      <c r="A54" s="14" t="s">
        <v>98</v>
      </c>
      <c r="B54" s="429" t="s">
        <v>426</v>
      </c>
      <c r="C54" s="304"/>
    </row>
    <row r="55" spans="1:3" s="427" customFormat="1" ht="12" customHeight="1">
      <c r="A55" s="14" t="s">
        <v>299</v>
      </c>
      <c r="B55" s="429" t="s">
        <v>297</v>
      </c>
      <c r="C55" s="304"/>
    </row>
    <row r="56" spans="1:3" s="427" customFormat="1" ht="12" customHeight="1" thickBot="1">
      <c r="A56" s="16" t="s">
        <v>300</v>
      </c>
      <c r="B56" s="299" t="s">
        <v>298</v>
      </c>
      <c r="C56" s="306"/>
    </row>
    <row r="57" spans="1:3" s="427" customFormat="1" ht="12" customHeight="1" thickBot="1">
      <c r="A57" s="20" t="s">
        <v>26</v>
      </c>
      <c r="B57" s="297" t="s">
        <v>301</v>
      </c>
      <c r="C57" s="302">
        <f>SUM(C58:C60)</f>
        <v>0</v>
      </c>
    </row>
    <row r="58" spans="1:3" s="427" customFormat="1" ht="12" customHeight="1">
      <c r="A58" s="15" t="s">
        <v>179</v>
      </c>
      <c r="B58" s="428" t="s">
        <v>303</v>
      </c>
      <c r="C58" s="307"/>
    </row>
    <row r="59" spans="1:3" s="427" customFormat="1" ht="12" customHeight="1">
      <c r="A59" s="14" t="s">
        <v>180</v>
      </c>
      <c r="B59" s="429" t="s">
        <v>427</v>
      </c>
      <c r="C59" s="307"/>
    </row>
    <row r="60" spans="1:3" s="427" customFormat="1" ht="12" customHeight="1">
      <c r="A60" s="14" t="s">
        <v>229</v>
      </c>
      <c r="B60" s="429" t="s">
        <v>304</v>
      </c>
      <c r="C60" s="307"/>
    </row>
    <row r="61" spans="1:3" s="427" customFormat="1" ht="12" customHeight="1" thickBot="1">
      <c r="A61" s="16" t="s">
        <v>302</v>
      </c>
      <c r="B61" s="299" t="s">
        <v>305</v>
      </c>
      <c r="C61" s="307"/>
    </row>
    <row r="62" spans="1:3" s="427" customFormat="1" ht="12" customHeight="1" thickBot="1">
      <c r="A62" s="500" t="s">
        <v>476</v>
      </c>
      <c r="B62" s="21" t="s">
        <v>306</v>
      </c>
      <c r="C62" s="308">
        <f>+C5+C12+C19+C26+C34+C46+C52+C57</f>
        <v>0</v>
      </c>
    </row>
    <row r="63" spans="1:3" s="427" customFormat="1" ht="12" customHeight="1" thickBot="1">
      <c r="A63" s="475" t="s">
        <v>307</v>
      </c>
      <c r="B63" s="297" t="s">
        <v>308</v>
      </c>
      <c r="C63" s="302">
        <f>SUM(C64:C66)</f>
        <v>0</v>
      </c>
    </row>
    <row r="64" spans="1:3" s="427" customFormat="1" ht="12" customHeight="1">
      <c r="A64" s="15" t="s">
        <v>336</v>
      </c>
      <c r="B64" s="428" t="s">
        <v>309</v>
      </c>
      <c r="C64" s="307"/>
    </row>
    <row r="65" spans="1:3" s="427" customFormat="1" ht="12" customHeight="1">
      <c r="A65" s="14" t="s">
        <v>345</v>
      </c>
      <c r="B65" s="429" t="s">
        <v>310</v>
      </c>
      <c r="C65" s="307"/>
    </row>
    <row r="66" spans="1:3" s="427" customFormat="1" ht="12" customHeight="1" thickBot="1">
      <c r="A66" s="16" t="s">
        <v>346</v>
      </c>
      <c r="B66" s="494" t="s">
        <v>461</v>
      </c>
      <c r="C66" s="307"/>
    </row>
    <row r="67" spans="1:3" s="427" customFormat="1" ht="12" customHeight="1" thickBot="1">
      <c r="A67" s="475" t="s">
        <v>312</v>
      </c>
      <c r="B67" s="297" t="s">
        <v>313</v>
      </c>
      <c r="C67" s="302">
        <f>SUM(C68:C71)</f>
        <v>0</v>
      </c>
    </row>
    <row r="68" spans="1:3" s="427" customFormat="1" ht="12" customHeight="1">
      <c r="A68" s="15" t="s">
        <v>147</v>
      </c>
      <c r="B68" s="428" t="s">
        <v>314</v>
      </c>
      <c r="C68" s="307"/>
    </row>
    <row r="69" spans="1:3" s="427" customFormat="1" ht="12" customHeight="1">
      <c r="A69" s="14" t="s">
        <v>148</v>
      </c>
      <c r="B69" s="429" t="s">
        <v>573</v>
      </c>
      <c r="C69" s="307"/>
    </row>
    <row r="70" spans="1:3" s="427" customFormat="1" ht="12" customHeight="1">
      <c r="A70" s="14" t="s">
        <v>337</v>
      </c>
      <c r="B70" s="429" t="s">
        <v>315</v>
      </c>
      <c r="C70" s="307"/>
    </row>
    <row r="71" spans="1:3" s="427" customFormat="1" ht="12" customHeight="1" thickBot="1">
      <c r="A71" s="16" t="s">
        <v>338</v>
      </c>
      <c r="B71" s="299" t="s">
        <v>574</v>
      </c>
      <c r="C71" s="307"/>
    </row>
    <row r="72" spans="1:3" s="427" customFormat="1" ht="12" customHeight="1" thickBot="1">
      <c r="A72" s="475" t="s">
        <v>316</v>
      </c>
      <c r="B72" s="297" t="s">
        <v>317</v>
      </c>
      <c r="C72" s="302">
        <f>SUM(C73:C74)</f>
        <v>0</v>
      </c>
    </row>
    <row r="73" spans="1:3" s="427" customFormat="1" ht="12" customHeight="1">
      <c r="A73" s="15" t="s">
        <v>339</v>
      </c>
      <c r="B73" s="428" t="s">
        <v>318</v>
      </c>
      <c r="C73" s="307"/>
    </row>
    <row r="74" spans="1:3" s="427" customFormat="1" ht="12" customHeight="1" thickBot="1">
      <c r="A74" s="16" t="s">
        <v>340</v>
      </c>
      <c r="B74" s="299" t="s">
        <v>319</v>
      </c>
      <c r="C74" s="307"/>
    </row>
    <row r="75" spans="1:3" s="427" customFormat="1" ht="12" customHeight="1" thickBot="1">
      <c r="A75" s="475" t="s">
        <v>320</v>
      </c>
      <c r="B75" s="297" t="s">
        <v>321</v>
      </c>
      <c r="C75" s="302">
        <f>SUM(C76:C78)</f>
        <v>0</v>
      </c>
    </row>
    <row r="76" spans="1:3" s="427" customFormat="1" ht="12" customHeight="1">
      <c r="A76" s="15" t="s">
        <v>341</v>
      </c>
      <c r="B76" s="428" t="s">
        <v>322</v>
      </c>
      <c r="C76" s="307"/>
    </row>
    <row r="77" spans="1:3" s="427" customFormat="1" ht="12" customHeight="1">
      <c r="A77" s="14" t="s">
        <v>342</v>
      </c>
      <c r="B77" s="429" t="s">
        <v>323</v>
      </c>
      <c r="C77" s="307"/>
    </row>
    <row r="78" spans="1:3" s="427" customFormat="1" ht="12" customHeight="1" thickBot="1">
      <c r="A78" s="16" t="s">
        <v>343</v>
      </c>
      <c r="B78" s="299" t="s">
        <v>575</v>
      </c>
      <c r="C78" s="307"/>
    </row>
    <row r="79" spans="1:3" s="427" customFormat="1" ht="12" customHeight="1" thickBot="1">
      <c r="A79" s="475" t="s">
        <v>324</v>
      </c>
      <c r="B79" s="297" t="s">
        <v>344</v>
      </c>
      <c r="C79" s="302">
        <f>SUM(C80:C83)</f>
        <v>0</v>
      </c>
    </row>
    <row r="80" spans="1:3" s="427" customFormat="1" ht="12" customHeight="1">
      <c r="A80" s="432" t="s">
        <v>325</v>
      </c>
      <c r="B80" s="428" t="s">
        <v>326</v>
      </c>
      <c r="C80" s="307"/>
    </row>
    <row r="81" spans="1:3" s="427" customFormat="1" ht="12" customHeight="1">
      <c r="A81" s="433" t="s">
        <v>327</v>
      </c>
      <c r="B81" s="429" t="s">
        <v>328</v>
      </c>
      <c r="C81" s="307"/>
    </row>
    <row r="82" spans="1:3" s="427" customFormat="1" ht="12" customHeight="1">
      <c r="A82" s="433" t="s">
        <v>329</v>
      </c>
      <c r="B82" s="429" t="s">
        <v>330</v>
      </c>
      <c r="C82" s="307"/>
    </row>
    <row r="83" spans="1:3" s="427" customFormat="1" ht="12" customHeight="1" thickBot="1">
      <c r="A83" s="434" t="s">
        <v>331</v>
      </c>
      <c r="B83" s="299" t="s">
        <v>332</v>
      </c>
      <c r="C83" s="307"/>
    </row>
    <row r="84" spans="1:3" s="427" customFormat="1" ht="12" customHeight="1" thickBot="1">
      <c r="A84" s="475" t="s">
        <v>333</v>
      </c>
      <c r="B84" s="297" t="s">
        <v>475</v>
      </c>
      <c r="C84" s="473"/>
    </row>
    <row r="85" spans="1:3" s="427" customFormat="1" ht="13.5" customHeight="1" thickBot="1">
      <c r="A85" s="475" t="s">
        <v>335</v>
      </c>
      <c r="B85" s="297" t="s">
        <v>334</v>
      </c>
      <c r="C85" s="473"/>
    </row>
    <row r="86" spans="1:3" s="427" customFormat="1" ht="15.75" customHeight="1" thickBot="1">
      <c r="A86" s="475" t="s">
        <v>347</v>
      </c>
      <c r="B86" s="435" t="s">
        <v>478</v>
      </c>
      <c r="C86" s="308">
        <f>+C63+C67+C72+C75+C79+C85+C84</f>
        <v>0</v>
      </c>
    </row>
    <row r="87" spans="1:3" s="427" customFormat="1" ht="16.5" customHeight="1" thickBot="1">
      <c r="A87" s="476" t="s">
        <v>477</v>
      </c>
      <c r="B87" s="436" t="s">
        <v>479</v>
      </c>
      <c r="C87" s="308">
        <f>+C62+C86</f>
        <v>0</v>
      </c>
    </row>
    <row r="88" spans="1:3" s="427" customFormat="1" ht="83.25" customHeight="1">
      <c r="A88" s="5"/>
      <c r="B88" s="6"/>
      <c r="C88" s="309"/>
    </row>
    <row r="89" spans="1:3" ht="16.5" customHeight="1">
      <c r="A89" s="646" t="s">
        <v>48</v>
      </c>
      <c r="B89" s="646"/>
      <c r="C89" s="646"/>
    </row>
    <row r="90" spans="1:3" s="437" customFormat="1" ht="16.5" customHeight="1" thickBot="1">
      <c r="A90" s="647" t="s">
        <v>151</v>
      </c>
      <c r="B90" s="647"/>
      <c r="C90" s="140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8" t="str">
        <f>+C3</f>
        <v>2018. évi előirányzat</v>
      </c>
    </row>
    <row r="92" spans="1:3" s="426" customFormat="1" ht="12" customHeight="1" thickBot="1">
      <c r="A92" s="30"/>
      <c r="B92" s="31" t="s">
        <v>493</v>
      </c>
      <c r="C92" s="32" t="s">
        <v>494</v>
      </c>
    </row>
    <row r="93" spans="1:3" ht="12" customHeight="1" thickBot="1">
      <c r="A93" s="22" t="s">
        <v>19</v>
      </c>
      <c r="B93" s="28" t="s">
        <v>437</v>
      </c>
      <c r="C93" s="301">
        <f>C94+C95+C96+C97+C98+C111</f>
        <v>0</v>
      </c>
    </row>
    <row r="94" spans="1:3" ht="12" customHeight="1">
      <c r="A94" s="17" t="s">
        <v>99</v>
      </c>
      <c r="B94" s="10" t="s">
        <v>50</v>
      </c>
      <c r="C94" s="303"/>
    </row>
    <row r="95" spans="1:3" ht="12" customHeight="1">
      <c r="A95" s="14" t="s">
        <v>100</v>
      </c>
      <c r="B95" s="8" t="s">
        <v>181</v>
      </c>
      <c r="C95" s="304"/>
    </row>
    <row r="96" spans="1:3" ht="12" customHeight="1">
      <c r="A96" s="14" t="s">
        <v>101</v>
      </c>
      <c r="B96" s="8" t="s">
        <v>138</v>
      </c>
      <c r="C96" s="306"/>
    </row>
    <row r="97" spans="1:3" ht="12" customHeight="1">
      <c r="A97" s="14" t="s">
        <v>102</v>
      </c>
      <c r="B97" s="11" t="s">
        <v>182</v>
      </c>
      <c r="C97" s="306"/>
    </row>
    <row r="98" spans="1:3" ht="12" customHeight="1">
      <c r="A98" s="14" t="s">
        <v>113</v>
      </c>
      <c r="B98" s="19" t="s">
        <v>183</v>
      </c>
      <c r="C98" s="306"/>
    </row>
    <row r="99" spans="1:3" ht="12" customHeight="1">
      <c r="A99" s="14" t="s">
        <v>103</v>
      </c>
      <c r="B99" s="8" t="s">
        <v>442</v>
      </c>
      <c r="C99" s="306"/>
    </row>
    <row r="100" spans="1:3" ht="12" customHeight="1">
      <c r="A100" s="14" t="s">
        <v>104</v>
      </c>
      <c r="B100" s="145" t="s">
        <v>441</v>
      </c>
      <c r="C100" s="306"/>
    </row>
    <row r="101" spans="1:3" ht="12" customHeight="1">
      <c r="A101" s="14" t="s">
        <v>114</v>
      </c>
      <c r="B101" s="145" t="s">
        <v>440</v>
      </c>
      <c r="C101" s="306"/>
    </row>
    <row r="102" spans="1:3" ht="12" customHeight="1">
      <c r="A102" s="14" t="s">
        <v>115</v>
      </c>
      <c r="B102" s="143" t="s">
        <v>350</v>
      </c>
      <c r="C102" s="306"/>
    </row>
    <row r="103" spans="1:3" ht="12" customHeight="1">
      <c r="A103" s="14" t="s">
        <v>116</v>
      </c>
      <c r="B103" s="144" t="s">
        <v>351</v>
      </c>
      <c r="C103" s="306"/>
    </row>
    <row r="104" spans="1:3" ht="12" customHeight="1">
      <c r="A104" s="14" t="s">
        <v>117</v>
      </c>
      <c r="B104" s="144" t="s">
        <v>352</v>
      </c>
      <c r="C104" s="306"/>
    </row>
    <row r="105" spans="1:3" ht="12" customHeight="1">
      <c r="A105" s="14" t="s">
        <v>119</v>
      </c>
      <c r="B105" s="143" t="s">
        <v>353</v>
      </c>
      <c r="C105" s="306"/>
    </row>
    <row r="106" spans="1:3" ht="12" customHeight="1">
      <c r="A106" s="14" t="s">
        <v>184</v>
      </c>
      <c r="B106" s="143" t="s">
        <v>354</v>
      </c>
      <c r="C106" s="306"/>
    </row>
    <row r="107" spans="1:3" ht="12" customHeight="1">
      <c r="A107" s="14" t="s">
        <v>348</v>
      </c>
      <c r="B107" s="144" t="s">
        <v>355</v>
      </c>
      <c r="C107" s="306"/>
    </row>
    <row r="108" spans="1:3" ht="12" customHeight="1">
      <c r="A108" s="13" t="s">
        <v>349</v>
      </c>
      <c r="B108" s="145" t="s">
        <v>356</v>
      </c>
      <c r="C108" s="306"/>
    </row>
    <row r="109" spans="1:3" ht="12" customHeight="1">
      <c r="A109" s="14" t="s">
        <v>438</v>
      </c>
      <c r="B109" s="145" t="s">
        <v>357</v>
      </c>
      <c r="C109" s="306"/>
    </row>
    <row r="110" spans="1:3" ht="12" customHeight="1">
      <c r="A110" s="16" t="s">
        <v>439</v>
      </c>
      <c r="B110" s="145" t="s">
        <v>358</v>
      </c>
      <c r="C110" s="306"/>
    </row>
    <row r="111" spans="1:3" ht="12" customHeight="1">
      <c r="A111" s="14" t="s">
        <v>443</v>
      </c>
      <c r="B111" s="11" t="s">
        <v>51</v>
      </c>
      <c r="C111" s="304"/>
    </row>
    <row r="112" spans="1:3" ht="12" customHeight="1">
      <c r="A112" s="14" t="s">
        <v>444</v>
      </c>
      <c r="B112" s="8" t="s">
        <v>446</v>
      </c>
      <c r="C112" s="304"/>
    </row>
    <row r="113" spans="1:3" ht="12" customHeight="1" thickBot="1">
      <c r="A113" s="18" t="s">
        <v>445</v>
      </c>
      <c r="B113" s="498" t="s">
        <v>447</v>
      </c>
      <c r="C113" s="310"/>
    </row>
    <row r="114" spans="1:3" ht="12" customHeight="1" thickBot="1">
      <c r="A114" s="495" t="s">
        <v>20</v>
      </c>
      <c r="B114" s="496" t="s">
        <v>359</v>
      </c>
      <c r="C114" s="497">
        <f>+C115+C117+C119</f>
        <v>0</v>
      </c>
    </row>
    <row r="115" spans="1:3" ht="12" customHeight="1">
      <c r="A115" s="15" t="s">
        <v>105</v>
      </c>
      <c r="B115" s="8" t="s">
        <v>228</v>
      </c>
      <c r="C115" s="305"/>
    </row>
    <row r="116" spans="1:3" ht="12" customHeight="1">
      <c r="A116" s="15" t="s">
        <v>106</v>
      </c>
      <c r="B116" s="12" t="s">
        <v>363</v>
      </c>
      <c r="C116" s="305"/>
    </row>
    <row r="117" spans="1:3" ht="12" customHeight="1">
      <c r="A117" s="15" t="s">
        <v>107</v>
      </c>
      <c r="B117" s="12" t="s">
        <v>185</v>
      </c>
      <c r="C117" s="304"/>
    </row>
    <row r="118" spans="1:3" ht="12" customHeight="1">
      <c r="A118" s="15" t="s">
        <v>108</v>
      </c>
      <c r="B118" s="12" t="s">
        <v>364</v>
      </c>
      <c r="C118" s="272"/>
    </row>
    <row r="119" spans="1:3" ht="12" customHeight="1">
      <c r="A119" s="15" t="s">
        <v>109</v>
      </c>
      <c r="B119" s="299" t="s">
        <v>577</v>
      </c>
      <c r="C119" s="272"/>
    </row>
    <row r="120" spans="1:3" ht="12" customHeight="1">
      <c r="A120" s="15" t="s">
        <v>118</v>
      </c>
      <c r="B120" s="298" t="s">
        <v>428</v>
      </c>
      <c r="C120" s="272"/>
    </row>
    <row r="121" spans="1:3" ht="12" customHeight="1">
      <c r="A121" s="15" t="s">
        <v>120</v>
      </c>
      <c r="B121" s="424" t="s">
        <v>369</v>
      </c>
      <c r="C121" s="272"/>
    </row>
    <row r="122" spans="1:3" ht="15.75">
      <c r="A122" s="15" t="s">
        <v>186</v>
      </c>
      <c r="B122" s="144" t="s">
        <v>352</v>
      </c>
      <c r="C122" s="272"/>
    </row>
    <row r="123" spans="1:3" ht="12" customHeight="1">
      <c r="A123" s="15" t="s">
        <v>187</v>
      </c>
      <c r="B123" s="144" t="s">
        <v>368</v>
      </c>
      <c r="C123" s="272"/>
    </row>
    <row r="124" spans="1:3" ht="12" customHeight="1">
      <c r="A124" s="15" t="s">
        <v>188</v>
      </c>
      <c r="B124" s="144" t="s">
        <v>367</v>
      </c>
      <c r="C124" s="272"/>
    </row>
    <row r="125" spans="1:3" ht="12" customHeight="1">
      <c r="A125" s="15" t="s">
        <v>360</v>
      </c>
      <c r="B125" s="144" t="s">
        <v>355</v>
      </c>
      <c r="C125" s="272"/>
    </row>
    <row r="126" spans="1:3" ht="12" customHeight="1">
      <c r="A126" s="15" t="s">
        <v>361</v>
      </c>
      <c r="B126" s="144" t="s">
        <v>366</v>
      </c>
      <c r="C126" s="272"/>
    </row>
    <row r="127" spans="1:3" ht="16.5" thickBot="1">
      <c r="A127" s="13" t="s">
        <v>362</v>
      </c>
      <c r="B127" s="144" t="s">
        <v>365</v>
      </c>
      <c r="C127" s="274"/>
    </row>
    <row r="128" spans="1:3" ht="12" customHeight="1" thickBot="1">
      <c r="A128" s="20" t="s">
        <v>21</v>
      </c>
      <c r="B128" s="124" t="s">
        <v>448</v>
      </c>
      <c r="C128" s="302">
        <f>+C93+C114</f>
        <v>0</v>
      </c>
    </row>
    <row r="129" spans="1:3" ht="12" customHeight="1" thickBot="1">
      <c r="A129" s="20" t="s">
        <v>22</v>
      </c>
      <c r="B129" s="124" t="s">
        <v>449</v>
      </c>
      <c r="C129" s="302">
        <f>+C130+C131+C132</f>
        <v>0</v>
      </c>
    </row>
    <row r="130" spans="1:3" ht="12" customHeight="1">
      <c r="A130" s="15" t="s">
        <v>267</v>
      </c>
      <c r="B130" s="12" t="s">
        <v>456</v>
      </c>
      <c r="C130" s="272"/>
    </row>
    <row r="131" spans="1:3" ht="12" customHeight="1">
      <c r="A131" s="15" t="s">
        <v>268</v>
      </c>
      <c r="B131" s="12" t="s">
        <v>457</v>
      </c>
      <c r="C131" s="272"/>
    </row>
    <row r="132" spans="1:3" ht="12" customHeight="1" thickBot="1">
      <c r="A132" s="13" t="s">
        <v>269</v>
      </c>
      <c r="B132" s="12" t="s">
        <v>458</v>
      </c>
      <c r="C132" s="272"/>
    </row>
    <row r="133" spans="1:3" ht="12" customHeight="1" thickBot="1">
      <c r="A133" s="20" t="s">
        <v>23</v>
      </c>
      <c r="B133" s="124" t="s">
        <v>450</v>
      </c>
      <c r="C133" s="302">
        <f>SUM(C134:C139)</f>
        <v>0</v>
      </c>
    </row>
    <row r="134" spans="1:3" ht="12" customHeight="1">
      <c r="A134" s="15" t="s">
        <v>92</v>
      </c>
      <c r="B134" s="9" t="s">
        <v>459</v>
      </c>
      <c r="C134" s="272"/>
    </row>
    <row r="135" spans="1:3" ht="12" customHeight="1">
      <c r="A135" s="15" t="s">
        <v>93</v>
      </c>
      <c r="B135" s="9" t="s">
        <v>451</v>
      </c>
      <c r="C135" s="272"/>
    </row>
    <row r="136" spans="1:3" ht="12" customHeight="1">
      <c r="A136" s="15" t="s">
        <v>94</v>
      </c>
      <c r="B136" s="9" t="s">
        <v>452</v>
      </c>
      <c r="C136" s="272"/>
    </row>
    <row r="137" spans="1:3" ht="12" customHeight="1">
      <c r="A137" s="15" t="s">
        <v>173</v>
      </c>
      <c r="B137" s="9" t="s">
        <v>453</v>
      </c>
      <c r="C137" s="272"/>
    </row>
    <row r="138" spans="1:3" ht="12" customHeight="1">
      <c r="A138" s="15" t="s">
        <v>174</v>
      </c>
      <c r="B138" s="9" t="s">
        <v>454</v>
      </c>
      <c r="C138" s="272"/>
    </row>
    <row r="139" spans="1:3" ht="12" customHeight="1" thickBot="1">
      <c r="A139" s="13" t="s">
        <v>175</v>
      </c>
      <c r="B139" s="9" t="s">
        <v>455</v>
      </c>
      <c r="C139" s="272"/>
    </row>
    <row r="140" spans="1:3" ht="12" customHeight="1" thickBot="1">
      <c r="A140" s="20" t="s">
        <v>24</v>
      </c>
      <c r="B140" s="124" t="s">
        <v>463</v>
      </c>
      <c r="C140" s="308">
        <f>+C141+C142+C143+C144</f>
        <v>0</v>
      </c>
    </row>
    <row r="141" spans="1:3" ht="12" customHeight="1">
      <c r="A141" s="15" t="s">
        <v>95</v>
      </c>
      <c r="B141" s="9" t="s">
        <v>370</v>
      </c>
      <c r="C141" s="272"/>
    </row>
    <row r="142" spans="1:3" ht="12" customHeight="1">
      <c r="A142" s="15" t="s">
        <v>96</v>
      </c>
      <c r="B142" s="9" t="s">
        <v>371</v>
      </c>
      <c r="C142" s="272"/>
    </row>
    <row r="143" spans="1:3" ht="12" customHeight="1">
      <c r="A143" s="15" t="s">
        <v>287</v>
      </c>
      <c r="B143" s="9" t="s">
        <v>464</v>
      </c>
      <c r="C143" s="272"/>
    </row>
    <row r="144" spans="1:3" ht="12" customHeight="1" thickBot="1">
      <c r="A144" s="13" t="s">
        <v>288</v>
      </c>
      <c r="B144" s="7" t="s">
        <v>390</v>
      </c>
      <c r="C144" s="272"/>
    </row>
    <row r="145" spans="1:3" ht="12" customHeight="1" thickBot="1">
      <c r="A145" s="20" t="s">
        <v>25</v>
      </c>
      <c r="B145" s="124" t="s">
        <v>465</v>
      </c>
      <c r="C145" s="311">
        <f>SUM(C146:C150)</f>
        <v>0</v>
      </c>
    </row>
    <row r="146" spans="1:3" ht="12" customHeight="1">
      <c r="A146" s="15" t="s">
        <v>97</v>
      </c>
      <c r="B146" s="9" t="s">
        <v>460</v>
      </c>
      <c r="C146" s="272"/>
    </row>
    <row r="147" spans="1:3" ht="12" customHeight="1">
      <c r="A147" s="15" t="s">
        <v>98</v>
      </c>
      <c r="B147" s="9" t="s">
        <v>467</v>
      </c>
      <c r="C147" s="272"/>
    </row>
    <row r="148" spans="1:3" ht="12" customHeight="1">
      <c r="A148" s="15" t="s">
        <v>299</v>
      </c>
      <c r="B148" s="9" t="s">
        <v>462</v>
      </c>
      <c r="C148" s="272"/>
    </row>
    <row r="149" spans="1:3" ht="12" customHeight="1">
      <c r="A149" s="15" t="s">
        <v>300</v>
      </c>
      <c r="B149" s="9" t="s">
        <v>468</v>
      </c>
      <c r="C149" s="272"/>
    </row>
    <row r="150" spans="1:3" ht="12" customHeight="1" thickBot="1">
      <c r="A150" s="15" t="s">
        <v>466</v>
      </c>
      <c r="B150" s="9" t="s">
        <v>469</v>
      </c>
      <c r="C150" s="272"/>
    </row>
    <row r="151" spans="1:3" ht="12" customHeight="1" thickBot="1">
      <c r="A151" s="20" t="s">
        <v>26</v>
      </c>
      <c r="B151" s="124" t="s">
        <v>470</v>
      </c>
      <c r="C151" s="499"/>
    </row>
    <row r="152" spans="1:3" ht="12" customHeight="1" thickBot="1">
      <c r="A152" s="20" t="s">
        <v>27</v>
      </c>
      <c r="B152" s="124" t="s">
        <v>471</v>
      </c>
      <c r="C152" s="499"/>
    </row>
    <row r="153" spans="1:9" ht="15" customHeight="1" thickBot="1">
      <c r="A153" s="20" t="s">
        <v>28</v>
      </c>
      <c r="B153" s="124" t="s">
        <v>473</v>
      </c>
      <c r="C153" s="438">
        <f>+C129+C133+C140+C145+C151+C152</f>
        <v>0</v>
      </c>
      <c r="F153" s="439"/>
      <c r="G153" s="440"/>
      <c r="H153" s="440"/>
      <c r="I153" s="440"/>
    </row>
    <row r="154" spans="1:3" s="427" customFormat="1" ht="12.75" customHeight="1" thickBot="1">
      <c r="A154" s="300" t="s">
        <v>29</v>
      </c>
      <c r="B154" s="390" t="s">
        <v>472</v>
      </c>
      <c r="C154" s="438">
        <f>+C128+C153</f>
        <v>0</v>
      </c>
    </row>
    <row r="155" ht="7.5" customHeight="1"/>
    <row r="156" spans="1:3" ht="15.75">
      <c r="A156" s="648" t="s">
        <v>372</v>
      </c>
      <c r="B156" s="648"/>
      <c r="C156" s="648"/>
    </row>
    <row r="157" spans="1:3" ht="15" customHeight="1" thickBot="1">
      <c r="A157" s="645" t="s">
        <v>152</v>
      </c>
      <c r="B157" s="645"/>
      <c r="C157" s="312" t="str">
        <f>C90</f>
        <v>Forintban!</v>
      </c>
    </row>
    <row r="158" spans="1:4" ht="13.5" customHeight="1" thickBot="1">
      <c r="A158" s="20">
        <v>1</v>
      </c>
      <c r="B158" s="27" t="s">
        <v>474</v>
      </c>
      <c r="C158" s="302">
        <f>+C62-C128</f>
        <v>0</v>
      </c>
      <c r="D158" s="441"/>
    </row>
    <row r="159" spans="1:3" ht="27.75" customHeight="1" thickBot="1">
      <c r="A159" s="20" t="s">
        <v>20</v>
      </c>
      <c r="B159" s="27" t="s">
        <v>480</v>
      </c>
      <c r="C159" s="302">
        <f>+C86-C153</f>
        <v>0</v>
      </c>
    </row>
  </sheetData>
  <sheetProtection sheet="1" objects="1" scenario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Elek Város Önkormányzat
2018. ÉVI KÖLTSÉGVETÉS
ÁLLAMIGAZGATÁSI FELADATAINAK MÉRLEGE
&amp;R&amp;"Times New Roman CE,Félkövér dőlt"&amp;11 1.4. melléklet a ........./2018. (.......)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C4">
      <selection activeCell="C21" sqref="C21"/>
    </sheetView>
  </sheetViews>
  <sheetFormatPr defaultColWidth="9.00390625" defaultRowHeight="12.75"/>
  <cols>
    <col min="1" max="1" width="6.875" style="55" customWidth="1"/>
    <col min="2" max="2" width="55.125" style="192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9.75" customHeight="1">
      <c r="B1" s="324" t="s">
        <v>156</v>
      </c>
      <c r="C1" s="325"/>
      <c r="D1" s="325"/>
      <c r="E1" s="325"/>
      <c r="F1" s="651" t="str">
        <f>+CONCATENATE("2.1. melléklet a ………../",LEFT(ÖSSZEFÜGGÉSEK!A5,4),". (……….) önkormányzati rendelethez")</f>
        <v>2.1. melléklet a ………../2018. (……….) önkormányzati rendelethez</v>
      </c>
    </row>
    <row r="2" spans="5:6" ht="14.25" thickBot="1">
      <c r="E2" s="326" t="str">
        <f>'1.4.sz.mell.'!C2</f>
        <v>Forintban!</v>
      </c>
      <c r="F2" s="651"/>
    </row>
    <row r="3" spans="1:6" ht="18" customHeight="1" thickBot="1">
      <c r="A3" s="649" t="s">
        <v>70</v>
      </c>
      <c r="B3" s="327" t="s">
        <v>57</v>
      </c>
      <c r="C3" s="328"/>
      <c r="D3" s="327" t="s">
        <v>58</v>
      </c>
      <c r="E3" s="329"/>
      <c r="F3" s="651"/>
    </row>
    <row r="4" spans="1:6" s="330" customFormat="1" ht="35.25" customHeight="1" thickBot="1">
      <c r="A4" s="650"/>
      <c r="B4" s="193" t="s">
        <v>62</v>
      </c>
      <c r="C4" s="194" t="str">
        <f>+'1.1.sz.mell.'!C3</f>
        <v>2018. évi előirányzat</v>
      </c>
      <c r="D4" s="193" t="s">
        <v>62</v>
      </c>
      <c r="E4" s="52" t="str">
        <f>+C4</f>
        <v>2018. évi előirányzat</v>
      </c>
      <c r="F4" s="651"/>
    </row>
    <row r="5" spans="1:6" s="335" customFormat="1" ht="12" customHeight="1" thickBot="1">
      <c r="A5" s="331"/>
      <c r="B5" s="332" t="s">
        <v>493</v>
      </c>
      <c r="C5" s="333" t="s">
        <v>494</v>
      </c>
      <c r="D5" s="332" t="s">
        <v>495</v>
      </c>
      <c r="E5" s="334" t="s">
        <v>497</v>
      </c>
      <c r="F5" s="651"/>
    </row>
    <row r="6" spans="1:6" ht="12.75" customHeight="1">
      <c r="A6" s="336" t="s">
        <v>19</v>
      </c>
      <c r="B6" s="337" t="s">
        <v>373</v>
      </c>
      <c r="C6" s="313">
        <v>405303740</v>
      </c>
      <c r="D6" s="337" t="s">
        <v>63</v>
      </c>
      <c r="E6" s="303">
        <v>276266697</v>
      </c>
      <c r="F6" s="651"/>
    </row>
    <row r="7" spans="1:6" ht="12.75" customHeight="1">
      <c r="A7" s="338" t="s">
        <v>20</v>
      </c>
      <c r="B7" s="339" t="s">
        <v>374</v>
      </c>
      <c r="C7" s="314">
        <v>17697791</v>
      </c>
      <c r="D7" s="339" t="s">
        <v>181</v>
      </c>
      <c r="E7" s="304">
        <v>53047210</v>
      </c>
      <c r="F7" s="651"/>
    </row>
    <row r="8" spans="1:6" ht="12.75" customHeight="1">
      <c r="A8" s="338" t="s">
        <v>21</v>
      </c>
      <c r="B8" s="339" t="s">
        <v>395</v>
      </c>
      <c r="C8" s="314"/>
      <c r="D8" s="339" t="s">
        <v>233</v>
      </c>
      <c r="E8" s="306">
        <v>220391096</v>
      </c>
      <c r="F8" s="651"/>
    </row>
    <row r="9" spans="1:6" ht="12.75" customHeight="1">
      <c r="A9" s="338" t="s">
        <v>22</v>
      </c>
      <c r="B9" s="339" t="s">
        <v>172</v>
      </c>
      <c r="C9" s="314">
        <v>55000000</v>
      </c>
      <c r="D9" s="339" t="s">
        <v>182</v>
      </c>
      <c r="E9" s="306">
        <v>27400000</v>
      </c>
      <c r="F9" s="651"/>
    </row>
    <row r="10" spans="1:6" ht="12.75" customHeight="1">
      <c r="A10" s="338" t="s">
        <v>23</v>
      </c>
      <c r="B10" s="340" t="s">
        <v>421</v>
      </c>
      <c r="C10" s="314">
        <v>97179531</v>
      </c>
      <c r="D10" s="339" t="s">
        <v>183</v>
      </c>
      <c r="E10" s="306">
        <v>15013194</v>
      </c>
      <c r="F10" s="651"/>
    </row>
    <row r="11" spans="1:6" ht="12.75" customHeight="1">
      <c r="A11" s="338" t="s">
        <v>24</v>
      </c>
      <c r="B11" s="339" t="s">
        <v>375</v>
      </c>
      <c r="C11" s="315"/>
      <c r="D11" s="339" t="s">
        <v>51</v>
      </c>
      <c r="E11" s="320">
        <v>20000000</v>
      </c>
      <c r="F11" s="651"/>
    </row>
    <row r="12" spans="1:6" ht="12.75" customHeight="1">
      <c r="A12" s="338" t="s">
        <v>25</v>
      </c>
      <c r="B12" s="339" t="s">
        <v>481</v>
      </c>
      <c r="C12" s="314"/>
      <c r="D12" s="45"/>
      <c r="E12" s="320"/>
      <c r="F12" s="651"/>
    </row>
    <row r="13" spans="1:6" ht="12.75" customHeight="1">
      <c r="A13" s="338" t="s">
        <v>26</v>
      </c>
      <c r="B13" s="45"/>
      <c r="C13" s="314"/>
      <c r="D13" s="45"/>
      <c r="E13" s="320"/>
      <c r="F13" s="651"/>
    </row>
    <row r="14" spans="1:6" ht="12.75" customHeight="1">
      <c r="A14" s="338" t="s">
        <v>27</v>
      </c>
      <c r="B14" s="442"/>
      <c r="C14" s="315"/>
      <c r="D14" s="45"/>
      <c r="E14" s="320"/>
      <c r="F14" s="651"/>
    </row>
    <row r="15" spans="1:6" ht="12.75" customHeight="1">
      <c r="A15" s="338" t="s">
        <v>28</v>
      </c>
      <c r="B15" s="45"/>
      <c r="C15" s="314"/>
      <c r="D15" s="45"/>
      <c r="E15" s="320"/>
      <c r="F15" s="651"/>
    </row>
    <row r="16" spans="1:6" ht="12.75" customHeight="1">
      <c r="A16" s="338" t="s">
        <v>29</v>
      </c>
      <c r="B16" s="45"/>
      <c r="C16" s="314"/>
      <c r="D16" s="45"/>
      <c r="E16" s="320"/>
      <c r="F16" s="651"/>
    </row>
    <row r="17" spans="1:6" ht="12.75" customHeight="1" thickBot="1">
      <c r="A17" s="338" t="s">
        <v>30</v>
      </c>
      <c r="B17" s="57"/>
      <c r="C17" s="316"/>
      <c r="D17" s="45"/>
      <c r="E17" s="321"/>
      <c r="F17" s="651"/>
    </row>
    <row r="18" spans="1:6" ht="15.75" customHeight="1" thickBot="1">
      <c r="A18" s="341" t="s">
        <v>31</v>
      </c>
      <c r="B18" s="126" t="s">
        <v>482</v>
      </c>
      <c r="C18" s="317">
        <f>SUM(C6:C17)</f>
        <v>575181062</v>
      </c>
      <c r="D18" s="126" t="s">
        <v>381</v>
      </c>
      <c r="E18" s="322">
        <f>SUM(E6:E17)</f>
        <v>612118197</v>
      </c>
      <c r="F18" s="651"/>
    </row>
    <row r="19" spans="1:6" ht="12.75" customHeight="1">
      <c r="A19" s="342" t="s">
        <v>32</v>
      </c>
      <c r="B19" s="343" t="s">
        <v>378</v>
      </c>
      <c r="C19" s="501">
        <f>+C20+C21+C22+C23</f>
        <v>52075740</v>
      </c>
      <c r="D19" s="344" t="s">
        <v>189</v>
      </c>
      <c r="E19" s="323"/>
      <c r="F19" s="651"/>
    </row>
    <row r="20" spans="1:6" ht="12.75" customHeight="1">
      <c r="A20" s="345" t="s">
        <v>33</v>
      </c>
      <c r="B20" s="344" t="s">
        <v>226</v>
      </c>
      <c r="C20" s="79">
        <v>52075740</v>
      </c>
      <c r="D20" s="344" t="s">
        <v>380</v>
      </c>
      <c r="E20" s="80"/>
      <c r="F20" s="651"/>
    </row>
    <row r="21" spans="1:6" ht="12.75" customHeight="1">
      <c r="A21" s="345" t="s">
        <v>34</v>
      </c>
      <c r="B21" s="344" t="s">
        <v>227</v>
      </c>
      <c r="C21" s="79"/>
      <c r="D21" s="344" t="s">
        <v>154</v>
      </c>
      <c r="E21" s="80"/>
      <c r="F21" s="651"/>
    </row>
    <row r="22" spans="1:6" ht="12.75" customHeight="1">
      <c r="A22" s="345" t="s">
        <v>35</v>
      </c>
      <c r="B22" s="344" t="s">
        <v>231</v>
      </c>
      <c r="C22" s="79"/>
      <c r="D22" s="344" t="s">
        <v>155</v>
      </c>
      <c r="E22" s="80"/>
      <c r="F22" s="651"/>
    </row>
    <row r="23" spans="1:6" ht="12.75" customHeight="1">
      <c r="A23" s="345" t="s">
        <v>36</v>
      </c>
      <c r="B23" s="344" t="s">
        <v>232</v>
      </c>
      <c r="C23" s="79"/>
      <c r="D23" s="343" t="s">
        <v>234</v>
      </c>
      <c r="E23" s="80"/>
      <c r="F23" s="651"/>
    </row>
    <row r="24" spans="1:6" ht="12.75" customHeight="1">
      <c r="A24" s="345" t="s">
        <v>37</v>
      </c>
      <c r="B24" s="344" t="s">
        <v>379</v>
      </c>
      <c r="C24" s="346">
        <f>+C25+C26</f>
        <v>0</v>
      </c>
      <c r="D24" s="344" t="s">
        <v>190</v>
      </c>
      <c r="E24" s="80"/>
      <c r="F24" s="651"/>
    </row>
    <row r="25" spans="1:6" ht="12.75" customHeight="1">
      <c r="A25" s="342" t="s">
        <v>38</v>
      </c>
      <c r="B25" s="343" t="s">
        <v>376</v>
      </c>
      <c r="C25" s="318"/>
      <c r="D25" s="337" t="s">
        <v>464</v>
      </c>
      <c r="E25" s="323"/>
      <c r="F25" s="651"/>
    </row>
    <row r="26" spans="1:6" ht="12.75" customHeight="1">
      <c r="A26" s="345" t="s">
        <v>39</v>
      </c>
      <c r="B26" s="344" t="s">
        <v>377</v>
      </c>
      <c r="C26" s="79"/>
      <c r="D26" s="339" t="s">
        <v>470</v>
      </c>
      <c r="E26" s="80"/>
      <c r="F26" s="651"/>
    </row>
    <row r="27" spans="1:6" ht="12.75" customHeight="1">
      <c r="A27" s="338" t="s">
        <v>40</v>
      </c>
      <c r="B27" s="344" t="s">
        <v>475</v>
      </c>
      <c r="C27" s="79"/>
      <c r="D27" s="339" t="s">
        <v>471</v>
      </c>
      <c r="E27" s="80"/>
      <c r="F27" s="651"/>
    </row>
    <row r="28" spans="1:6" ht="12.75" customHeight="1" thickBot="1">
      <c r="A28" s="404" t="s">
        <v>41</v>
      </c>
      <c r="B28" s="343" t="s">
        <v>334</v>
      </c>
      <c r="C28" s="318"/>
      <c r="D28" s="597" t="s">
        <v>371</v>
      </c>
      <c r="E28" s="323">
        <v>15138605</v>
      </c>
      <c r="F28" s="651"/>
    </row>
    <row r="29" spans="1:6" ht="15.75" customHeight="1" thickBot="1">
      <c r="A29" s="341" t="s">
        <v>42</v>
      </c>
      <c r="B29" s="126" t="s">
        <v>483</v>
      </c>
      <c r="C29" s="317">
        <f>+C19+C24+C27+C28</f>
        <v>52075740</v>
      </c>
      <c r="D29" s="126" t="s">
        <v>485</v>
      </c>
      <c r="E29" s="322">
        <f>SUM(E19:E28)</f>
        <v>15138605</v>
      </c>
      <c r="F29" s="651"/>
    </row>
    <row r="30" spans="1:6" ht="13.5" thickBot="1">
      <c r="A30" s="341" t="s">
        <v>43</v>
      </c>
      <c r="B30" s="347" t="s">
        <v>484</v>
      </c>
      <c r="C30" s="348">
        <f>+C18+C29</f>
        <v>627256802</v>
      </c>
      <c r="D30" s="347" t="s">
        <v>486</v>
      </c>
      <c r="E30" s="348">
        <f>+E18+E29</f>
        <v>627256802</v>
      </c>
      <c r="F30" s="651"/>
    </row>
    <row r="31" spans="1:6" ht="13.5" thickBot="1">
      <c r="A31" s="341" t="s">
        <v>44</v>
      </c>
      <c r="B31" s="347" t="s">
        <v>167</v>
      </c>
      <c r="C31" s="348">
        <f>IF(C18-E18&lt;0,E18-C18,"-")</f>
        <v>36937135</v>
      </c>
      <c r="D31" s="347" t="s">
        <v>168</v>
      </c>
      <c r="E31" s="348" t="str">
        <f>IF(C18-E18&gt;0,C18-E18,"-")</f>
        <v>-</v>
      </c>
      <c r="F31" s="651"/>
    </row>
    <row r="32" spans="1:6" ht="13.5" thickBot="1">
      <c r="A32" s="341" t="s">
        <v>45</v>
      </c>
      <c r="B32" s="347" t="s">
        <v>568</v>
      </c>
      <c r="C32" s="348" t="str">
        <f>IF(C30-E30&lt;0,E30-C30,"-")</f>
        <v>-</v>
      </c>
      <c r="D32" s="347" t="s">
        <v>569</v>
      </c>
      <c r="E32" s="348" t="str">
        <f>IF(C30-E30&gt;0,C30-E30,"-")</f>
        <v>-</v>
      </c>
      <c r="F32" s="651"/>
    </row>
    <row r="33" spans="2:4" ht="18.75">
      <c r="B33" s="652"/>
      <c r="C33" s="652"/>
      <c r="D33" s="652"/>
    </row>
  </sheetData>
  <sheetProtection sheet="1"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C1">
      <selection activeCell="E9" sqref="E9"/>
    </sheetView>
  </sheetViews>
  <sheetFormatPr defaultColWidth="9.00390625" defaultRowHeight="12.75"/>
  <cols>
    <col min="1" max="1" width="6.875" style="55" customWidth="1"/>
    <col min="2" max="2" width="55.125" style="192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1.5">
      <c r="B1" s="324" t="s">
        <v>157</v>
      </c>
      <c r="C1" s="325"/>
      <c r="D1" s="325"/>
      <c r="E1" s="325"/>
      <c r="F1" s="651" t="str">
        <f>+CONCATENATE("2.2. melléklet a ………../",LEFT(ÖSSZEFÜGGÉSEK!A5,4),". (……….) önkormányzati rendelethez")</f>
        <v>2.2. melléklet a ………../2018. (……….) önkormányzati rendelethez</v>
      </c>
    </row>
    <row r="2" spans="5:6" ht="14.25" thickBot="1">
      <c r="E2" s="326" t="str">
        <f>'2.1.sz.mell  '!E2</f>
        <v>Forintban!</v>
      </c>
      <c r="F2" s="651"/>
    </row>
    <row r="3" spans="1:6" ht="13.5" thickBot="1">
      <c r="A3" s="653" t="s">
        <v>70</v>
      </c>
      <c r="B3" s="327" t="s">
        <v>57</v>
      </c>
      <c r="C3" s="328"/>
      <c r="D3" s="327" t="s">
        <v>58</v>
      </c>
      <c r="E3" s="329"/>
      <c r="F3" s="651"/>
    </row>
    <row r="4" spans="1:6" s="330" customFormat="1" ht="24.75" thickBot="1">
      <c r="A4" s="654"/>
      <c r="B4" s="193" t="s">
        <v>62</v>
      </c>
      <c r="C4" s="194" t="str">
        <f>+'2.1.sz.mell  '!C4</f>
        <v>2018. évi előirányzat</v>
      </c>
      <c r="D4" s="193" t="s">
        <v>62</v>
      </c>
      <c r="E4" s="52" t="str">
        <f>+'2.1.sz.mell  '!C4</f>
        <v>2018. évi előirányzat</v>
      </c>
      <c r="F4" s="651"/>
    </row>
    <row r="5" spans="1:6" s="330" customFormat="1" ht="13.5" thickBot="1">
      <c r="A5" s="331"/>
      <c r="B5" s="332" t="s">
        <v>493</v>
      </c>
      <c r="C5" s="333" t="s">
        <v>494</v>
      </c>
      <c r="D5" s="332" t="s">
        <v>495</v>
      </c>
      <c r="E5" s="334" t="s">
        <v>497</v>
      </c>
      <c r="F5" s="651"/>
    </row>
    <row r="6" spans="1:6" ht="12.75" customHeight="1">
      <c r="A6" s="336" t="s">
        <v>19</v>
      </c>
      <c r="B6" s="337" t="s">
        <v>382</v>
      </c>
      <c r="C6" s="313"/>
      <c r="D6" s="337" t="s">
        <v>228</v>
      </c>
      <c r="E6" s="319">
        <v>7854500</v>
      </c>
      <c r="F6" s="651"/>
    </row>
    <row r="7" spans="1:6" ht="12.75">
      <c r="A7" s="338" t="s">
        <v>20</v>
      </c>
      <c r="B7" s="339" t="s">
        <v>383</v>
      </c>
      <c r="C7" s="314"/>
      <c r="D7" s="339" t="s">
        <v>388</v>
      </c>
      <c r="E7" s="608"/>
      <c r="F7" s="651"/>
    </row>
    <row r="8" spans="1:6" ht="12.75" customHeight="1">
      <c r="A8" s="338" t="s">
        <v>21</v>
      </c>
      <c r="B8" s="339" t="s">
        <v>10</v>
      </c>
      <c r="C8" s="314"/>
      <c r="D8" s="339" t="s">
        <v>185</v>
      </c>
      <c r="E8" s="320">
        <v>96109863</v>
      </c>
      <c r="F8" s="651"/>
    </row>
    <row r="9" spans="1:6" ht="12.75" customHeight="1">
      <c r="A9" s="338" t="s">
        <v>22</v>
      </c>
      <c r="B9" s="339" t="s">
        <v>384</v>
      </c>
      <c r="C9" s="314"/>
      <c r="D9" s="339" t="s">
        <v>389</v>
      </c>
      <c r="E9" s="608">
        <v>87374363</v>
      </c>
      <c r="F9" s="651"/>
    </row>
    <row r="10" spans="1:6" ht="12.75" customHeight="1">
      <c r="A10" s="338" t="s">
        <v>23</v>
      </c>
      <c r="B10" s="339" t="s">
        <v>385</v>
      </c>
      <c r="C10" s="314"/>
      <c r="D10" s="339" t="s">
        <v>230</v>
      </c>
      <c r="E10" s="320">
        <v>1700000</v>
      </c>
      <c r="F10" s="651"/>
    </row>
    <row r="11" spans="1:6" ht="12.75" customHeight="1">
      <c r="A11" s="338" t="s">
        <v>24</v>
      </c>
      <c r="B11" s="339" t="s">
        <v>386</v>
      </c>
      <c r="C11" s="315"/>
      <c r="D11" s="445"/>
      <c r="E11" s="320"/>
      <c r="F11" s="651"/>
    </row>
    <row r="12" spans="1:6" ht="12.75" customHeight="1">
      <c r="A12" s="338" t="s">
        <v>25</v>
      </c>
      <c r="B12" s="45"/>
      <c r="C12" s="314"/>
      <c r="D12" s="445"/>
      <c r="E12" s="320"/>
      <c r="F12" s="651"/>
    </row>
    <row r="13" spans="1:6" ht="12.75" customHeight="1">
      <c r="A13" s="338" t="s">
        <v>26</v>
      </c>
      <c r="B13" s="45"/>
      <c r="C13" s="314"/>
      <c r="D13" s="446"/>
      <c r="E13" s="320"/>
      <c r="F13" s="651"/>
    </row>
    <row r="14" spans="1:6" ht="12.75" customHeight="1">
      <c r="A14" s="338" t="s">
        <v>27</v>
      </c>
      <c r="B14" s="443"/>
      <c r="C14" s="315"/>
      <c r="D14" s="445"/>
      <c r="E14" s="320"/>
      <c r="F14" s="651"/>
    </row>
    <row r="15" spans="1:6" ht="12.75">
      <c r="A15" s="338" t="s">
        <v>28</v>
      </c>
      <c r="B15" s="45"/>
      <c r="C15" s="315"/>
      <c r="D15" s="445"/>
      <c r="E15" s="320"/>
      <c r="F15" s="651"/>
    </row>
    <row r="16" spans="1:6" ht="12.75" customHeight="1" thickBot="1">
      <c r="A16" s="404" t="s">
        <v>29</v>
      </c>
      <c r="B16" s="444"/>
      <c r="C16" s="406"/>
      <c r="D16" s="405" t="s">
        <v>51</v>
      </c>
      <c r="E16" s="369"/>
      <c r="F16" s="651"/>
    </row>
    <row r="17" spans="1:6" ht="15.75" customHeight="1" thickBot="1">
      <c r="A17" s="341" t="s">
        <v>30</v>
      </c>
      <c r="B17" s="126" t="s">
        <v>396</v>
      </c>
      <c r="C17" s="317">
        <f>+C6+C8+C9+C11+C12+C13+C14+C15+C16</f>
        <v>0</v>
      </c>
      <c r="D17" s="126" t="s">
        <v>397</v>
      </c>
      <c r="E17" s="322">
        <f>+E6+E8+E10+E11+E12+E13+E14+E15+E16</f>
        <v>105664363</v>
      </c>
      <c r="F17" s="651"/>
    </row>
    <row r="18" spans="1:6" ht="12.75" customHeight="1">
      <c r="A18" s="336" t="s">
        <v>31</v>
      </c>
      <c r="B18" s="351" t="s">
        <v>246</v>
      </c>
      <c r="C18" s="358">
        <f>SUM(C19:C23)</f>
        <v>105664363</v>
      </c>
      <c r="D18" s="344" t="s">
        <v>189</v>
      </c>
      <c r="E18" s="77"/>
      <c r="F18" s="651"/>
    </row>
    <row r="19" spans="1:6" ht="12.75" customHeight="1">
      <c r="A19" s="338" t="s">
        <v>32</v>
      </c>
      <c r="B19" s="352" t="s">
        <v>235</v>
      </c>
      <c r="C19" s="79">
        <v>105664363</v>
      </c>
      <c r="D19" s="344" t="s">
        <v>192</v>
      </c>
      <c r="E19" s="80"/>
      <c r="F19" s="651"/>
    </row>
    <row r="20" spans="1:6" ht="12.75" customHeight="1">
      <c r="A20" s="336" t="s">
        <v>33</v>
      </c>
      <c r="B20" s="352" t="s">
        <v>236</v>
      </c>
      <c r="C20" s="79"/>
      <c r="D20" s="344" t="s">
        <v>154</v>
      </c>
      <c r="E20" s="80"/>
      <c r="F20" s="651"/>
    </row>
    <row r="21" spans="1:6" ht="12.75" customHeight="1">
      <c r="A21" s="338" t="s">
        <v>34</v>
      </c>
      <c r="B21" s="352" t="s">
        <v>237</v>
      </c>
      <c r="C21" s="79"/>
      <c r="D21" s="344" t="s">
        <v>155</v>
      </c>
      <c r="E21" s="80"/>
      <c r="F21" s="651"/>
    </row>
    <row r="22" spans="1:6" ht="12.75" customHeight="1">
      <c r="A22" s="336" t="s">
        <v>35</v>
      </c>
      <c r="B22" s="352" t="s">
        <v>238</v>
      </c>
      <c r="C22" s="79"/>
      <c r="D22" s="343" t="s">
        <v>234</v>
      </c>
      <c r="E22" s="80"/>
      <c r="F22" s="651"/>
    </row>
    <row r="23" spans="1:6" ht="12.75" customHeight="1">
      <c r="A23" s="338" t="s">
        <v>36</v>
      </c>
      <c r="B23" s="353" t="s">
        <v>239</v>
      </c>
      <c r="C23" s="79"/>
      <c r="D23" s="344" t="s">
        <v>193</v>
      </c>
      <c r="E23" s="80"/>
      <c r="F23" s="651"/>
    </row>
    <row r="24" spans="1:6" ht="12.75" customHeight="1">
      <c r="A24" s="336" t="s">
        <v>37</v>
      </c>
      <c r="B24" s="354" t="s">
        <v>240</v>
      </c>
      <c r="C24" s="346">
        <f>+C25+C26+C27+C28+C29</f>
        <v>0</v>
      </c>
      <c r="D24" s="355" t="s">
        <v>191</v>
      </c>
      <c r="E24" s="80"/>
      <c r="F24" s="651"/>
    </row>
    <row r="25" spans="1:6" ht="12.75" customHeight="1">
      <c r="A25" s="338" t="s">
        <v>38</v>
      </c>
      <c r="B25" s="353" t="s">
        <v>241</v>
      </c>
      <c r="C25" s="79"/>
      <c r="D25" s="355" t="s">
        <v>390</v>
      </c>
      <c r="E25" s="80"/>
      <c r="F25" s="651"/>
    </row>
    <row r="26" spans="1:6" ht="12.75" customHeight="1">
      <c r="A26" s="336" t="s">
        <v>39</v>
      </c>
      <c r="B26" s="353" t="s">
        <v>242</v>
      </c>
      <c r="C26" s="79"/>
      <c r="D26" s="350"/>
      <c r="E26" s="80"/>
      <c r="F26" s="651"/>
    </row>
    <row r="27" spans="1:6" ht="12.75" customHeight="1">
      <c r="A27" s="338" t="s">
        <v>40</v>
      </c>
      <c r="B27" s="352" t="s">
        <v>243</v>
      </c>
      <c r="C27" s="79"/>
      <c r="D27" s="122"/>
      <c r="E27" s="80"/>
      <c r="F27" s="651"/>
    </row>
    <row r="28" spans="1:6" ht="12.75" customHeight="1">
      <c r="A28" s="336" t="s">
        <v>41</v>
      </c>
      <c r="B28" s="356" t="s">
        <v>244</v>
      </c>
      <c r="C28" s="79"/>
      <c r="D28" s="45"/>
      <c r="E28" s="80"/>
      <c r="F28" s="651"/>
    </row>
    <row r="29" spans="1:6" ht="12.75" customHeight="1" thickBot="1">
      <c r="A29" s="338" t="s">
        <v>42</v>
      </c>
      <c r="B29" s="357" t="s">
        <v>245</v>
      </c>
      <c r="C29" s="79"/>
      <c r="D29" s="122"/>
      <c r="E29" s="80"/>
      <c r="F29" s="651"/>
    </row>
    <row r="30" spans="1:6" ht="21.75" customHeight="1" thickBot="1">
      <c r="A30" s="341" t="s">
        <v>43</v>
      </c>
      <c r="B30" s="126" t="s">
        <v>387</v>
      </c>
      <c r="C30" s="317">
        <f>+C18+C24</f>
        <v>105664363</v>
      </c>
      <c r="D30" s="126" t="s">
        <v>391</v>
      </c>
      <c r="E30" s="322">
        <f>SUM(E18:E29)</f>
        <v>0</v>
      </c>
      <c r="F30" s="651"/>
    </row>
    <row r="31" spans="1:6" ht="13.5" thickBot="1">
      <c r="A31" s="341" t="s">
        <v>44</v>
      </c>
      <c r="B31" s="347" t="s">
        <v>392</v>
      </c>
      <c r="C31" s="348">
        <f>+C17+C30</f>
        <v>105664363</v>
      </c>
      <c r="D31" s="347" t="s">
        <v>393</v>
      </c>
      <c r="E31" s="348">
        <f>+E17+E30</f>
        <v>105664363</v>
      </c>
      <c r="F31" s="651"/>
    </row>
    <row r="32" spans="1:6" ht="13.5" thickBot="1">
      <c r="A32" s="341" t="s">
        <v>45</v>
      </c>
      <c r="B32" s="347" t="s">
        <v>167</v>
      </c>
      <c r="C32" s="348">
        <f>IF(C17-E17&lt;0,E17-C17,"-")</f>
        <v>105664363</v>
      </c>
      <c r="D32" s="347" t="s">
        <v>168</v>
      </c>
      <c r="E32" s="348" t="str">
        <f>IF(C17-E17&gt;0,C17-E17,"-")</f>
        <v>-</v>
      </c>
      <c r="F32" s="651"/>
    </row>
    <row r="33" spans="1:6" ht="13.5" thickBot="1">
      <c r="A33" s="341" t="s">
        <v>46</v>
      </c>
      <c r="B33" s="347" t="s">
        <v>568</v>
      </c>
      <c r="C33" s="348" t="str">
        <f>IF(C31-E31&lt;0,E31-C31,"-")</f>
        <v>-</v>
      </c>
      <c r="D33" s="347" t="s">
        <v>569</v>
      </c>
      <c r="E33" s="348" t="str">
        <f>IF(C31-E31&gt;0,C31-E31,"-")</f>
        <v>-</v>
      </c>
      <c r="F33" s="651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7" t="s">
        <v>149</v>
      </c>
      <c r="E1" s="130" t="s">
        <v>153</v>
      </c>
    </row>
    <row r="3" spans="1:5" ht="12.75">
      <c r="A3" s="136"/>
      <c r="B3" s="137"/>
      <c r="C3" s="136"/>
      <c r="D3" s="139"/>
      <c r="E3" s="137"/>
    </row>
    <row r="4" spans="1:5" ht="15.75">
      <c r="A4" s="87" t="str">
        <f>+ÖSSZEFÜGGÉSEK!A5</f>
        <v>2018. évi előirányzat BEVÉTELEK</v>
      </c>
      <c r="B4" s="138"/>
      <c r="C4" s="147"/>
      <c r="D4" s="139"/>
      <c r="E4" s="137"/>
    </row>
    <row r="5" spans="1:5" ht="12.75">
      <c r="A5" s="136"/>
      <c r="B5" s="137"/>
      <c r="C5" s="136"/>
      <c r="D5" s="139"/>
      <c r="E5" s="137"/>
    </row>
    <row r="6" spans="1:5" ht="12.75">
      <c r="A6" s="136" t="s">
        <v>545</v>
      </c>
      <c r="B6" s="137">
        <f>+'1.1.sz.mell.'!C62</f>
        <v>575181062</v>
      </c>
      <c r="C6" s="136" t="s">
        <v>487</v>
      </c>
      <c r="D6" s="139">
        <f>+'2.1.sz.mell  '!C18+'2.2.sz.mell  '!C17</f>
        <v>575181062</v>
      </c>
      <c r="E6" s="137">
        <f aca="true" t="shared" si="0" ref="E6:E15">+B6-D6</f>
        <v>0</v>
      </c>
    </row>
    <row r="7" spans="1:5" ht="12.75">
      <c r="A7" s="136" t="s">
        <v>546</v>
      </c>
      <c r="B7" s="137">
        <f>+'1.1.sz.mell.'!C86</f>
        <v>157740103</v>
      </c>
      <c r="C7" s="136" t="s">
        <v>488</v>
      </c>
      <c r="D7" s="139">
        <f>+'2.1.sz.mell  '!C29+'2.2.sz.mell  '!C30</f>
        <v>157740103</v>
      </c>
      <c r="E7" s="137">
        <f t="shared" si="0"/>
        <v>0</v>
      </c>
    </row>
    <row r="8" spans="1:5" ht="12.75">
      <c r="A8" s="136" t="s">
        <v>547</v>
      </c>
      <c r="B8" s="137">
        <f>+'1.1.sz.mell.'!C87</f>
        <v>732921165</v>
      </c>
      <c r="C8" s="136" t="s">
        <v>489</v>
      </c>
      <c r="D8" s="139">
        <f>+'2.1.sz.mell  '!C30+'2.2.sz.mell  '!C31</f>
        <v>732921165</v>
      </c>
      <c r="E8" s="137">
        <f t="shared" si="0"/>
        <v>0</v>
      </c>
    </row>
    <row r="9" spans="1:5" ht="12.75">
      <c r="A9" s="136"/>
      <c r="B9" s="137"/>
      <c r="C9" s="136"/>
      <c r="D9" s="139"/>
      <c r="E9" s="137"/>
    </row>
    <row r="10" spans="1:5" ht="12.75">
      <c r="A10" s="136"/>
      <c r="B10" s="137"/>
      <c r="C10" s="136"/>
      <c r="D10" s="139"/>
      <c r="E10" s="137"/>
    </row>
    <row r="11" spans="1:5" ht="15.75">
      <c r="A11" s="87" t="str">
        <f>+ÖSSZEFÜGGÉSEK!A12</f>
        <v>2018. évi előirányzat KIADÁSOK</v>
      </c>
      <c r="B11" s="138"/>
      <c r="C11" s="147"/>
      <c r="D11" s="139"/>
      <c r="E11" s="137"/>
    </row>
    <row r="12" spans="1:5" ht="12.75">
      <c r="A12" s="136"/>
      <c r="B12" s="137"/>
      <c r="C12" s="136"/>
      <c r="D12" s="139"/>
      <c r="E12" s="137"/>
    </row>
    <row r="13" spans="1:5" ht="12.75">
      <c r="A13" s="136" t="s">
        <v>548</v>
      </c>
      <c r="B13" s="137">
        <f>+'1.1.sz.mell.'!C128</f>
        <v>717782560</v>
      </c>
      <c r="C13" s="136" t="s">
        <v>490</v>
      </c>
      <c r="D13" s="139">
        <f>+'2.1.sz.mell  '!E18+'2.2.sz.mell  '!E17</f>
        <v>717782560</v>
      </c>
      <c r="E13" s="137">
        <f t="shared" si="0"/>
        <v>0</v>
      </c>
    </row>
    <row r="14" spans="1:5" ht="12.75">
      <c r="A14" s="136" t="s">
        <v>549</v>
      </c>
      <c r="B14" s="137">
        <f>+'1.1.sz.mell.'!C153</f>
        <v>15138605</v>
      </c>
      <c r="C14" s="136" t="s">
        <v>491</v>
      </c>
      <c r="D14" s="139">
        <f>+'2.1.sz.mell  '!E29+'2.2.sz.mell  '!E30</f>
        <v>15138605</v>
      </c>
      <c r="E14" s="137">
        <f t="shared" si="0"/>
        <v>0</v>
      </c>
    </row>
    <row r="15" spans="1:5" ht="12.75">
      <c r="A15" s="136" t="s">
        <v>550</v>
      </c>
      <c r="B15" s="137">
        <f>+'1.1.sz.mell.'!C154</f>
        <v>732921165</v>
      </c>
      <c r="C15" s="136" t="s">
        <v>492</v>
      </c>
      <c r="D15" s="139">
        <f>+'2.1.sz.mell  '!E30+'2.2.sz.mell  '!E31</f>
        <v>732921165</v>
      </c>
      <c r="E15" s="137">
        <f t="shared" si="0"/>
        <v>0</v>
      </c>
    </row>
    <row r="16" spans="1:5" ht="12.75">
      <c r="A16" s="128"/>
      <c r="B16" s="128"/>
      <c r="C16" s="136"/>
      <c r="D16" s="139"/>
      <c r="E16" s="129"/>
    </row>
    <row r="17" spans="1:5" ht="12.75">
      <c r="A17" s="128"/>
      <c r="B17" s="128"/>
      <c r="C17" s="128"/>
      <c r="D17" s="128"/>
      <c r="E17" s="128"/>
    </row>
    <row r="18" spans="1:5" ht="12.75">
      <c r="A18" s="128"/>
      <c r="B18" s="128"/>
      <c r="C18" s="128"/>
      <c r="D18" s="128"/>
      <c r="E18" s="128"/>
    </row>
    <row r="19" spans="1:5" ht="12.75">
      <c r="A19" s="128"/>
      <c r="B19" s="128"/>
      <c r="C19" s="128"/>
      <c r="D19" s="128"/>
      <c r="E19" s="128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C19" sqref="C19"/>
    </sheetView>
  </sheetViews>
  <sheetFormatPr defaultColWidth="9.00390625" defaultRowHeight="12.75"/>
  <cols>
    <col min="1" max="1" width="5.625" style="150" customWidth="1"/>
    <col min="2" max="2" width="35.625" style="150" customWidth="1"/>
    <col min="3" max="6" width="14.00390625" style="150" customWidth="1"/>
    <col min="7" max="16384" width="9.375" style="150" customWidth="1"/>
  </cols>
  <sheetData>
    <row r="1" spans="1:6" ht="33" customHeight="1">
      <c r="A1" s="655" t="s">
        <v>582</v>
      </c>
      <c r="B1" s="655"/>
      <c r="C1" s="655"/>
      <c r="D1" s="655"/>
      <c r="E1" s="655"/>
      <c r="F1" s="655"/>
    </row>
    <row r="2" spans="1:7" ht="15.75" customHeight="1" thickBot="1">
      <c r="A2" s="151"/>
      <c r="B2" s="151"/>
      <c r="C2" s="656"/>
      <c r="D2" s="656"/>
      <c r="E2" s="663" t="str">
        <f>'2.2.sz.mell  '!E2</f>
        <v>Forintban!</v>
      </c>
      <c r="F2" s="663"/>
      <c r="G2" s="157"/>
    </row>
    <row r="3" spans="1:6" ht="63" customHeight="1">
      <c r="A3" s="659" t="s">
        <v>17</v>
      </c>
      <c r="B3" s="661" t="s">
        <v>195</v>
      </c>
      <c r="C3" s="661" t="s">
        <v>250</v>
      </c>
      <c r="D3" s="661"/>
      <c r="E3" s="661"/>
      <c r="F3" s="657" t="s">
        <v>502</v>
      </c>
    </row>
    <row r="4" spans="1:6" ht="15.75" thickBot="1">
      <c r="A4" s="660"/>
      <c r="B4" s="662"/>
      <c r="C4" s="493">
        <f>+LEFT(ÖSSZEFÜGGÉSEK!A5,4)+1</f>
        <v>2019</v>
      </c>
      <c r="D4" s="493">
        <f>+C4+1</f>
        <v>2020</v>
      </c>
      <c r="E4" s="493">
        <f>+D4+1</f>
        <v>2021</v>
      </c>
      <c r="F4" s="658"/>
    </row>
    <row r="5" spans="1:6" ht="15.75" thickBot="1">
      <c r="A5" s="154"/>
      <c r="B5" s="155" t="s">
        <v>493</v>
      </c>
      <c r="C5" s="155" t="s">
        <v>494</v>
      </c>
      <c r="D5" s="155" t="s">
        <v>495</v>
      </c>
      <c r="E5" s="155" t="s">
        <v>497</v>
      </c>
      <c r="F5" s="156" t="s">
        <v>496</v>
      </c>
    </row>
    <row r="6" spans="1:6" ht="15">
      <c r="A6" s="153" t="s">
        <v>19</v>
      </c>
      <c r="B6" s="173"/>
      <c r="C6" s="530"/>
      <c r="D6" s="530"/>
      <c r="E6" s="530"/>
      <c r="F6" s="531">
        <f>SUM(C6:E6)</f>
        <v>0</v>
      </c>
    </row>
    <row r="7" spans="1:6" ht="15">
      <c r="A7" s="152" t="s">
        <v>20</v>
      </c>
      <c r="B7" s="174"/>
      <c r="C7" s="532"/>
      <c r="D7" s="532"/>
      <c r="E7" s="532"/>
      <c r="F7" s="533">
        <f>SUM(C7:E7)</f>
        <v>0</v>
      </c>
    </row>
    <row r="8" spans="1:6" ht="15">
      <c r="A8" s="152" t="s">
        <v>21</v>
      </c>
      <c r="B8" s="174"/>
      <c r="C8" s="532"/>
      <c r="D8" s="532"/>
      <c r="E8" s="532"/>
      <c r="F8" s="533">
        <f>SUM(C8:E8)</f>
        <v>0</v>
      </c>
    </row>
    <row r="9" spans="1:6" ht="15">
      <c r="A9" s="152" t="s">
        <v>22</v>
      </c>
      <c r="B9" s="174"/>
      <c r="C9" s="532"/>
      <c r="D9" s="532"/>
      <c r="E9" s="532"/>
      <c r="F9" s="533">
        <f>SUM(C9:E9)</f>
        <v>0</v>
      </c>
    </row>
    <row r="10" spans="1:6" ht="15.75" thickBot="1">
      <c r="A10" s="158" t="s">
        <v>23</v>
      </c>
      <c r="B10" s="175"/>
      <c r="C10" s="534"/>
      <c r="D10" s="534"/>
      <c r="E10" s="534"/>
      <c r="F10" s="533">
        <f>SUM(C10:E10)</f>
        <v>0</v>
      </c>
    </row>
    <row r="11" spans="1:6" s="480" customFormat="1" ht="15" thickBot="1">
      <c r="A11" s="479" t="s">
        <v>24</v>
      </c>
      <c r="B11" s="159" t="s">
        <v>196</v>
      </c>
      <c r="C11" s="535">
        <f>SUM(C6:C10)</f>
        <v>0</v>
      </c>
      <c r="D11" s="535">
        <f>SUM(D6:D10)</f>
        <v>0</v>
      </c>
      <c r="E11" s="535">
        <f>SUM(E6:E10)</f>
        <v>0</v>
      </c>
      <c r="F11" s="536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...../2018.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asPc6</cp:lastModifiedBy>
  <cp:lastPrinted>2018-02-13T09:15:13Z</cp:lastPrinted>
  <dcterms:created xsi:type="dcterms:W3CDTF">1999-10-30T10:30:45Z</dcterms:created>
  <dcterms:modified xsi:type="dcterms:W3CDTF">2018-03-13T12:11:31Z</dcterms:modified>
  <cp:category/>
  <cp:version/>
  <cp:contentType/>
  <cp:contentStatus/>
</cp:coreProperties>
</file>