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6\"/>
    </mc:Choice>
  </mc:AlternateContent>
  <bookViews>
    <workbookView xWindow="0" yWindow="0" windowWidth="19200" windowHeight="115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 tájékoztató t." sheetId="104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 tájékoztató t." sheetId="2" state="hidden" r:id="rId33"/>
  </sheets>
  <definedNames>
    <definedName name="_xlnm.Print_Titles" localSheetId="22">'10. sz. mell.'!$1:$6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'1.1.sz.mell.'!$A$1:$D$144</definedName>
    <definedName name="_xlnm.Print_Area" localSheetId="4">'1.2.sz.mell. _köt'!$A$1:$D$129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 tájékoztató t.'!$A$1:$F$46</definedName>
    <definedName name="_xlnm.Print_Area" localSheetId="29">'3. sz tájékoztató t.'!$A$1:$D$37</definedName>
    <definedName name="_xlnm.Print_Area" localSheetId="12">'5.sz.mell.'!$A$1:$H$28</definedName>
    <definedName name="_xlnm.Print_Area" localSheetId="13">'6.sz.mell.'!$A$1:$H$28</definedName>
    <definedName name="_xlnm.Print_Area" localSheetId="14">'7. sz. mell.'!$A$1:$B$24</definedName>
    <definedName name="_xlnm.Print_Area" localSheetId="15">'8. sz. mell'!$A$1:$E$103</definedName>
    <definedName name="_xlnm.Print_Area" localSheetId="21">'9. sz. mell.'!$A$1:$E$49</definedName>
  </definedNames>
  <calcPr calcId="152511"/>
</workbook>
</file>

<file path=xl/calcChain.xml><?xml version="1.0" encoding="utf-8"?>
<calcChain xmlns="http://schemas.openxmlformats.org/spreadsheetml/2006/main">
  <c r="D20" i="73" l="1"/>
  <c r="D19" i="73" s="1"/>
  <c r="G11" i="73"/>
  <c r="G16" i="61"/>
  <c r="G18" i="61" s="1"/>
  <c r="G32" i="61" s="1"/>
  <c r="G34" i="61" s="1"/>
  <c r="D9" i="73"/>
  <c r="D10" i="61"/>
  <c r="D18" i="61" s="1"/>
  <c r="D31" i="61"/>
  <c r="D19" i="61"/>
  <c r="G27" i="73"/>
  <c r="G26" i="73"/>
  <c r="G7" i="61"/>
  <c r="G6" i="61"/>
  <c r="D7" i="61"/>
  <c r="G18" i="73"/>
  <c r="G28" i="73" s="1"/>
  <c r="G10" i="73"/>
  <c r="G9" i="73"/>
  <c r="G8" i="73"/>
  <c r="G7" i="73"/>
  <c r="G6" i="73"/>
  <c r="D18" i="73"/>
  <c r="G31" i="73" s="1"/>
  <c r="D12" i="73"/>
  <c r="D10" i="73"/>
  <c r="D8" i="73"/>
  <c r="D7" i="73"/>
  <c r="D6" i="73"/>
  <c r="F6" i="73"/>
  <c r="F7" i="73"/>
  <c r="F18" i="73" s="1"/>
  <c r="F28" i="73" s="1"/>
  <c r="F8" i="73"/>
  <c r="F9" i="73"/>
  <c r="F10" i="73"/>
  <c r="F11" i="73"/>
  <c r="F27" i="73"/>
  <c r="C128" i="91"/>
  <c r="D76" i="1"/>
  <c r="D104" i="1"/>
  <c r="D105" i="1"/>
  <c r="D112" i="1"/>
  <c r="D99" i="1"/>
  <c r="D101" i="1"/>
  <c r="D100" i="1"/>
  <c r="D88" i="1"/>
  <c r="D90" i="1"/>
  <c r="D89" i="1"/>
  <c r="D73" i="1"/>
  <c r="D103" i="1" s="1"/>
  <c r="D122" i="1" s="1"/>
  <c r="D124" i="1" s="1"/>
  <c r="F124" i="1" s="1"/>
  <c r="D78" i="1"/>
  <c r="D87" i="1"/>
  <c r="D86" i="1"/>
  <c r="D84" i="1"/>
  <c r="C83" i="1"/>
  <c r="D83" i="1"/>
  <c r="D82" i="1"/>
  <c r="D81" i="1"/>
  <c r="D77" i="1"/>
  <c r="D75" i="1"/>
  <c r="D74" i="1"/>
  <c r="D54" i="1"/>
  <c r="D53" i="1" s="1"/>
  <c r="D52" i="1" s="1"/>
  <c r="D44" i="1"/>
  <c r="D43" i="1" s="1"/>
  <c r="D48" i="1"/>
  <c r="D46" i="1" s="1"/>
  <c r="D36" i="1"/>
  <c r="D32" i="1"/>
  <c r="D31" i="1" s="1"/>
  <c r="D30" i="1" s="1"/>
  <c r="D28" i="1"/>
  <c r="D22" i="1"/>
  <c r="D20" i="1"/>
  <c r="D17" i="1"/>
  <c r="D15" i="1"/>
  <c r="D14" i="1"/>
  <c r="D11" i="1" s="1"/>
  <c r="D13" i="1"/>
  <c r="D7" i="91"/>
  <c r="D7" i="1" s="1"/>
  <c r="D76" i="91"/>
  <c r="D99" i="91"/>
  <c r="D88" i="91"/>
  <c r="D78" i="91"/>
  <c r="D73" i="91"/>
  <c r="D103" i="91" s="1"/>
  <c r="D122" i="91" s="1"/>
  <c r="D124" i="91" s="1"/>
  <c r="D104" i="91"/>
  <c r="D105" i="91"/>
  <c r="D112" i="91"/>
  <c r="D101" i="91"/>
  <c r="D100" i="91"/>
  <c r="D90" i="91"/>
  <c r="D89" i="91"/>
  <c r="D86" i="91"/>
  <c r="D84" i="91"/>
  <c r="D82" i="91"/>
  <c r="D81" i="91"/>
  <c r="D77" i="91"/>
  <c r="D87" i="91"/>
  <c r="D75" i="91"/>
  <c r="D74" i="91"/>
  <c r="D46" i="91"/>
  <c r="D54" i="91"/>
  <c r="D53" i="91" s="1"/>
  <c r="D52" i="91" s="1"/>
  <c r="D44" i="91"/>
  <c r="D43" i="91" s="1"/>
  <c r="D48" i="91"/>
  <c r="D36" i="91"/>
  <c r="D31" i="91" s="1"/>
  <c r="D30" i="91" s="1"/>
  <c r="D32" i="91"/>
  <c r="D28" i="91"/>
  <c r="D21" i="91" s="1"/>
  <c r="D22" i="91"/>
  <c r="D20" i="91"/>
  <c r="D17" i="91"/>
  <c r="D15" i="91"/>
  <c r="D14" i="91"/>
  <c r="D13" i="91"/>
  <c r="D12" i="91"/>
  <c r="D10" i="91"/>
  <c r="D9" i="91"/>
  <c r="D9" i="1" s="1"/>
  <c r="D12" i="1"/>
  <c r="D10" i="1"/>
  <c r="H26" i="63"/>
  <c r="G28" i="63"/>
  <c r="G27" i="63"/>
  <c r="H27" i="63"/>
  <c r="H28" i="63" s="1"/>
  <c r="D31" i="73" l="1"/>
  <c r="D32" i="61"/>
  <c r="D34" i="61" s="1"/>
  <c r="D36" i="61" s="1"/>
  <c r="D27" i="73"/>
  <c r="D28" i="73" s="1"/>
  <c r="D30" i="73" s="1"/>
  <c r="D32" i="73"/>
  <c r="G32" i="73"/>
  <c r="G30" i="73"/>
  <c r="D21" i="1"/>
  <c r="D11" i="91"/>
  <c r="D6" i="91"/>
  <c r="D51" i="91" s="1"/>
  <c r="D65" i="91" s="1"/>
  <c r="D67" i="91" s="1"/>
  <c r="D6" i="1"/>
  <c r="G28" i="64"/>
  <c r="H28" i="64"/>
  <c r="G27" i="64"/>
  <c r="H27" i="64"/>
  <c r="G26" i="64"/>
  <c r="H26" i="64"/>
  <c r="F26" i="64"/>
  <c r="G25" i="64"/>
  <c r="G24" i="64"/>
  <c r="G23" i="64"/>
  <c r="G22" i="64"/>
  <c r="E46" i="3"/>
  <c r="E67" i="3"/>
  <c r="E92" i="3"/>
  <c r="E64" i="3"/>
  <c r="E69" i="3"/>
  <c r="E81" i="3"/>
  <c r="G82" i="3"/>
  <c r="G83" i="3"/>
  <c r="G84" i="3"/>
  <c r="G85" i="3"/>
  <c r="G86" i="3"/>
  <c r="G87" i="3"/>
  <c r="G88" i="3"/>
  <c r="G89" i="3"/>
  <c r="E78" i="3"/>
  <c r="E91" i="3"/>
  <c r="E65" i="3"/>
  <c r="E80" i="3"/>
  <c r="E94" i="3"/>
  <c r="E90" i="3"/>
  <c r="E54" i="3"/>
  <c r="E59" i="3" s="1"/>
  <c r="E33" i="3"/>
  <c r="E34" i="3"/>
  <c r="E24" i="3"/>
  <c r="E8" i="3"/>
  <c r="E9" i="3"/>
  <c r="E14" i="3"/>
  <c r="E49" i="103"/>
  <c r="E36" i="103"/>
  <c r="E39" i="103"/>
  <c r="E38" i="103"/>
  <c r="E37" i="103"/>
  <c r="E32" i="103"/>
  <c r="E26" i="103"/>
  <c r="E38" i="84"/>
  <c r="E37" i="84"/>
  <c r="E36" i="84"/>
  <c r="E35" i="84"/>
  <c r="E48" i="84" s="1"/>
  <c r="E31" i="84"/>
  <c r="E27" i="84"/>
  <c r="E26" i="84"/>
  <c r="E8" i="84"/>
  <c r="D5" i="1" l="1"/>
  <c r="D51" i="1"/>
  <c r="D65" i="1" s="1"/>
  <c r="D67" i="1" s="1"/>
  <c r="D5" i="91"/>
  <c r="E79" i="3"/>
  <c r="E95" i="3" s="1"/>
  <c r="E100" i="3" s="1"/>
  <c r="E7" i="70"/>
  <c r="D7" i="70"/>
  <c r="D73" i="3"/>
  <c r="E17" i="70"/>
  <c r="N17" i="24" l="1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11" i="77" l="1"/>
  <c r="C7" i="91"/>
  <c r="C76" i="91"/>
  <c r="C82" i="91"/>
  <c r="C78" i="92"/>
  <c r="C73" i="92" s="1"/>
  <c r="F113" i="2" l="1"/>
  <c r="F106" i="2"/>
  <c r="F52" i="2"/>
  <c r="F37" i="2"/>
  <c r="F39" i="2"/>
  <c r="F25" i="2"/>
  <c r="F21" i="2"/>
  <c r="F18" i="2"/>
  <c r="F5" i="2"/>
  <c r="F16" i="2" s="1"/>
  <c r="D90" i="3" l="1"/>
  <c r="G11" i="63"/>
  <c r="G10" i="63"/>
  <c r="E13" i="104"/>
  <c r="D94" i="3"/>
  <c r="D79" i="3"/>
  <c r="C48" i="91"/>
  <c r="B24" i="108"/>
  <c r="E45" i="104"/>
  <c r="E31" i="104"/>
  <c r="D6" i="77"/>
  <c r="D9" i="77"/>
  <c r="D5" i="77"/>
  <c r="D11" i="77" l="1"/>
  <c r="D69" i="3"/>
  <c r="D64" i="3" l="1"/>
  <c r="D95" i="3" s="1"/>
  <c r="D100" i="3" s="1"/>
  <c r="D40" i="3" l="1"/>
  <c r="D35" i="3"/>
  <c r="D34" i="3" s="1"/>
  <c r="D33" i="3" s="1"/>
  <c r="D24" i="3"/>
  <c r="D35" i="84" l="1"/>
  <c r="D48" i="84" s="1"/>
  <c r="D8" i="84"/>
  <c r="D26" i="84" s="1"/>
  <c r="D31" i="84" s="1"/>
  <c r="D17" i="70" l="1"/>
  <c r="O19" i="24" l="1"/>
  <c r="C91" i="91"/>
  <c r="C92" i="91"/>
  <c r="C93" i="91"/>
  <c r="C94" i="91"/>
  <c r="C95" i="91"/>
  <c r="C96" i="91"/>
  <c r="C97" i="91"/>
  <c r="C87" i="91"/>
  <c r="C101" i="91"/>
  <c r="C100" i="91"/>
  <c r="C80" i="91"/>
  <c r="C81" i="91"/>
  <c r="C85" i="91"/>
  <c r="C79" i="91"/>
  <c r="C90" i="91"/>
  <c r="C89" i="91"/>
  <c r="C44" i="91"/>
  <c r="C36" i="91"/>
  <c r="C33" i="91"/>
  <c r="C34" i="91"/>
  <c r="C35" i="91"/>
  <c r="C32" i="91"/>
  <c r="C20" i="91"/>
  <c r="C41" i="91"/>
  <c r="C12" i="91"/>
  <c r="C10" i="91"/>
  <c r="C8" i="91"/>
  <c r="C9" i="91"/>
  <c r="E26" i="63"/>
  <c r="G9" i="63"/>
  <c r="G8" i="63"/>
  <c r="G7" i="63"/>
  <c r="G6" i="63"/>
  <c r="G5" i="63"/>
  <c r="C78" i="91" l="1"/>
  <c r="F27" i="63"/>
  <c r="F28" i="63" s="1"/>
  <c r="E27" i="63"/>
  <c r="E28" i="63" s="1"/>
  <c r="C9" i="108" l="1"/>
  <c r="D9" i="108"/>
  <c r="C22" i="91"/>
  <c r="D18" i="70"/>
  <c r="E18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C82" i="1"/>
  <c r="E15" i="109"/>
  <c r="C12" i="73"/>
  <c r="H39" i="61"/>
  <c r="G87" i="2" l="1"/>
  <c r="E28" i="109"/>
  <c r="C31" i="61" l="1"/>
  <c r="C19" i="73"/>
  <c r="C24" i="73"/>
  <c r="C75" i="91"/>
  <c r="C77" i="91"/>
  <c r="C74" i="91"/>
  <c r="C15" i="91"/>
  <c r="C16" i="91"/>
  <c r="C17" i="91"/>
  <c r="C18" i="91"/>
  <c r="C19" i="91"/>
  <c r="C13" i="91"/>
  <c r="C14" i="91"/>
  <c r="C27" i="73" l="1"/>
  <c r="C141" i="1" l="1"/>
  <c r="C140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D14" i="3"/>
  <c r="D9" i="3"/>
  <c r="D36" i="103"/>
  <c r="D22" i="103"/>
  <c r="D17" i="103"/>
  <c r="D8" i="103"/>
  <c r="F31" i="61"/>
  <c r="C111" i="93"/>
  <c r="C103" i="93"/>
  <c r="C97" i="93"/>
  <c r="C86" i="93"/>
  <c r="C73" i="93"/>
  <c r="C59" i="93"/>
  <c r="C53" i="93"/>
  <c r="C46" i="93"/>
  <c r="C43" i="93"/>
  <c r="C37" i="93"/>
  <c r="C31" i="93"/>
  <c r="C11" i="93"/>
  <c r="C6" i="93"/>
  <c r="C111" i="92"/>
  <c r="C103" i="92"/>
  <c r="C97" i="92"/>
  <c r="C86" i="92"/>
  <c r="C59" i="92"/>
  <c r="C53" i="92"/>
  <c r="C46" i="92"/>
  <c r="C43" i="92"/>
  <c r="C37" i="92"/>
  <c r="C31" i="92"/>
  <c r="C21" i="92"/>
  <c r="C11" i="92"/>
  <c r="C6" i="92"/>
  <c r="C7" i="1" s="1"/>
  <c r="C113" i="91"/>
  <c r="C105" i="91"/>
  <c r="C99" i="91"/>
  <c r="C88" i="91"/>
  <c r="C77" i="1"/>
  <c r="C20" i="109" s="1"/>
  <c r="C75" i="1"/>
  <c r="C18" i="109" s="1"/>
  <c r="C59" i="91"/>
  <c r="C53" i="91"/>
  <c r="C46" i="91"/>
  <c r="C43" i="91"/>
  <c r="C37" i="91"/>
  <c r="C31" i="91"/>
  <c r="C21" i="91"/>
  <c r="C11" i="91"/>
  <c r="C6" i="91"/>
  <c r="C144" i="1"/>
  <c r="C143" i="1"/>
  <c r="C101" i="1"/>
  <c r="C100" i="1"/>
  <c r="C98" i="1"/>
  <c r="C97" i="1"/>
  <c r="C96" i="1"/>
  <c r="C95" i="1"/>
  <c r="C94" i="1"/>
  <c r="C93" i="1"/>
  <c r="C92" i="1"/>
  <c r="C91" i="1"/>
  <c r="C90" i="1"/>
  <c r="C89" i="1"/>
  <c r="C22" i="109" s="1"/>
  <c r="C86" i="1"/>
  <c r="C85" i="1"/>
  <c r="C84" i="1"/>
  <c r="C81" i="1"/>
  <c r="C80" i="1"/>
  <c r="C79" i="1"/>
  <c r="C78" i="1"/>
  <c r="C21" i="109" s="1"/>
  <c r="C76" i="1"/>
  <c r="C19" i="109" s="1"/>
  <c r="C74" i="1"/>
  <c r="C17" i="109" s="1"/>
  <c r="C66" i="1"/>
  <c r="C64" i="1"/>
  <c r="C63" i="1"/>
  <c r="C62" i="1"/>
  <c r="C61" i="1"/>
  <c r="C60" i="1"/>
  <c r="C58" i="1"/>
  <c r="C57" i="1"/>
  <c r="C56" i="1"/>
  <c r="C55" i="1"/>
  <c r="C54" i="1"/>
  <c r="C50" i="1"/>
  <c r="C49" i="1"/>
  <c r="C48" i="1"/>
  <c r="C47" i="1"/>
  <c r="C45" i="1"/>
  <c r="C44" i="1"/>
  <c r="C42" i="1"/>
  <c r="C41" i="1"/>
  <c r="C40" i="1"/>
  <c r="C39" i="1"/>
  <c r="C38" i="1"/>
  <c r="C36" i="1"/>
  <c r="C35" i="1"/>
  <c r="C34" i="1"/>
  <c r="C33" i="1"/>
  <c r="C32" i="1"/>
  <c r="C29" i="1"/>
  <c r="C28" i="1"/>
  <c r="C27" i="1"/>
  <c r="C26" i="1"/>
  <c r="C25" i="1"/>
  <c r="C24" i="1"/>
  <c r="C23" i="1"/>
  <c r="C20" i="1"/>
  <c r="C8" i="109" s="1"/>
  <c r="C19" i="1"/>
  <c r="C18" i="1"/>
  <c r="C17" i="1"/>
  <c r="C16" i="1"/>
  <c r="C15" i="1"/>
  <c r="C13" i="1"/>
  <c r="C12" i="1"/>
  <c r="C10" i="1"/>
  <c r="C9" i="1"/>
  <c r="C8" i="1"/>
  <c r="G9" i="64"/>
  <c r="G7" i="64"/>
  <c r="G5" i="64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26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54" i="3" l="1"/>
  <c r="D59" i="3" s="1"/>
  <c r="C104" i="91"/>
  <c r="D26" i="103"/>
  <c r="D32" i="103" s="1"/>
  <c r="F27" i="64"/>
  <c r="F28" i="64" s="1"/>
  <c r="F7" i="61"/>
  <c r="C23" i="109"/>
  <c r="E27" i="64"/>
  <c r="E28" i="64" s="1"/>
  <c r="F78" i="2"/>
  <c r="F11" i="62"/>
  <c r="C30" i="91"/>
  <c r="C51" i="91" s="1"/>
  <c r="C52" i="91"/>
  <c r="C30" i="92"/>
  <c r="C51" i="92" s="1"/>
  <c r="C52" i="92"/>
  <c r="C101" i="92"/>
  <c r="D49" i="103"/>
  <c r="E36" i="2"/>
  <c r="E78" i="2"/>
  <c r="F55" i="2"/>
  <c r="C8" i="73"/>
  <c r="P7" i="24"/>
  <c r="P16" i="24"/>
  <c r="P18" i="24"/>
  <c r="P20" i="24"/>
  <c r="F6" i="61"/>
  <c r="P21" i="24"/>
  <c r="P17" i="24"/>
  <c r="P19" i="24"/>
  <c r="O6" i="24"/>
  <c r="O11" i="24"/>
  <c r="D48" i="90"/>
  <c r="D48" i="81"/>
  <c r="C102" i="92"/>
  <c r="C30" i="93"/>
  <c r="C52" i="93"/>
  <c r="C101" i="93"/>
  <c r="F17" i="2"/>
  <c r="F36" i="2" s="1"/>
  <c r="C7" i="61"/>
  <c r="C28" i="24"/>
  <c r="E27" i="24"/>
  <c r="E28" i="24" s="1"/>
  <c r="O16" i="24"/>
  <c r="C5" i="92"/>
  <c r="C21" i="93"/>
  <c r="C22" i="1"/>
  <c r="C21" i="1" s="1"/>
  <c r="C9" i="109" s="1"/>
  <c r="M14" i="24"/>
  <c r="M28" i="24" s="1"/>
  <c r="N28" i="24"/>
  <c r="C14" i="1"/>
  <c r="C11" i="1" s="1"/>
  <c r="C7" i="109" s="1"/>
  <c r="C120" i="92"/>
  <c r="C122" i="92" s="1"/>
  <c r="I18" i="66"/>
  <c r="D49" i="79"/>
  <c r="D48" i="82"/>
  <c r="J27" i="24"/>
  <c r="J28" i="24" s="1"/>
  <c r="C31" i="1"/>
  <c r="C10" i="73" s="1"/>
  <c r="C43" i="1"/>
  <c r="C46" i="1"/>
  <c r="C53" i="1"/>
  <c r="C113" i="1"/>
  <c r="C102" i="93"/>
  <c r="F66" i="2"/>
  <c r="I27" i="24"/>
  <c r="I28" i="24" s="1"/>
  <c r="G27" i="24"/>
  <c r="G28" i="24" s="1"/>
  <c r="L27" i="24"/>
  <c r="L28" i="24" s="1"/>
  <c r="E66" i="2"/>
  <c r="E65" i="2" s="1"/>
  <c r="E85" i="2" s="1"/>
  <c r="G16" i="89"/>
  <c r="D48" i="80"/>
  <c r="K27" i="24"/>
  <c r="K28" i="24" s="1"/>
  <c r="H27" i="24"/>
  <c r="H28" i="24" s="1"/>
  <c r="F27" i="24"/>
  <c r="F28" i="24" s="1"/>
  <c r="C5" i="93"/>
  <c r="D8" i="3"/>
  <c r="C105" i="1"/>
  <c r="C73" i="91"/>
  <c r="C103" i="91" s="1"/>
  <c r="C37" i="1"/>
  <c r="C88" i="1"/>
  <c r="C99" i="1"/>
  <c r="C6" i="1"/>
  <c r="C6" i="73" s="1"/>
  <c r="C5" i="91"/>
  <c r="C59" i="1"/>
  <c r="C73" i="1"/>
  <c r="O18" i="24"/>
  <c r="C18" i="88"/>
  <c r="C36" i="88" s="1"/>
  <c r="D19" i="88"/>
  <c r="D18" i="88" s="1"/>
  <c r="D36" i="88" s="1"/>
  <c r="C120" i="93" l="1"/>
  <c r="C122" i="93" s="1"/>
  <c r="C51" i="93"/>
  <c r="C65" i="93" s="1"/>
  <c r="C67" i="93" s="1"/>
  <c r="C52" i="1"/>
  <c r="C139" i="1" s="1"/>
  <c r="C6" i="109"/>
  <c r="C126" i="92"/>
  <c r="E87" i="2"/>
  <c r="C122" i="91"/>
  <c r="C124" i="91" s="1"/>
  <c r="F18" i="61"/>
  <c r="F32" i="61" s="1"/>
  <c r="F34" i="61" s="1"/>
  <c r="P11" i="24"/>
  <c r="C12" i="109"/>
  <c r="P24" i="24"/>
  <c r="P27" i="24" s="1"/>
  <c r="C25" i="109"/>
  <c r="C28" i="109" s="1"/>
  <c r="F30" i="73"/>
  <c r="P10" i="24"/>
  <c r="C11" i="109"/>
  <c r="F65" i="2"/>
  <c r="F85" i="2" s="1"/>
  <c r="F87" i="2" s="1"/>
  <c r="O14" i="24"/>
  <c r="B13" i="76"/>
  <c r="C104" i="1"/>
  <c r="C142" i="1" s="1"/>
  <c r="C7" i="73"/>
  <c r="P6" i="24"/>
  <c r="P5" i="24"/>
  <c r="C9" i="73"/>
  <c r="P8" i="24"/>
  <c r="O17" i="24"/>
  <c r="C65" i="92"/>
  <c r="C67" i="92" s="1"/>
  <c r="C30" i="1"/>
  <c r="C13" i="61"/>
  <c r="C18" i="61" s="1"/>
  <c r="C126" i="93"/>
  <c r="F11" i="77"/>
  <c r="C103" i="1"/>
  <c r="C5" i="1"/>
  <c r="C65" i="91"/>
  <c r="C67" i="91" s="1"/>
  <c r="D27" i="24"/>
  <c r="C138" i="1" l="1"/>
  <c r="C122" i="1"/>
  <c r="C124" i="1" s="1"/>
  <c r="F36" i="61"/>
  <c r="B14" i="76"/>
  <c r="P9" i="24"/>
  <c r="P14" i="24" s="1"/>
  <c r="C10" i="109"/>
  <c r="C15" i="109" s="1"/>
  <c r="C51" i="1"/>
  <c r="C128" i="1" s="1"/>
  <c r="C18" i="73"/>
  <c r="F31" i="73" s="1"/>
  <c r="C32" i="61"/>
  <c r="C34" i="61" s="1"/>
  <c r="C36" i="61" s="1"/>
  <c r="C133" i="1" s="1"/>
  <c r="C35" i="61"/>
  <c r="F35" i="61"/>
  <c r="D13" i="76"/>
  <c r="E13" i="76" s="1"/>
  <c r="D28" i="24"/>
  <c r="O27" i="24"/>
  <c r="B15" i="76"/>
  <c r="D14" i="76"/>
  <c r="B6" i="76"/>
  <c r="D6" i="76" l="1"/>
  <c r="E6" i="76" s="1"/>
  <c r="D7" i="76"/>
  <c r="C31" i="73"/>
  <c r="F32" i="73"/>
  <c r="C32" i="73"/>
  <c r="C132" i="1" s="1"/>
  <c r="C134" i="1" s="1"/>
  <c r="C65" i="1"/>
  <c r="C67" i="1" s="1"/>
  <c r="C28" i="73"/>
  <c r="C30" i="73" s="1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<sst xmlns="http://schemas.openxmlformats.org/spreadsheetml/2006/main" count="3228" uniqueCount="1190">
  <si>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</si>
  <si>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</si>
  <si>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</si>
  <si>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</si>
  <si>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</si>
  <si>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</si>
  <si>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</si>
  <si>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</si>
  <si>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</si>
  <si>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</si>
  <si>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</si>
  <si>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</si>
  <si>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</si>
  <si>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</si>
  <si>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</si>
  <si>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</si>
  <si>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</si>
  <si>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</si>
  <si>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</si>
  <si>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</si>
  <si>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</si>
  <si>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</si>
  <si>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</si>
  <si>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</si>
  <si>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</si>
  <si>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</si>
  <si>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</si>
  <si>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</si>
  <si>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</si>
  <si>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</si>
  <si>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</si>
  <si>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</si>
  <si>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</si>
  <si>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</si>
  <si>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</si>
  <si>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</si>
  <si>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</si>
  <si>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</si>
  <si>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</si>
  <si>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</si>
  <si>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</si>
  <si>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</si>
  <si>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</si>
  <si>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</si>
  <si>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</si>
  <si>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</si>
  <si>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</si>
  <si>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</si>
  <si>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</si>
  <si>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</si>
  <si>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</si>
  <si>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</si>
  <si>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</si>
  <si>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</si>
  <si>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</si>
  <si>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</si>
  <si>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</si>
  <si>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</si>
  <si>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</si>
  <si>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</si>
  <si>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</si>
  <si>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</si>
  <si>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</si>
  <si>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</si>
  <si>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</si>
  <si>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</si>
  <si>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</si>
  <si>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</si>
  <si>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</si>
  <si>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</si>
  <si>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</si>
  <si>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</si>
  <si>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</si>
  <si>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</si>
  <si>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</si>
  <si>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</si>
  <si>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</si>
  <si>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</si>
  <si>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</si>
  <si>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</si>
  <si>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</si>
  <si>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</si>
  <si>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</si>
  <si>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</si>
  <si>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</si>
  <si>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</si>
  <si>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</si>
  <si>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</si>
  <si>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</si>
  <si>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</si>
  <si>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</si>
  <si>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</si>
  <si>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</si>
  <si>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</si>
  <si>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</si>
  <si>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</si>
  <si>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</si>
  <si>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</si>
  <si>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</si>
  <si>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</si>
  <si>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</si>
  <si>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</si>
  <si>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</si>
  <si>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</si>
  <si>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</si>
  <si>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</si>
  <si>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</si>
  <si>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</si>
  <si>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</si>
  <si>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</si>
  <si>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</si>
  <si>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</si>
  <si>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</si>
  <si>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</si>
  <si>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</si>
  <si>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</si>
  <si>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</si>
  <si>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</si>
  <si>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</si>
  <si>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</si>
  <si>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</si>
  <si>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</si>
  <si>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</si>
  <si>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</si>
  <si>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</si>
  <si>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</si>
  <si>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</si>
  <si>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</si>
  <si>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</si>
  <si>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</si>
  <si>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</si>
  <si>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</si>
  <si>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</si>
  <si>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</si>
  <si>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</si>
  <si>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</si>
  <si>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</si>
  <si>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</si>
  <si>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</si>
  <si>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</si>
  <si>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</si>
  <si>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</si>
  <si>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</si>
  <si>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</si>
  <si>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</si>
  <si>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</si>
  <si>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</si>
  <si>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</si>
  <si>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</si>
  <si>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</si>
  <si>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</si>
  <si>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</si>
  <si>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</si>
  <si>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</si>
  <si>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</si>
  <si>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</si>
  <si>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</si>
  <si>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</si>
  <si>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</si>
  <si>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</si>
  <si>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</si>
  <si>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</si>
  <si>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</si>
  <si>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</si>
  <si>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</si>
  <si>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</si>
  <si>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</si>
  <si>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</si>
  <si>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</si>
  <si>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</si>
  <si>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</si>
  <si>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</si>
  <si>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</si>
  <si>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</si>
  <si>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</si>
  <si>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</si>
  <si>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</si>
  <si>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</si>
  <si>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</si>
  <si>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</si>
  <si>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</si>
  <si>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</si>
  <si>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</si>
  <si>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</si>
  <si>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</si>
  <si>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</si>
  <si>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</si>
  <si>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</si>
  <si>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</si>
  <si>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</si>
  <si>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</si>
  <si>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</si>
  <si>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</si>
  <si>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</si>
  <si>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</si>
  <si>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</si>
  <si>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</si>
  <si>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</si>
  <si>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</si>
  <si>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</si>
  <si>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</si>
  <si>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</si>
  <si>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</si>
  <si>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</si>
  <si>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</si>
  <si>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</si>
  <si>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</si>
  <si>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</si>
  <si>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</si>
  <si>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</si>
  <si>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</si>
  <si>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</si>
  <si>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</si>
  <si>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</si>
  <si>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</si>
  <si>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</si>
  <si>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</si>
  <si>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</si>
  <si>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</si>
  <si>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</si>
  <si>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</si>
  <si>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</si>
  <si>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</si>
  <si>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</si>
  <si>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</si>
  <si>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</si>
  <si>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</si>
  <si>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</si>
  <si>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</si>
  <si>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</si>
  <si>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</si>
  <si>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</si>
  <si>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</si>
  <si>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</si>
  <si>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</si>
  <si>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</si>
  <si>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</si>
  <si>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</si>
  <si>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</si>
  <si>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</si>
  <si>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</si>
  <si>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</si>
  <si>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</si>
  <si>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</si>
  <si>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</si>
  <si>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</si>
  <si>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</si>
  <si>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</si>
  <si>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</si>
  <si>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</si>
  <si>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</si>
  <si>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</si>
  <si>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</si>
  <si>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</si>
  <si>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</si>
  <si>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</si>
  <si>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</si>
  <si>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</si>
  <si>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</si>
  <si>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</si>
  <si>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</si>
  <si>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</si>
  <si>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</si>
  <si>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</si>
  <si>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</si>
  <si>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</si>
  <si>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</si>
  <si>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</si>
  <si>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</si>
  <si>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</si>
  <si>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</si>
  <si>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</si>
  <si>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</si>
  <si>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</si>
  <si>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</si>
  <si>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</si>
  <si>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</si>
  <si>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</si>
  <si>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</si>
  <si>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</si>
  <si>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</si>
  <si>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</si>
  <si>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</si>
  <si>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</si>
  <si>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</si>
  <si>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</si>
  <si>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</si>
  <si>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</si>
  <si>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</si>
  <si>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</si>
  <si>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</si>
  <si>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</si>
  <si>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</si>
  <si>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</si>
  <si>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</si>
  <si>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</si>
  <si>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</si>
  <si>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</si>
  <si>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</si>
  <si>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</si>
  <si>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</si>
  <si>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</si>
  <si>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</si>
  <si>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</si>
  <si>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</si>
  <si>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</si>
  <si>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</si>
  <si>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</si>
  <si>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</si>
  <si>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</si>
  <si>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</si>
  <si>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</si>
  <si>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</si>
  <si>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</si>
  <si>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</si>
  <si>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</si>
  <si>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</si>
  <si>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</si>
  <si>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</si>
  <si>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</si>
  <si>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</si>
  <si>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</si>
  <si>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</si>
  <si>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</si>
  <si>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</si>
  <si>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</si>
  <si>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</si>
  <si>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</si>
  <si>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</si>
  <si>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</si>
  <si>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</si>
  <si>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</si>
  <si>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</si>
  <si>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</si>
  <si>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</si>
  <si>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</si>
  <si>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</si>
  <si>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</si>
  <si>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</si>
  <si>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</si>
  <si>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</si>
  <si>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</si>
  <si>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</si>
  <si>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</si>
  <si>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</si>
  <si>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</si>
  <si>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</si>
  <si>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</si>
  <si>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</si>
  <si>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</si>
  <si>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</si>
  <si>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</si>
  <si>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</si>
  <si>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</si>
  <si>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</si>
  <si>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</si>
  <si>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</si>
  <si>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</si>
  <si>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</si>
  <si>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</si>
  <si>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</si>
  <si>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</si>
  <si>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</si>
  <si>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</si>
  <si>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</si>
  <si>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</si>
  <si>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</si>
  <si>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</si>
  <si>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</si>
  <si>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</si>
  <si>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</si>
  <si>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</si>
  <si>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</si>
  <si>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</si>
  <si>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</si>
  <si>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</si>
  <si>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</si>
  <si>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</si>
  <si>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</si>
  <si>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</si>
  <si>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</si>
  <si>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</si>
  <si>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</si>
  <si>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</si>
  <si>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</si>
  <si>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</si>
  <si>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</si>
  <si>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</si>
  <si>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</si>
  <si>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</si>
  <si>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</si>
  <si>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</si>
  <si>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</si>
  <si>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</si>
  <si>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</si>
  <si>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</si>
  <si>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</si>
  <si>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</si>
  <si>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</si>
  <si>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</si>
  <si>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</si>
  <si>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</si>
  <si>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</si>
  <si>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</si>
  <si>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</si>
  <si>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</si>
  <si>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</si>
  <si>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</si>
  <si>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</si>
  <si>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</si>
  <si>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</si>
  <si>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</si>
  <si>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</si>
  <si>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</si>
  <si>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</si>
  <si>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</si>
  <si>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</si>
  <si>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</si>
  <si>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</si>
  <si>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</si>
  <si>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</si>
  <si>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</si>
  <si>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</si>
  <si>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</si>
  <si>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</si>
  <si>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</si>
  <si>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</si>
  <si>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</si>
  <si>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</si>
  <si>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</si>
  <si>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</si>
  <si>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</si>
  <si>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</si>
  <si>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</si>
  <si>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</si>
  <si>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</si>
  <si>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</si>
  <si>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</si>
  <si>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</si>
  <si>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</si>
  <si>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</si>
  <si>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</si>
  <si>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</si>
  <si>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</si>
  <si>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</si>
  <si>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</si>
  <si>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</si>
  <si>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</si>
  <si>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</si>
  <si>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</si>
  <si>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</si>
  <si>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</si>
  <si>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</si>
  <si>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</si>
  <si>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</si>
  <si>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</si>
  <si>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</si>
  <si>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</si>
  <si>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</si>
  <si>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</si>
  <si>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</si>
  <si>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</si>
  <si>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</si>
  <si>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</si>
  <si>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</si>
  <si>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</si>
  <si>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</si>
  <si>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</si>
  <si>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</si>
  <si>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</si>
  <si>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</si>
  <si>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</si>
  <si>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</si>
  <si>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</si>
  <si>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</si>
  <si>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</si>
  <si>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</si>
  <si>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</si>
  <si>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</si>
  <si>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</si>
  <si>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</si>
  <si>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</si>
  <si>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</si>
  <si>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</si>
  <si>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</si>
  <si>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</si>
  <si>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</si>
  <si>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</si>
  <si>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</si>
  <si>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</si>
  <si>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</si>
  <si>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</si>
  <si>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</si>
  <si>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</si>
  <si>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</si>
  <si>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</si>
  <si>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</si>
  <si>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</si>
  <si>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</si>
  <si>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</si>
  <si>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</si>
  <si>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</si>
  <si>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</si>
  <si>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</si>
  <si>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</si>
  <si>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</si>
  <si>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</si>
  <si>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</si>
  <si>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</si>
  <si>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</si>
  <si>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</si>
  <si>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</si>
  <si>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</si>
  <si>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</si>
  <si>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</si>
  <si>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</si>
  <si>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</si>
  <si>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</si>
  <si>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</si>
  <si>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</si>
  <si>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</si>
  <si>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</si>
  <si>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</si>
  <si>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</si>
  <si>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</si>
  <si>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</si>
  <si>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</si>
  <si>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</si>
  <si>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</si>
  <si>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</si>
  <si>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</si>
  <si>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</si>
  <si>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</si>
  <si>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</si>
  <si>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</si>
  <si>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</si>
  <si>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</si>
  <si>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</si>
  <si>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</si>
  <si>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</si>
  <si>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</si>
  <si>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</si>
  <si>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</si>
  <si>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</si>
  <si>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</si>
  <si>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</si>
  <si>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</si>
  <si>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</si>
  <si>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</si>
  <si>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</si>
  <si>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</si>
  <si>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</si>
  <si>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</si>
  <si>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</si>
  <si>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</si>
  <si>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</si>
  <si>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</si>
  <si>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</si>
  <si>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</si>
  <si>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</si>
  <si>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</si>
  <si>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</si>
  <si>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</si>
  <si>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</si>
  <si>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</si>
  <si>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</si>
  <si>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</si>
  <si>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</si>
  <si>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</si>
  <si>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</si>
  <si>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</si>
  <si>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</si>
  <si>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</si>
  <si>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</si>
  <si>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</si>
  <si>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</si>
  <si>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</si>
  <si>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</si>
  <si>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</si>
  <si>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</si>
  <si>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</si>
  <si>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</si>
  <si>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</si>
  <si>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</si>
  <si>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</si>
  <si>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</si>
  <si>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</si>
  <si>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</si>
  <si>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</si>
  <si>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</si>
  <si>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</si>
  <si>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</si>
  <si>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</si>
  <si>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</si>
  <si>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</si>
  <si>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</si>
  <si>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</si>
  <si>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</si>
  <si>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</si>
  <si>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</si>
  <si>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</si>
  <si>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</si>
  <si>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</si>
  <si>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</si>
  <si>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</si>
  <si>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</si>
  <si>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</si>
  <si>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</si>
  <si>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</si>
  <si>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</si>
  <si>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</si>
  <si>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</si>
  <si>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</si>
  <si>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</si>
  <si>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</si>
  <si>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</si>
  <si>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</si>
  <si>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</si>
  <si>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</si>
  <si>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</si>
  <si>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</si>
  <si>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</si>
  <si>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</si>
  <si>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</si>
  <si>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</si>
  <si>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</si>
  <si>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</si>
  <si>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</si>
  <si>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</si>
  <si>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</si>
  <si>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</si>
  <si>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</si>
  <si>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</si>
  <si>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</si>
  <si>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</si>
  <si>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</si>
  <si>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</si>
  <si>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</si>
  <si>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</si>
  <si>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</si>
  <si>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</si>
  <si>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</si>
  <si>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</si>
  <si>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</si>
  <si>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</si>
  <si>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</si>
  <si>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</si>
  <si>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</si>
  <si>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</si>
  <si>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</si>
  <si>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</si>
  <si>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</si>
  <si>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</si>
  <si>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</si>
  <si>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</si>
  <si>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</si>
  <si>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</si>
  <si>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</si>
  <si>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</si>
  <si>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</si>
  <si>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</si>
  <si>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</si>
  <si>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</si>
  <si>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</si>
  <si>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</si>
  <si>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</si>
  <si>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</si>
  <si>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</si>
  <si>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</si>
  <si>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</si>
  <si>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</si>
  <si>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</si>
  <si>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</si>
  <si>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</si>
  <si>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</si>
  <si>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</si>
  <si>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</si>
  <si>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</si>
  <si>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</si>
  <si>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</si>
  <si>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</si>
  <si>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</si>
  <si>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</si>
  <si>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</si>
  <si>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</si>
  <si>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</si>
  <si>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</si>
  <si>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</si>
  <si>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</si>
  <si>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</si>
  <si>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</si>
  <si>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</si>
  <si>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</si>
  <si>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</si>
  <si>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</si>
  <si>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</si>
  <si>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</si>
  <si>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</si>
  <si>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</si>
  <si>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</si>
  <si>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</si>
  <si>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</si>
  <si>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</si>
  <si>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</si>
  <si>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</si>
  <si>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</si>
  <si>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</si>
  <si>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</si>
  <si>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</si>
  <si>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</si>
  <si>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</si>
  <si>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</si>
  <si>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</si>
  <si>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</si>
  <si>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</si>
  <si>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</si>
  <si>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</si>
  <si>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</si>
  <si>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</si>
  <si>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</si>
  <si>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</si>
  <si>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</si>
  <si>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</si>
  <si>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</si>
  <si>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</si>
  <si>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</si>
  <si>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</si>
  <si>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</si>
  <si>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</si>
  <si>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</si>
  <si>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</si>
  <si>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</si>
  <si>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</si>
  <si>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</si>
  <si>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</si>
  <si>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</si>
  <si>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</si>
  <si>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</si>
  <si>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</si>
  <si>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</si>
  <si>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</si>
  <si>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</si>
  <si>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</si>
  <si>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</si>
  <si>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</si>
  <si>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</si>
  <si>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</si>
  <si>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</si>
  <si>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</si>
  <si>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</si>
  <si>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</si>
  <si>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</si>
  <si>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</si>
  <si>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</si>
  <si>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</si>
  <si>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</si>
  <si>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</si>
  <si>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</si>
  <si>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</si>
  <si>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</si>
  <si>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</si>
  <si>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</si>
  <si>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</si>
  <si>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</si>
  <si>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</si>
  <si>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</si>
  <si>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</si>
  <si>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</si>
  <si>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</si>
  <si>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</si>
  <si>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</si>
  <si>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</si>
  <si>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</si>
  <si>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</si>
  <si>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</si>
  <si>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</si>
  <si>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</si>
  <si>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</si>
  <si>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</si>
  <si>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</si>
  <si>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</si>
  <si>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</si>
  <si>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</si>
  <si>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</si>
  <si>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</si>
  <si>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</si>
  <si>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</si>
  <si>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</si>
  <si>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</si>
  <si>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</si>
  <si>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</si>
  <si>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</si>
  <si>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</si>
  <si>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</si>
  <si>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</si>
  <si>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</si>
  <si>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</si>
  <si>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</si>
  <si>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</si>
  <si>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</si>
  <si>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</si>
  <si>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</si>
  <si>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</si>
  <si>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</si>
  <si>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</si>
  <si>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</si>
  <si>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</si>
  <si>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</si>
  <si>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</si>
  <si>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</si>
  <si>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</si>
  <si>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</si>
  <si>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</si>
  <si>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</si>
  <si>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</si>
  <si>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</si>
  <si>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</si>
  <si>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</si>
  <si>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</si>
  <si>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</si>
  <si>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</si>
  <si>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</si>
  <si>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</si>
  <si>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</si>
  <si>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</si>
  <si>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</si>
  <si>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</si>
  <si>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</si>
  <si>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</si>
  <si>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</si>
  <si>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</si>
  <si>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</si>
  <si>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</si>
  <si>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</si>
  <si>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</si>
  <si>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</si>
  <si>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</si>
  <si>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</si>
  <si>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</si>
  <si>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</si>
  <si>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</si>
  <si>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</si>
  <si>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</si>
  <si>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</si>
  <si>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</si>
  <si>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</si>
  <si>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</si>
  <si>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</si>
  <si>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</si>
  <si>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</si>
  <si>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</si>
  <si>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</si>
  <si>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</si>
  <si>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</si>
  <si>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</si>
  <si>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</si>
  <si>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</si>
  <si>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</si>
  <si>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</si>
  <si>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</si>
  <si>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</si>
  <si>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</si>
  <si>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</si>
  <si>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</si>
  <si>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</si>
  <si>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</si>
  <si>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</si>
  <si>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</si>
  <si>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</si>
  <si>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</si>
  <si>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</si>
  <si>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</si>
  <si>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</si>
  <si>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</si>
  <si>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</si>
  <si>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</si>
  <si>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</si>
  <si>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</si>
  <si>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</si>
  <si>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</si>
  <si>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</si>
  <si>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</si>
  <si>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</si>
  <si>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</si>
  <si>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</si>
  <si>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</si>
  <si>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</si>
  <si>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</si>
  <si>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</si>
  <si>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</si>
  <si>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</si>
  <si>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</si>
  <si>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</si>
  <si>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</si>
  <si>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</si>
  <si>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</si>
  <si>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</si>
  <si>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</si>
  <si>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</si>
  <si>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</si>
  <si>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</si>
  <si>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</si>
  <si>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</si>
  <si>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</si>
  <si>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</si>
  <si>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</si>
  <si>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</si>
  <si>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</si>
  <si>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</si>
  <si>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</si>
  <si>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</si>
  <si>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</si>
  <si>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</si>
  <si>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</si>
  <si>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</si>
  <si>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</si>
  <si>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</si>
  <si>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</si>
  <si>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</si>
  <si>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</si>
  <si>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</si>
  <si>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</si>
  <si>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</si>
  <si>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</si>
  <si>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</si>
  <si>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</si>
  <si>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</si>
  <si>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</si>
  <si>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</si>
  <si>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</si>
  <si>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</si>
  <si>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</si>
  <si>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</si>
  <si>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</si>
  <si>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</si>
  <si>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</si>
  <si>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</si>
  <si>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</si>
  <si>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</si>
  <si>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</si>
  <si>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</si>
  <si>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</si>
  <si>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</si>
  <si>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</si>
  <si>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</si>
  <si>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</si>
  <si>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</si>
  <si>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</si>
  <si>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</si>
  <si>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</si>
  <si>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</si>
  <si>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</si>
  <si>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</si>
  <si>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</si>
  <si>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</si>
  <si>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</si>
  <si>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</si>
  <si>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</si>
  <si>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</si>
  <si>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</si>
  <si>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</si>
  <si>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</si>
  <si>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</si>
  <si>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</si>
  <si>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</si>
  <si>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</si>
  <si>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</si>
  <si>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</si>
  <si>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</si>
  <si>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</si>
  <si>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</si>
  <si>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</si>
  <si>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</si>
  <si>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2015. várható ktg.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</si>
  <si>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</si>
  <si>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</si>
  <si>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</si>
  <si>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</si>
  <si>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</si>
  <si>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</si>
  <si>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</si>
  <si>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</si>
  <si>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</si>
  <si>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</si>
  <si>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</si>
  <si>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</si>
  <si>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</si>
  <si>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</si>
  <si>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</si>
  <si>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</si>
  <si>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</si>
  <si>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</si>
  <si>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</si>
  <si>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</si>
  <si>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</si>
  <si>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</si>
  <si>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</si>
  <si>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</si>
  <si>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</si>
  <si>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</si>
  <si>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</si>
  <si>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</si>
  <si>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</si>
  <si>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</si>
  <si>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</si>
  <si>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</si>
  <si>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</si>
  <si>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</si>
  <si>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</si>
  <si>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</si>
  <si>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</si>
  <si>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</si>
  <si>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</si>
  <si>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</si>
  <si>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</si>
  <si>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</si>
  <si>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</si>
  <si>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</si>
  <si>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</si>
  <si>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</si>
  <si>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</si>
  <si>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</si>
  <si>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</si>
  <si>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</si>
  <si>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</si>
  <si>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</si>
  <si>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</si>
  <si>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</si>
  <si>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</si>
  <si>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</si>
  <si>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</si>
  <si>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</si>
  <si>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</si>
  <si>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</si>
  <si>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</si>
  <si>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</si>
  <si>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</si>
  <si>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</si>
  <si>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</si>
  <si>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</si>
  <si>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</si>
  <si>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</si>
  <si>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</si>
  <si>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</si>
  <si>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</si>
  <si>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</si>
  <si>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</si>
  <si>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</si>
  <si>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</si>
  <si>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</si>
  <si>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</si>
  <si>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</si>
  <si>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</si>
  <si>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</si>
  <si>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</si>
  <si>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</si>
  <si>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</si>
  <si>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</si>
  <si>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</si>
  <si>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</si>
  <si>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</si>
  <si>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</si>
  <si>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</si>
  <si>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</si>
  <si>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</si>
  <si>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</si>
  <si>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</si>
  <si>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</si>
  <si>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</si>
  <si>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</si>
  <si>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</si>
  <si>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</si>
  <si>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</si>
  <si>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</si>
  <si>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</si>
  <si>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</si>
  <si>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</si>
  <si>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</si>
  <si>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</si>
  <si>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</si>
  <si>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</si>
  <si>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>Csobánkai Sportegyesület</t>
  </si>
  <si>
    <t>2013. évről áthúzódó bérkompenzáció</t>
  </si>
  <si>
    <t>E-útdíj bevezetésvel kapcsolatos bevételkiesés ellentételezése</t>
  </si>
  <si>
    <t>2016.01.01-jétől</t>
  </si>
  <si>
    <t>2016. évi terv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</si>
  <si>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</si>
  <si>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</si>
  <si>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</si>
  <si>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</si>
  <si>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</si>
  <si>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</si>
  <si>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</si>
  <si>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</si>
  <si>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</si>
  <si>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</si>
  <si>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</si>
  <si>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</si>
  <si>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</si>
  <si>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</si>
  <si>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</si>
  <si>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</si>
  <si>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</si>
  <si>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</si>
  <si>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</si>
  <si>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</si>
  <si>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</si>
  <si>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</si>
  <si>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</si>
  <si>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</si>
  <si>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</si>
  <si>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</si>
  <si>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</si>
  <si>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</si>
  <si>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</si>
  <si>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</si>
  <si>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b/3. Forgalomtechnikai tkör a Diófa utca és a Fő úti kereszteződéshez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</si>
  <si>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</si>
  <si>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</si>
  <si>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</si>
  <si>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</si>
  <si>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</si>
  <si>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</si>
  <si>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</si>
  <si>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</si>
  <si>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</si>
  <si>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</si>
  <si>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</si>
  <si>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</si>
  <si>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</si>
  <si>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</si>
  <si>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</si>
  <si>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</si>
  <si>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</si>
  <si>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</si>
  <si>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</si>
  <si>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</si>
  <si>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</si>
  <si>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</si>
  <si>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</si>
  <si>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</si>
  <si>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</si>
  <si>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</si>
  <si>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</si>
  <si>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</si>
  <si>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</si>
  <si>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</si>
  <si>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</si>
  <si>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</si>
  <si>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</si>
  <si>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</si>
  <si>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évi módosított előirányzat</t>
  </si>
  <si>
    <t>2016. évi eredeti előirányzat</t>
  </si>
  <si>
    <t>2016.évi módosított előirányzat</t>
  </si>
  <si>
    <t>1.14.</t>
  </si>
  <si>
    <t xml:space="preserve">     - pénzforgalom nélküli kiadások</t>
  </si>
  <si>
    <t>Margitliget</t>
  </si>
  <si>
    <t>kerékpártároló</t>
  </si>
  <si>
    <t>fűtés korszerűsétés, éves karbantartási díj</t>
  </si>
  <si>
    <t>világítás a 2 buszmegállónál</t>
  </si>
  <si>
    <t>belterületi utak, járdák felújítása önerő</t>
  </si>
  <si>
    <t>2016. évi eredeti
előirányzat</t>
  </si>
  <si>
    <t>Mogyoró és Áfonya utca</t>
  </si>
  <si>
    <t>térfigyelő kamera</t>
  </si>
  <si>
    <t xml:space="preserve">Kelta-árok </t>
  </si>
  <si>
    <t>mobil színpad</t>
  </si>
  <si>
    <t>Mogyoró utca (607/17 hrsz)</t>
  </si>
  <si>
    <t>vízellátás</t>
  </si>
  <si>
    <t>Nádas utca</t>
  </si>
  <si>
    <t>Óvoda Fő út 11. (614 hrsz)</t>
  </si>
  <si>
    <t>védőkorlát</t>
  </si>
  <si>
    <t>Sportpálya (406/125 hrsz)</t>
  </si>
  <si>
    <t>kispálya labdafogó</t>
  </si>
  <si>
    <t>5 db közterületi kamera</t>
  </si>
  <si>
    <t>2 db fedett buszmegálló</t>
  </si>
  <si>
    <t>Fő téri emlékműhöz koszorútartó</t>
  </si>
  <si>
    <t>Helyi Építési Szabályzat</t>
  </si>
  <si>
    <t>informatikai beszerzés internethez</t>
  </si>
  <si>
    <t>fűnyíró, fűkasza beszerzés</t>
  </si>
  <si>
    <t xml:space="preserve"> forintban !</t>
  </si>
  <si>
    <t>2016. évi módodsított előirányzat</t>
  </si>
  <si>
    <t xml:space="preserve">   - Mükődési támogatás átadás (Civil Alap)</t>
  </si>
  <si>
    <t xml:space="preserve">   - Pénzforgalom nélküli kiadás</t>
  </si>
  <si>
    <t xml:space="preserve">   - Elvonások</t>
  </si>
  <si>
    <t xml:space="preserve">  Államháztartáson belüli megelőlegezés visszafizetése</t>
  </si>
  <si>
    <t>2016. évi eredeti elöirányzat</t>
  </si>
  <si>
    <t>1. melléklet az 5/2016. (V.27.) önkormányzati rendelethez</t>
  </si>
  <si>
    <t xml:space="preserve">2.1. melléklet az 5/2016. (V.27.) önkormányzati rendelethez     </t>
  </si>
  <si>
    <t xml:space="preserve">2.2. melléklet az 5/2016. (V.27.) önkormányzati rendelethez     </t>
  </si>
  <si>
    <t xml:space="preserve">3. melléklet az 5/2016. (V.27.)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</si>
</sst>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9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303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7" xfId="4" applyFont="1" applyFill="1" applyBorder="1" applyAlignment="1" applyProtection="1">
      <alignment horizontal="left" vertical="center" wrapText="1" indent="1"/>
    </xf>
    <xf numFmtId="0" fontId="29" fillId="0" borderId="66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6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8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4" fillId="0" borderId="74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3" xfId="0" applyFont="1" applyFill="1" applyBorder="1" applyAlignment="1" applyProtection="1">
      <alignment horizontal="center" wrapText="1"/>
    </xf>
    <xf numFmtId="0" fontId="26" fillId="0" borderId="66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4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8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50" fillId="0" borderId="69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4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5" xfId="0" applyFont="1" applyBorder="1" applyAlignment="1">
      <alignment vertical="top" wrapText="1"/>
    </xf>
    <xf numFmtId="0" fontId="71" fillId="0" borderId="84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5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3" fontId="71" fillId="0" borderId="6" xfId="7" applyNumberFormat="1" applyFont="1" applyFill="1" applyBorder="1" applyAlignment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6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74" fillId="0" borderId="52" xfId="0" applyFont="1" applyBorder="1" applyAlignment="1">
      <alignment vertical="center" wrapText="1"/>
    </xf>
    <xf numFmtId="0" fontId="81" fillId="0" borderId="76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7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43" fillId="0" borderId="37" xfId="0" applyFont="1" applyBorder="1" applyAlignment="1" applyProtection="1">
      <alignment horizontal="right" vertical="top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3" fillId="0" borderId="19" xfId="0" applyNumberFormat="1" applyFont="1" applyFill="1" applyBorder="1" applyAlignment="1" applyProtection="1">
      <alignment horizontal="righ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51" fillId="0" borderId="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wrapText="1"/>
    </xf>
    <xf numFmtId="0" fontId="26" fillId="0" borderId="32" xfId="0" applyFont="1" applyBorder="1" applyAlignment="1" applyProtection="1">
      <alignment horizontal="left" wrapText="1" inden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2" fillId="0" borderId="32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 wrapText="1" indent="1"/>
    </xf>
    <xf numFmtId="0" fontId="8" fillId="0" borderId="90" xfId="0" applyFont="1" applyFill="1" applyBorder="1" applyAlignment="1" applyProtection="1">
      <alignment vertical="center"/>
    </xf>
    <xf numFmtId="0" fontId="8" fillId="0" borderId="91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24" xfId="0" applyFont="1" applyFill="1" applyBorder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center" wrapText="1"/>
    </xf>
    <xf numFmtId="0" fontId="22" fillId="0" borderId="62" xfId="4" applyFont="1" applyFill="1" applyBorder="1" applyAlignment="1" applyProtection="1">
      <alignment horizontal="left" vertical="center" wrapText="1" indent="6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2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19" xfId="0" applyNumberFormat="1" applyFont="1" applyFill="1" applyBorder="1" applyAlignment="1" applyProtection="1">
      <alignment horizontal="center" vertical="center" wrapText="1"/>
    </xf>
    <xf numFmtId="0" fontId="71" fillId="0" borderId="9" xfId="7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9" xfId="6" applyNumberFormat="1" applyFont="1" applyFill="1" applyBorder="1" applyAlignment="1">
      <alignment vertical="center" wrapText="1"/>
    </xf>
    <xf numFmtId="0" fontId="71" fillId="0" borderId="9" xfId="0" applyFont="1" applyFill="1" applyBorder="1" applyAlignment="1">
      <alignment vertical="center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71" fillId="0" borderId="12" xfId="6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vertical="center" wrapText="1"/>
    </xf>
    <xf numFmtId="164" fontId="71" fillId="0" borderId="13" xfId="6" applyNumberFormat="1" applyFont="1" applyFill="1" applyBorder="1" applyAlignment="1">
      <alignment vertical="center" wrapText="1"/>
    </xf>
    <xf numFmtId="164" fontId="71" fillId="0" borderId="5" xfId="6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1" fillId="0" borderId="14" xfId="6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78" xfId="0" applyFont="1" applyBorder="1" applyAlignment="1">
      <alignment horizontal="center" vertical="top" wrapText="1"/>
    </xf>
    <xf numFmtId="0" fontId="50" fillId="0" borderId="79" xfId="0" applyFont="1" applyBorder="1" applyAlignment="1">
      <alignment horizontal="center" vertical="top" wrapText="1"/>
    </xf>
    <xf numFmtId="0" fontId="50" fillId="0" borderId="80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88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Fill="1" applyBorder="1" applyAlignment="1" applyProtection="1">
      <alignment horizontal="center" vertical="center" wrapText="1"/>
    </xf>
    <xf numFmtId="164" fontId="50" fillId="0" borderId="9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69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69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5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4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4" fillId="0" borderId="39" xfId="0" applyFont="1" applyBorder="1" applyAlignment="1">
      <alignment horizontal="center" vertical="center" wrapText="1"/>
    </xf>
    <xf numFmtId="0" fontId="74" fillId="0" borderId="76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4" fillId="0" borderId="59" xfId="0" applyNumberFormat="1" applyFont="1" applyFill="1" applyBorder="1" applyAlignment="1" applyProtection="1">
      <alignment horizontal="right" vertical="center" wrapText="1" indent="1"/>
    </xf>
    <xf numFmtId="164" fontId="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righ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33" fillId="0" borderId="33" xfId="0" applyNumberFormat="1" applyFont="1" applyFill="1" applyBorder="1" applyAlignment="1" applyProtection="1">
      <alignment horizontal="right" vertical="center" wrapText="1" indent="1"/>
    </xf>
    <xf numFmtId="164" fontId="33" fillId="0" borderId="0" xfId="0" applyNumberFormat="1" applyFont="1" applyFill="1" applyBorder="1" applyAlignment="1" applyProtection="1">
      <alignment horizontal="right" vertical="center" wrapText="1" indent="1"/>
    </xf>
    <xf numFmtId="0" fontId="33" fillId="0" borderId="22" xfId="0" applyFont="1" applyFill="1" applyBorder="1" applyAlignment="1" applyProtection="1">
      <alignment horizontal="center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6" t="s">
        <v>96</v>
      </c>
      <c r="E1" s="139" t="s">
        <v>103</v>
      </c>
    </row>
    <row r="3" spans="1:5" x14ac:dyDescent="0.2">
      <c r="A3" s="144"/>
      <c r="B3" s="145"/>
      <c r="C3" s="144"/>
      <c r="D3" s="147"/>
      <c r="E3" s="145"/>
    </row>
    <row r="4" spans="1:5" ht="15.75" x14ac:dyDescent="0.25">
      <c r="A4" s="100" t="s">
        <v>398</v>
      </c>
      <c r="B4" s="146"/>
      <c r="C4" s="155"/>
      <c r="D4" s="147"/>
      <c r="E4" s="145"/>
    </row>
    <row r="5" spans="1:5" x14ac:dyDescent="0.2">
      <c r="A5" s="144"/>
      <c r="B5" s="145"/>
      <c r="C5" s="144"/>
      <c r="D5" s="147"/>
      <c r="E5" s="145"/>
    </row>
    <row r="6" spans="1:5" x14ac:dyDescent="0.2">
      <c r="A6" s="144" t="s">
        <v>194</v>
      </c>
      <c r="B6" s="145" t="e">
        <f>+'1.1.sz.mell.'!#REF!</f>
        <v>#REF!</v>
      </c>
      <c r="C6" s="144" t="s">
        <v>405</v>
      </c>
      <c r="D6" s="147" t="e">
        <f>+'2.1.sz.mell  '!#REF!+'2.2.sz.mell  '!#REF!</f>
        <v>#REF!</v>
      </c>
      <c r="E6" s="145" t="e">
        <f t="shared" ref="E6:E15" si="0">+B6-D6</f>
        <v>#REF!</v>
      </c>
    </row>
    <row r="7" spans="1:5" x14ac:dyDescent="0.2">
      <c r="A7" s="144" t="s">
        <v>97</v>
      </c>
      <c r="B7" s="145" t="e">
        <f>+'1.1.sz.mell.'!#REF!</f>
        <v>#REF!</v>
      </c>
      <c r="C7" s="144" t="s">
        <v>406</v>
      </c>
      <c r="D7" s="147" t="e">
        <f>+'2.1.sz.mell  '!#REF!+'2.2.sz.mell  '!#REF!</f>
        <v>#REF!</v>
      </c>
      <c r="E7" s="145" t="e">
        <f t="shared" si="0"/>
        <v>#REF!</v>
      </c>
    </row>
    <row r="8" spans="1:5" x14ac:dyDescent="0.2">
      <c r="A8" s="144" t="s">
        <v>396</v>
      </c>
      <c r="B8" s="145" t="e">
        <f>+'1.1.sz.mell.'!#REF!</f>
        <v>#REF!</v>
      </c>
      <c r="C8" s="144" t="s">
        <v>407</v>
      </c>
      <c r="D8" s="147" t="e">
        <f>+'2.1.sz.mell  '!#REF!+'2.2.sz.mell  '!#REF!</f>
        <v>#REF!</v>
      </c>
      <c r="E8" s="145" t="e">
        <f t="shared" si="0"/>
        <v>#REF!</v>
      </c>
    </row>
    <row r="9" spans="1:5" x14ac:dyDescent="0.2">
      <c r="A9" s="144"/>
      <c r="B9" s="145"/>
      <c r="C9" s="144"/>
      <c r="D9" s="147"/>
      <c r="E9" s="145"/>
    </row>
    <row r="10" spans="1:5" x14ac:dyDescent="0.2">
      <c r="A10" s="144"/>
      <c r="B10" s="145"/>
      <c r="C10" s="144"/>
      <c r="D10" s="147"/>
      <c r="E10" s="145"/>
    </row>
    <row r="11" spans="1:5" ht="15.75" x14ac:dyDescent="0.25">
      <c r="A11" s="100" t="s">
        <v>399</v>
      </c>
      <c r="B11" s="146"/>
      <c r="C11" s="155"/>
      <c r="D11" s="147"/>
      <c r="E11" s="145"/>
    </row>
    <row r="12" spans="1:5" x14ac:dyDescent="0.2">
      <c r="A12" s="144"/>
      <c r="B12" s="145"/>
      <c r="C12" s="144"/>
      <c r="D12" s="147"/>
      <c r="E12" s="145"/>
    </row>
    <row r="13" spans="1:5" x14ac:dyDescent="0.2">
      <c r="A13" s="144" t="s">
        <v>121</v>
      </c>
      <c r="B13" s="145" t="e">
        <f>+'1.1.sz.mell.'!#REF!</f>
        <v>#REF!</v>
      </c>
      <c r="C13" s="144" t="s">
        <v>408</v>
      </c>
      <c r="D13" s="147" t="e">
        <f>+'2.1.sz.mell  '!#REF!+'2.2.sz.mell  '!#REF!</f>
        <v>#REF!</v>
      </c>
      <c r="E13" s="145" t="e">
        <f t="shared" si="0"/>
        <v>#REF!</v>
      </c>
    </row>
    <row r="14" spans="1:5" x14ac:dyDescent="0.2">
      <c r="A14" s="144" t="s">
        <v>98</v>
      </c>
      <c r="B14" s="145" t="e">
        <f>+'1.1.sz.mell.'!#REF!</f>
        <v>#REF!</v>
      </c>
      <c r="C14" s="144" t="s">
        <v>409</v>
      </c>
      <c r="D14" s="147" t="e">
        <f>+'2.1.sz.mell  '!#REF!+'2.2.sz.mell  '!#REF!</f>
        <v>#REF!</v>
      </c>
      <c r="E14" s="145" t="e">
        <f t="shared" si="0"/>
        <v>#REF!</v>
      </c>
    </row>
    <row r="15" spans="1:5" x14ac:dyDescent="0.2">
      <c r="A15" s="144" t="s">
        <v>397</v>
      </c>
      <c r="B15" s="145" t="e">
        <f>+'1.1.sz.mell.'!#REF!</f>
        <v>#REF!</v>
      </c>
      <c r="C15" s="144" t="s">
        <v>410</v>
      </c>
      <c r="D15" s="147" t="e">
        <f>+'2.1.sz.mell  '!#REF!+'2.2.sz.mell  '!#REF!</f>
        <v>#REF!</v>
      </c>
      <c r="E15" s="145" t="e">
        <f t="shared" si="0"/>
        <v>#REF!</v>
      </c>
    </row>
    <row r="16" spans="1:5" x14ac:dyDescent="0.2">
      <c r="A16" s="137"/>
      <c r="B16" s="137"/>
      <c r="C16" s="144"/>
      <c r="D16" s="147"/>
      <c r="E16" s="138"/>
    </row>
    <row r="17" spans="1:5" x14ac:dyDescent="0.2">
      <c r="A17" s="137"/>
      <c r="B17" s="137"/>
      <c r="C17" s="137"/>
      <c r="D17" s="137"/>
      <c r="E17" s="137"/>
    </row>
    <row r="18" spans="1:5" x14ac:dyDescent="0.2">
      <c r="A18" s="137"/>
      <c r="B18" s="137"/>
      <c r="C18" s="137"/>
      <c r="D18" s="137"/>
      <c r="E18" s="137"/>
    </row>
    <row r="19" spans="1:5" x14ac:dyDescent="0.2">
      <c r="A19" s="137"/>
      <c r="B19" s="137"/>
      <c r="C19" s="137"/>
      <c r="D19" s="137"/>
      <c r="E19" s="137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4"/>
  <sheetViews>
    <sheetView view="pageLayout" zoomScaleNormal="120" workbookViewId="0">
      <selection activeCell="W34" sqref="W34"/>
    </sheetView>
  </sheetViews>
  <sheetFormatPr defaultColWidth="9.33203125" defaultRowHeight="15" x14ac:dyDescent="0.25"/>
  <cols>
    <col min="1" max="1" width="5.6640625" style="158" customWidth="1"/>
    <col min="2" max="2" width="43.1640625" style="158" bestFit="1" customWidth="1"/>
    <col min="3" max="6" width="14" style="158" customWidth="1"/>
    <col min="7" max="16384" width="9.33203125" style="158"/>
  </cols>
  <sheetData>
    <row r="1" spans="1:7" ht="33" customHeight="1" x14ac:dyDescent="0.25">
      <c r="A1" s="1150" t="s">
        <v>823</v>
      </c>
      <c r="B1" s="1150"/>
      <c r="C1" s="1150"/>
      <c r="D1" s="1150"/>
      <c r="E1" s="1150"/>
      <c r="F1" s="1150"/>
    </row>
    <row r="2" spans="1:7" ht="15.95" customHeight="1" thickBot="1" x14ac:dyDescent="0.3">
      <c r="A2" s="159"/>
      <c r="B2" s="159"/>
      <c r="C2" s="1151"/>
      <c r="D2" s="1151"/>
      <c r="E2" s="1158" t="s">
        <v>934</v>
      </c>
      <c r="F2" s="1158"/>
      <c r="G2" s="165"/>
    </row>
    <row r="3" spans="1:7" ht="63" customHeight="1" x14ac:dyDescent="0.25">
      <c r="A3" s="1154" t="s">
        <v>893</v>
      </c>
      <c r="B3" s="1156" t="s">
        <v>198</v>
      </c>
      <c r="C3" s="1156" t="s">
        <v>400</v>
      </c>
      <c r="D3" s="1156"/>
      <c r="E3" s="1156"/>
      <c r="F3" s="1152" t="s">
        <v>372</v>
      </c>
    </row>
    <row r="4" spans="1:7" ht="15.75" thickBot="1" x14ac:dyDescent="0.3">
      <c r="A4" s="1155"/>
      <c r="B4" s="1157"/>
      <c r="C4" s="877" t="s">
        <v>370</v>
      </c>
      <c r="D4" s="877" t="s">
        <v>371</v>
      </c>
      <c r="E4" s="877" t="s">
        <v>1038</v>
      </c>
      <c r="F4" s="1153"/>
    </row>
    <row r="5" spans="1:7" ht="15.75" thickBot="1" x14ac:dyDescent="0.3">
      <c r="A5" s="162">
        <v>1</v>
      </c>
      <c r="B5" s="163">
        <v>2</v>
      </c>
      <c r="C5" s="163">
        <v>3</v>
      </c>
      <c r="D5" s="163">
        <v>4</v>
      </c>
      <c r="E5" s="163">
        <v>5</v>
      </c>
      <c r="F5" s="164">
        <v>6</v>
      </c>
    </row>
    <row r="6" spans="1:7" x14ac:dyDescent="0.25">
      <c r="A6" s="161" t="s">
        <v>895</v>
      </c>
      <c r="B6" s="190"/>
      <c r="C6" s="191"/>
      <c r="D6" s="191"/>
      <c r="E6" s="191"/>
      <c r="F6" s="168">
        <f>SUM(C6:E6)</f>
        <v>0</v>
      </c>
    </row>
    <row r="7" spans="1:7" x14ac:dyDescent="0.25">
      <c r="A7" s="160" t="s">
        <v>896</v>
      </c>
      <c r="B7" s="192"/>
      <c r="C7" s="193"/>
      <c r="D7" s="193"/>
      <c r="E7" s="193"/>
      <c r="F7" s="169">
        <f>SUM(C7:E7)</f>
        <v>0</v>
      </c>
    </row>
    <row r="8" spans="1:7" x14ac:dyDescent="0.25">
      <c r="A8" s="160" t="s">
        <v>897</v>
      </c>
      <c r="B8" s="192"/>
      <c r="C8" s="193"/>
      <c r="D8" s="193"/>
      <c r="E8" s="193"/>
      <c r="F8" s="169">
        <f>SUM(C8:E8)</f>
        <v>0</v>
      </c>
    </row>
    <row r="9" spans="1:7" x14ac:dyDescent="0.25">
      <c r="A9" s="160" t="s">
        <v>898</v>
      </c>
      <c r="B9" s="192"/>
      <c r="C9" s="193"/>
      <c r="D9" s="193"/>
      <c r="E9" s="193"/>
      <c r="F9" s="169">
        <f>SUM(C9:E9)</f>
        <v>0</v>
      </c>
    </row>
    <row r="10" spans="1:7" ht="15.75" thickBot="1" x14ac:dyDescent="0.3">
      <c r="A10" s="166" t="s">
        <v>899</v>
      </c>
      <c r="B10" s="194"/>
      <c r="C10" s="195"/>
      <c r="D10" s="195"/>
      <c r="E10" s="195"/>
      <c r="F10" s="169">
        <f>SUM(C10:E10)</f>
        <v>0</v>
      </c>
    </row>
    <row r="11" spans="1:7" ht="15.75" thickBot="1" x14ac:dyDescent="0.3">
      <c r="A11" s="162" t="s">
        <v>900</v>
      </c>
      <c r="B11" s="167" t="s">
        <v>200</v>
      </c>
      <c r="C11" s="170">
        <f>SUM(C6:C10)</f>
        <v>0</v>
      </c>
      <c r="D11" s="170">
        <f>SUM(D6:D10)</f>
        <v>0</v>
      </c>
      <c r="E11" s="170">
        <f>SUM(E6:E10)</f>
        <v>0</v>
      </c>
      <c r="F11" s="171">
        <f>SUM(F6:F10)</f>
        <v>0</v>
      </c>
    </row>
    <row r="34" spans="23:23" x14ac:dyDescent="0.25">
      <c r="W34" s="158" t="s">
        <v>1189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 xml:space="preserve">&amp;R&amp;"Times New Roman CE,Félkövér"&amp;11 3. melléklet az 5/2016. (V.27.) önkormányzati rendelethez  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E13" sqref="E13"/>
    </sheetView>
  </sheetViews>
  <sheetFormatPr defaultColWidth="9.33203125" defaultRowHeight="15" x14ac:dyDescent="0.25"/>
  <cols>
    <col min="1" max="1" width="5.6640625" style="158" customWidth="1"/>
    <col min="2" max="2" width="68.6640625" style="158" customWidth="1"/>
    <col min="3" max="3" width="11.5" style="158" hidden="1" customWidth="1"/>
    <col min="4" max="4" width="11.1640625" style="158" bestFit="1" customWidth="1"/>
    <col min="5" max="5" width="11.1640625" style="158" customWidth="1"/>
    <col min="6" max="6" width="14" style="158" bestFit="1" customWidth="1"/>
    <col min="7" max="16384" width="9.33203125" style="158"/>
  </cols>
  <sheetData>
    <row r="1" spans="1:6" ht="33" customHeight="1" x14ac:dyDescent="0.25">
      <c r="A1" s="1150" t="s">
        <v>574</v>
      </c>
      <c r="B1" s="1150"/>
      <c r="C1" s="1150"/>
      <c r="D1" s="1150"/>
      <c r="E1" s="1150"/>
      <c r="F1" s="1150"/>
    </row>
    <row r="2" spans="1:6" ht="15.95" customHeight="1" thickBot="1" x14ac:dyDescent="0.3">
      <c r="A2" s="159"/>
      <c r="B2" s="159"/>
      <c r="C2" s="172"/>
      <c r="D2" s="172"/>
      <c r="E2" s="172"/>
      <c r="F2" s="172" t="s">
        <v>934</v>
      </c>
    </row>
    <row r="3" spans="1:6" ht="26.25" customHeight="1" thickBot="1" x14ac:dyDescent="0.3">
      <c r="A3" s="196" t="s">
        <v>893</v>
      </c>
      <c r="B3" s="534" t="s">
        <v>195</v>
      </c>
      <c r="C3" s="820" t="s">
        <v>953</v>
      </c>
      <c r="D3" s="814" t="s">
        <v>976</v>
      </c>
      <c r="E3" s="814" t="s">
        <v>1037</v>
      </c>
      <c r="F3" s="815" t="s">
        <v>1087</v>
      </c>
    </row>
    <row r="4" spans="1:6" ht="15.75" thickBot="1" x14ac:dyDescent="0.3">
      <c r="A4" s="197">
        <v>1</v>
      </c>
      <c r="B4" s="535">
        <v>2</v>
      </c>
      <c r="C4" s="197">
        <v>3</v>
      </c>
      <c r="D4" s="198">
        <v>4</v>
      </c>
      <c r="E4" s="198">
        <v>4</v>
      </c>
      <c r="F4" s="199">
        <v>5</v>
      </c>
    </row>
    <row r="5" spans="1:6" x14ac:dyDescent="0.25">
      <c r="A5" s="200" t="s">
        <v>895</v>
      </c>
      <c r="B5" s="816" t="s">
        <v>939</v>
      </c>
      <c r="C5" s="821">
        <v>87700</v>
      </c>
      <c r="D5" s="822">
        <f>'8. sz. mell'!D10</f>
        <v>94500</v>
      </c>
      <c r="E5" s="822">
        <v>87700</v>
      </c>
      <c r="F5" s="823">
        <v>87700</v>
      </c>
    </row>
    <row r="6" spans="1:6" ht="24.75" x14ac:dyDescent="0.25">
      <c r="A6" s="201" t="s">
        <v>896</v>
      </c>
      <c r="B6" s="817" t="s">
        <v>373</v>
      </c>
      <c r="C6" s="824">
        <v>414</v>
      </c>
      <c r="D6" s="825">
        <f>'8. sz. mell'!D17</f>
        <v>15474</v>
      </c>
      <c r="E6" s="825">
        <v>15539</v>
      </c>
      <c r="F6" s="826">
        <v>15539</v>
      </c>
    </row>
    <row r="7" spans="1:6" x14ac:dyDescent="0.25">
      <c r="A7" s="201" t="s">
        <v>897</v>
      </c>
      <c r="B7" s="818" t="s">
        <v>201</v>
      </c>
      <c r="C7" s="824">
        <v>2816</v>
      </c>
      <c r="D7" s="827"/>
      <c r="E7" s="827"/>
      <c r="F7" s="826"/>
    </row>
    <row r="8" spans="1:6" ht="24.75" x14ac:dyDescent="0.25">
      <c r="A8" s="201" t="s">
        <v>898</v>
      </c>
      <c r="B8" s="818" t="s">
        <v>375</v>
      </c>
      <c r="C8" s="824">
        <v>0</v>
      </c>
      <c r="D8" s="827"/>
      <c r="E8" s="827"/>
      <c r="F8" s="826"/>
    </row>
    <row r="9" spans="1:6" x14ac:dyDescent="0.25">
      <c r="A9" s="202" t="s">
        <v>899</v>
      </c>
      <c r="B9" s="818" t="s">
        <v>374</v>
      </c>
      <c r="C9" s="824">
        <v>0</v>
      </c>
      <c r="D9" s="827">
        <f>'8. sz. mell'!D12</f>
        <v>2100</v>
      </c>
      <c r="E9" s="827"/>
      <c r="F9" s="826"/>
    </row>
    <row r="10" spans="1:6" ht="15.75" thickBot="1" x14ac:dyDescent="0.3">
      <c r="A10" s="201" t="s">
        <v>900</v>
      </c>
      <c r="B10" s="819" t="s">
        <v>196</v>
      </c>
      <c r="C10" s="828">
        <v>0</v>
      </c>
      <c r="D10" s="829"/>
      <c r="E10" s="829"/>
      <c r="F10" s="830"/>
    </row>
    <row r="11" spans="1:6" ht="15.75" thickBot="1" x14ac:dyDescent="0.3">
      <c r="A11" s="1159" t="s">
        <v>202</v>
      </c>
      <c r="B11" s="1160"/>
      <c r="C11" s="831">
        <v>90930</v>
      </c>
      <c r="D11" s="832">
        <f>SUM(D5:D10)</f>
        <v>112074</v>
      </c>
      <c r="E11" s="832">
        <f>SUM(E5:E10)</f>
        <v>103239</v>
      </c>
      <c r="F11" s="833">
        <f>SUM(F5:F10)</f>
        <v>103239</v>
      </c>
    </row>
    <row r="12" spans="1:6" ht="23.25" customHeight="1" x14ac:dyDescent="0.25">
      <c r="A12" s="1161" t="s">
        <v>239</v>
      </c>
      <c r="B12" s="1161"/>
      <c r="C12" s="1161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 xml:space="preserve">&amp;R&amp;"Times New Roman CE,Félkövér"&amp;11 4. melléklet az 5/2016. (V.27.) önkormányzati rendelethez&amp;"Times New Roman CE,Félkövér dőlt"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8"/>
  <sheetViews>
    <sheetView view="pageLayout" topLeftCell="B1" zoomScaleNormal="100" zoomScaleSheetLayoutView="100" workbookViewId="0">
      <selection activeCell="J26" sqref="J26:J28"/>
    </sheetView>
  </sheetViews>
  <sheetFormatPr defaultColWidth="9.33203125" defaultRowHeight="12.75" x14ac:dyDescent="0.2"/>
  <cols>
    <col min="1" max="1" width="50" style="929" bestFit="1" customWidth="1"/>
    <col min="2" max="2" width="32.5" style="928" customWidth="1"/>
    <col min="3" max="3" width="4" style="45" customWidth="1"/>
    <col min="4" max="4" width="17.1640625" style="954" customWidth="1"/>
    <col min="5" max="5" width="17.1640625" style="722" hidden="1" customWidth="1"/>
    <col min="6" max="6" width="15.33203125" style="722" customWidth="1"/>
    <col min="7" max="7" width="17.1640625" style="45" hidden="1" customWidth="1"/>
    <col min="8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162" t="s">
        <v>1034</v>
      </c>
      <c r="B1" s="1162"/>
      <c r="C1" s="1162"/>
      <c r="D1" s="1162"/>
      <c r="E1" s="1162"/>
      <c r="F1" s="1162"/>
      <c r="G1" s="1162"/>
    </row>
    <row r="2" spans="1:8" ht="23.25" customHeight="1" thickBot="1" x14ac:dyDescent="0.3">
      <c r="B2" s="926"/>
      <c r="C2" s="57"/>
      <c r="D2" s="949"/>
      <c r="E2" s="673"/>
      <c r="F2" s="931" t="s">
        <v>1179</v>
      </c>
      <c r="G2" s="53" t="s">
        <v>11</v>
      </c>
    </row>
    <row r="3" spans="1:8" s="48" customFormat="1" ht="48.75" customHeight="1" thickBot="1" x14ac:dyDescent="0.25">
      <c r="A3" s="1163" t="s">
        <v>14</v>
      </c>
      <c r="B3" s="1164"/>
      <c r="C3" s="205" t="s">
        <v>392</v>
      </c>
      <c r="D3" s="932" t="s">
        <v>1029</v>
      </c>
      <c r="E3" s="667" t="s">
        <v>954</v>
      </c>
      <c r="F3" s="667" t="s">
        <v>1161</v>
      </c>
      <c r="G3" s="54" t="s">
        <v>955</v>
      </c>
      <c r="H3" s="667" t="s">
        <v>1151</v>
      </c>
    </row>
    <row r="4" spans="1:8" s="57" customFormat="1" ht="15" customHeight="1" thickBot="1" x14ac:dyDescent="0.25">
      <c r="A4" s="1165">
        <v>1</v>
      </c>
      <c r="B4" s="1164"/>
      <c r="C4" s="55">
        <v>2</v>
      </c>
      <c r="D4" s="933" t="s">
        <v>1030</v>
      </c>
      <c r="E4" s="934">
        <v>4</v>
      </c>
      <c r="F4" s="934">
        <v>3</v>
      </c>
      <c r="G4" s="56">
        <v>6</v>
      </c>
      <c r="H4" s="934">
        <v>4</v>
      </c>
    </row>
    <row r="5" spans="1:8" ht="15.95" customHeight="1" x14ac:dyDescent="0.2">
      <c r="A5" s="1107" t="s">
        <v>1110</v>
      </c>
      <c r="B5" s="1108" t="s">
        <v>1111</v>
      </c>
      <c r="C5" s="1109"/>
      <c r="D5" s="1110" t="s">
        <v>1127</v>
      </c>
      <c r="E5" s="1111">
        <v>0</v>
      </c>
      <c r="F5" s="1111">
        <v>3000000</v>
      </c>
      <c r="G5" s="1112">
        <f t="shared" ref="G5:G11" si="0">C5-E5-F5</f>
        <v>-3000000</v>
      </c>
      <c r="H5" s="1113">
        <v>3000000</v>
      </c>
    </row>
    <row r="6" spans="1:8" ht="15.95" customHeight="1" x14ac:dyDescent="0.2">
      <c r="A6" s="1086" t="s">
        <v>1007</v>
      </c>
      <c r="B6" s="870" t="s">
        <v>1008</v>
      </c>
      <c r="C6" s="1089"/>
      <c r="D6" s="950" t="s">
        <v>1127</v>
      </c>
      <c r="E6" s="935"/>
      <c r="F6" s="935">
        <v>3000000</v>
      </c>
      <c r="G6" s="1087">
        <f t="shared" si="0"/>
        <v>-3000000</v>
      </c>
      <c r="H6" s="1088">
        <v>3000000</v>
      </c>
    </row>
    <row r="7" spans="1:8" ht="15.95" customHeight="1" x14ac:dyDescent="0.2">
      <c r="A7" s="1090" t="s">
        <v>1020</v>
      </c>
      <c r="B7" s="870" t="s">
        <v>1114</v>
      </c>
      <c r="C7" s="1089"/>
      <c r="D7" s="950" t="s">
        <v>1127</v>
      </c>
      <c r="E7" s="935"/>
      <c r="F7" s="935">
        <v>3000000</v>
      </c>
      <c r="G7" s="1087">
        <f t="shared" si="0"/>
        <v>-3000000</v>
      </c>
      <c r="H7" s="1088">
        <v>3000000</v>
      </c>
    </row>
    <row r="8" spans="1:8" ht="15.95" customHeight="1" x14ac:dyDescent="0.2">
      <c r="A8" s="1090" t="s">
        <v>1109</v>
      </c>
      <c r="B8" s="870" t="s">
        <v>1108</v>
      </c>
      <c r="C8" s="1089"/>
      <c r="D8" s="950" t="s">
        <v>1127</v>
      </c>
      <c r="E8" s="935"/>
      <c r="F8" s="935">
        <v>3000000</v>
      </c>
      <c r="G8" s="1087">
        <f t="shared" si="0"/>
        <v>-3000000</v>
      </c>
      <c r="H8" s="1088">
        <v>3000000</v>
      </c>
    </row>
    <row r="9" spans="1:8" ht="15.95" customHeight="1" x14ac:dyDescent="0.2">
      <c r="A9" s="1090" t="s">
        <v>1000</v>
      </c>
      <c r="B9" s="870" t="s">
        <v>1097</v>
      </c>
      <c r="C9" s="1089"/>
      <c r="D9" s="950" t="s">
        <v>1127</v>
      </c>
      <c r="E9" s="935"/>
      <c r="F9" s="935">
        <v>220000</v>
      </c>
      <c r="G9" s="1087">
        <f t="shared" si="0"/>
        <v>-220000</v>
      </c>
      <c r="H9" s="1088">
        <v>220000</v>
      </c>
    </row>
    <row r="10" spans="1:8" ht="15.95" customHeight="1" x14ac:dyDescent="0.2">
      <c r="A10" s="1090" t="s">
        <v>1020</v>
      </c>
      <c r="B10" s="870" t="s">
        <v>1130</v>
      </c>
      <c r="C10" s="1089"/>
      <c r="D10" s="950" t="s">
        <v>1127</v>
      </c>
      <c r="E10" s="935"/>
      <c r="F10" s="935">
        <v>500000</v>
      </c>
      <c r="G10" s="1087">
        <f t="shared" si="0"/>
        <v>-500000</v>
      </c>
      <c r="H10" s="1088">
        <v>500000</v>
      </c>
    </row>
    <row r="11" spans="1:8" ht="15.95" customHeight="1" x14ac:dyDescent="0.2">
      <c r="A11" s="1090" t="s">
        <v>1128</v>
      </c>
      <c r="B11" s="870" t="s">
        <v>1129</v>
      </c>
      <c r="C11" s="1089"/>
      <c r="D11" s="950" t="s">
        <v>1127</v>
      </c>
      <c r="E11" s="935"/>
      <c r="F11" s="935">
        <v>300000</v>
      </c>
      <c r="G11" s="1087">
        <f t="shared" si="0"/>
        <v>-300000</v>
      </c>
      <c r="H11" s="1088">
        <v>300000</v>
      </c>
    </row>
    <row r="12" spans="1:8" ht="15.95" customHeight="1" x14ac:dyDescent="0.2">
      <c r="A12" s="1090" t="s">
        <v>1166</v>
      </c>
      <c r="B12" s="870" t="s">
        <v>1167</v>
      </c>
      <c r="C12" s="1089"/>
      <c r="D12" s="950" t="s">
        <v>1127</v>
      </c>
      <c r="E12" s="935"/>
      <c r="F12" s="935"/>
      <c r="G12" s="1087"/>
      <c r="H12" s="1088">
        <v>4000000</v>
      </c>
    </row>
    <row r="13" spans="1:8" ht="15.95" customHeight="1" x14ac:dyDescent="0.2">
      <c r="A13" s="1090" t="s">
        <v>993</v>
      </c>
      <c r="B13" s="870" t="s">
        <v>1163</v>
      </c>
      <c r="C13" s="1089"/>
      <c r="D13" s="950" t="s">
        <v>1127</v>
      </c>
      <c r="E13" s="935"/>
      <c r="F13" s="935"/>
      <c r="G13" s="1087"/>
      <c r="H13" s="1088">
        <v>250000</v>
      </c>
    </row>
    <row r="14" spans="1:8" ht="15.95" customHeight="1" x14ac:dyDescent="0.2">
      <c r="A14" s="1090" t="s">
        <v>1164</v>
      </c>
      <c r="B14" s="870" t="s">
        <v>1111</v>
      </c>
      <c r="C14" s="1089"/>
      <c r="D14" s="950" t="s">
        <v>1127</v>
      </c>
      <c r="E14" s="935"/>
      <c r="F14" s="935"/>
      <c r="G14" s="1087"/>
      <c r="H14" s="1088">
        <v>2500000</v>
      </c>
    </row>
    <row r="15" spans="1:8" ht="15.95" customHeight="1" x14ac:dyDescent="0.2">
      <c r="A15" s="1090" t="s">
        <v>1007</v>
      </c>
      <c r="B15" s="870" t="s">
        <v>1165</v>
      </c>
      <c r="C15" s="1089"/>
      <c r="D15" s="950" t="s">
        <v>1127</v>
      </c>
      <c r="E15" s="935"/>
      <c r="F15" s="935"/>
      <c r="G15" s="1087"/>
      <c r="H15" s="1088">
        <v>1000000</v>
      </c>
    </row>
    <row r="16" spans="1:8" ht="15.95" customHeight="1" x14ac:dyDescent="0.2">
      <c r="A16" s="1090" t="s">
        <v>1162</v>
      </c>
      <c r="B16" s="870" t="s">
        <v>1111</v>
      </c>
      <c r="C16" s="1089"/>
      <c r="D16" s="950" t="s">
        <v>1127</v>
      </c>
      <c r="E16" s="935"/>
      <c r="F16" s="935"/>
      <c r="G16" s="1087"/>
      <c r="H16" s="1088">
        <v>2500000</v>
      </c>
    </row>
    <row r="17" spans="1:8" ht="15.95" customHeight="1" x14ac:dyDescent="0.2">
      <c r="A17" s="1090" t="s">
        <v>1168</v>
      </c>
      <c r="B17" s="870" t="s">
        <v>1111</v>
      </c>
      <c r="C17" s="1089"/>
      <c r="D17" s="950" t="s">
        <v>1127</v>
      </c>
      <c r="E17" s="935"/>
      <c r="F17" s="935"/>
      <c r="G17" s="1087"/>
      <c r="H17" s="1088">
        <v>1400000</v>
      </c>
    </row>
    <row r="18" spans="1:8" ht="15.95" customHeight="1" x14ac:dyDescent="0.2">
      <c r="A18" s="1090" t="s">
        <v>1169</v>
      </c>
      <c r="B18" s="870" t="s">
        <v>1170</v>
      </c>
      <c r="C18" s="1089"/>
      <c r="D18" s="950" t="s">
        <v>1127</v>
      </c>
      <c r="E18" s="935"/>
      <c r="F18" s="935"/>
      <c r="G18" s="1087"/>
      <c r="H18" s="1088">
        <v>300000</v>
      </c>
    </row>
    <row r="19" spans="1:8" ht="15.95" customHeight="1" x14ac:dyDescent="0.2">
      <c r="A19" s="1090" t="s">
        <v>1171</v>
      </c>
      <c r="B19" s="870" t="s">
        <v>1172</v>
      </c>
      <c r="C19" s="1089"/>
      <c r="D19" s="950" t="s">
        <v>1127</v>
      </c>
      <c r="E19" s="935"/>
      <c r="F19" s="935"/>
      <c r="G19" s="1087"/>
      <c r="H19" s="1088">
        <v>100000</v>
      </c>
    </row>
    <row r="20" spans="1:8" ht="15.95" customHeight="1" x14ac:dyDescent="0.2">
      <c r="A20" s="1090" t="s">
        <v>1020</v>
      </c>
      <c r="B20" s="870" t="s">
        <v>1173</v>
      </c>
      <c r="C20" s="1089"/>
      <c r="D20" s="950" t="s">
        <v>1127</v>
      </c>
      <c r="E20" s="935"/>
      <c r="F20" s="935"/>
      <c r="G20" s="1087"/>
      <c r="H20" s="1088">
        <v>1205000</v>
      </c>
    </row>
    <row r="21" spans="1:8" ht="15.95" customHeight="1" x14ac:dyDescent="0.2">
      <c r="A21" s="1090" t="s">
        <v>1020</v>
      </c>
      <c r="B21" s="870" t="s">
        <v>1174</v>
      </c>
      <c r="C21" s="1089"/>
      <c r="D21" s="950" t="s">
        <v>1127</v>
      </c>
      <c r="E21" s="935"/>
      <c r="F21" s="935"/>
      <c r="G21" s="1087"/>
      <c r="H21" s="1088">
        <v>800000</v>
      </c>
    </row>
    <row r="22" spans="1:8" ht="15.95" customHeight="1" x14ac:dyDescent="0.2">
      <c r="A22" s="1090" t="s">
        <v>1020</v>
      </c>
      <c r="B22" s="870" t="s">
        <v>1175</v>
      </c>
      <c r="C22" s="1089"/>
      <c r="D22" s="950" t="s">
        <v>1127</v>
      </c>
      <c r="E22" s="935"/>
      <c r="F22" s="935"/>
      <c r="G22" s="1087"/>
      <c r="H22" s="1088">
        <v>50000</v>
      </c>
    </row>
    <row r="23" spans="1:8" ht="15.95" customHeight="1" x14ac:dyDescent="0.2">
      <c r="A23" s="1090" t="s">
        <v>1020</v>
      </c>
      <c r="B23" s="870" t="s">
        <v>1176</v>
      </c>
      <c r="C23" s="1089"/>
      <c r="D23" s="950" t="s">
        <v>1127</v>
      </c>
      <c r="E23" s="935"/>
      <c r="F23" s="935"/>
      <c r="G23" s="1087"/>
      <c r="H23" s="1088">
        <v>1500000</v>
      </c>
    </row>
    <row r="24" spans="1:8" ht="15.95" customHeight="1" x14ac:dyDescent="0.2">
      <c r="A24" s="1090" t="s">
        <v>1007</v>
      </c>
      <c r="B24" s="870" t="s">
        <v>1177</v>
      </c>
      <c r="C24" s="1089"/>
      <c r="D24" s="950" t="s">
        <v>1127</v>
      </c>
      <c r="E24" s="935"/>
      <c r="F24" s="935"/>
      <c r="G24" s="1087"/>
      <c r="H24" s="1088">
        <v>250000</v>
      </c>
    </row>
    <row r="25" spans="1:8" ht="15.95" customHeight="1" thickBot="1" x14ac:dyDescent="0.25">
      <c r="A25" s="1114" t="s">
        <v>1020</v>
      </c>
      <c r="B25" s="919" t="s">
        <v>1178</v>
      </c>
      <c r="C25" s="1115"/>
      <c r="D25" s="1116" t="s">
        <v>1127</v>
      </c>
      <c r="E25" s="1117"/>
      <c r="F25" s="1117"/>
      <c r="G25" s="1118"/>
      <c r="H25" s="1119">
        <v>300000</v>
      </c>
    </row>
    <row r="26" spans="1:8" x14ac:dyDescent="0.2">
      <c r="A26" s="942" t="s">
        <v>1035</v>
      </c>
      <c r="B26" s="943"/>
      <c r="C26" s="944"/>
      <c r="D26" s="951"/>
      <c r="E26" s="938">
        <f>SUM(E5:E9)</f>
        <v>0</v>
      </c>
      <c r="F26" s="945">
        <v>13020000</v>
      </c>
      <c r="G26" s="945">
        <v>13020000</v>
      </c>
      <c r="H26" s="945">
        <f>SUM(H5:H25)</f>
        <v>29175000</v>
      </c>
    </row>
    <row r="27" spans="1:8" x14ac:dyDescent="0.2">
      <c r="A27" s="936" t="s">
        <v>1032</v>
      </c>
      <c r="B27" s="937"/>
      <c r="C27" s="939"/>
      <c r="D27" s="952"/>
      <c r="E27" s="940">
        <f>SUM(E6:E26)</f>
        <v>0</v>
      </c>
      <c r="F27" s="946">
        <f>F26*0.27</f>
        <v>3515400</v>
      </c>
      <c r="G27" s="946">
        <f t="shared" ref="G27:H27" si="1">G26*0.27</f>
        <v>3515400</v>
      </c>
      <c r="H27" s="946">
        <f t="shared" si="1"/>
        <v>7877250.0000000009</v>
      </c>
    </row>
    <row r="28" spans="1:8" ht="13.5" thickBot="1" x14ac:dyDescent="0.25">
      <c r="A28" s="930" t="s">
        <v>1036</v>
      </c>
      <c r="B28" s="927"/>
      <c r="C28" s="947"/>
      <c r="D28" s="953"/>
      <c r="E28" s="941">
        <f>SUM(E7:E27)</f>
        <v>0</v>
      </c>
      <c r="F28" s="948">
        <f>F26+F27</f>
        <v>16535400</v>
      </c>
      <c r="G28" s="948">
        <f t="shared" ref="G28:H28" si="2">G26+G27</f>
        <v>16535400</v>
      </c>
      <c r="H28" s="948">
        <f t="shared" si="2"/>
        <v>37052250</v>
      </c>
    </row>
  </sheetData>
  <mergeCells count="3">
    <mergeCell ref="A1:G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98" orientation="landscape" horizontalDpi="300" verticalDpi="300" r:id="rId1"/>
  <headerFooter alignWithMargins="0">
    <oddHeader xml:space="preserve">&amp;R&amp;"Times New Roman CE,Félkövér dőlt"&amp;11 &amp;"Times New Roman CE,Félkövér"5. melléklet az 5/2016. (V.27.) önkormányzati rendelethez  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8"/>
  <sheetViews>
    <sheetView view="pageLayout" topLeftCell="B3" zoomScaleNormal="100" zoomScaleSheetLayoutView="100" workbookViewId="0">
      <selection activeCell="H36" sqref="H36"/>
    </sheetView>
  </sheetViews>
  <sheetFormatPr defaultColWidth="9.33203125" defaultRowHeight="12.75" x14ac:dyDescent="0.2"/>
  <cols>
    <col min="1" max="1" width="50" style="929" bestFit="1" customWidth="1"/>
    <col min="2" max="2" width="28.83203125" style="928" customWidth="1"/>
    <col min="3" max="3" width="17.1640625" style="45" hidden="1" customWidth="1"/>
    <col min="4" max="4" width="17.1640625" style="954" customWidth="1"/>
    <col min="5" max="5" width="17.1640625" style="722" hidden="1" customWidth="1"/>
    <col min="6" max="6" width="17.1640625" style="722" customWidth="1"/>
    <col min="7" max="7" width="17.1640625" style="45" hidden="1" customWidth="1"/>
    <col min="8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162" t="s">
        <v>825</v>
      </c>
      <c r="B1" s="1162"/>
      <c r="C1" s="1162"/>
      <c r="D1" s="1162"/>
      <c r="E1" s="1162"/>
      <c r="F1" s="1162"/>
      <c r="G1" s="1162"/>
    </row>
    <row r="2" spans="1:8" ht="23.25" customHeight="1" thickBot="1" x14ac:dyDescent="0.3">
      <c r="B2" s="926"/>
      <c r="C2" s="57"/>
      <c r="D2" s="949"/>
      <c r="E2" s="673"/>
      <c r="F2" s="931" t="s">
        <v>11</v>
      </c>
      <c r="G2" s="53" t="s">
        <v>11</v>
      </c>
    </row>
    <row r="3" spans="1:8" s="48" customFormat="1" ht="48.75" customHeight="1" x14ac:dyDescent="0.2">
      <c r="A3" s="1166" t="s">
        <v>15</v>
      </c>
      <c r="B3" s="1167"/>
      <c r="C3" s="1078" t="s">
        <v>392</v>
      </c>
      <c r="D3" s="1079" t="s">
        <v>1029</v>
      </c>
      <c r="E3" s="1080" t="s">
        <v>954</v>
      </c>
      <c r="F3" s="1080" t="s">
        <v>976</v>
      </c>
      <c r="G3" s="1078" t="s">
        <v>955</v>
      </c>
      <c r="H3" s="1081" t="s">
        <v>1151</v>
      </c>
    </row>
    <row r="4" spans="1:8" s="57" customFormat="1" ht="15" customHeight="1" x14ac:dyDescent="0.2">
      <c r="A4" s="1168">
        <v>1</v>
      </c>
      <c r="B4" s="1169"/>
      <c r="C4" s="1082">
        <v>2</v>
      </c>
      <c r="D4" s="1083" t="s">
        <v>1030</v>
      </c>
      <c r="E4" s="1084">
        <v>4</v>
      </c>
      <c r="F4" s="1084">
        <v>3</v>
      </c>
      <c r="G4" s="1082">
        <v>6</v>
      </c>
      <c r="H4" s="1085">
        <v>4</v>
      </c>
    </row>
    <row r="5" spans="1:8" ht="15.95" customHeight="1" x14ac:dyDescent="0.2">
      <c r="A5" s="1086" t="s">
        <v>1003</v>
      </c>
      <c r="B5" s="870" t="s">
        <v>969</v>
      </c>
      <c r="C5" s="33"/>
      <c r="D5" s="950" t="s">
        <v>1127</v>
      </c>
      <c r="E5" s="935">
        <v>0</v>
      </c>
      <c r="F5" s="935">
        <v>2000000</v>
      </c>
      <c r="G5" s="1087">
        <f t="shared" ref="G5:G25" si="0">C5-E5-F5</f>
        <v>-2000000</v>
      </c>
      <c r="H5" s="1088">
        <v>2000000</v>
      </c>
    </row>
    <row r="6" spans="1:8" ht="15.95" customHeight="1" x14ac:dyDescent="0.2">
      <c r="A6" s="1086" t="s">
        <v>993</v>
      </c>
      <c r="B6" s="870" t="s">
        <v>997</v>
      </c>
      <c r="C6" s="1089"/>
      <c r="D6" s="950" t="s">
        <v>1127</v>
      </c>
      <c r="E6" s="935"/>
      <c r="F6" s="935">
        <v>250000</v>
      </c>
      <c r="G6" s="1087">
        <f t="shared" si="0"/>
        <v>-250000</v>
      </c>
      <c r="H6" s="1088">
        <v>250000</v>
      </c>
    </row>
    <row r="7" spans="1:8" ht="15.95" customHeight="1" x14ac:dyDescent="0.2">
      <c r="A7" s="1086" t="s">
        <v>993</v>
      </c>
      <c r="B7" s="870" t="s">
        <v>994</v>
      </c>
      <c r="C7" s="1089"/>
      <c r="D7" s="950" t="s">
        <v>1127</v>
      </c>
      <c r="E7" s="935"/>
      <c r="F7" s="935">
        <v>75000</v>
      </c>
      <c r="G7" s="1087">
        <f t="shared" si="0"/>
        <v>-75000</v>
      </c>
      <c r="H7" s="1088">
        <v>75000</v>
      </c>
    </row>
    <row r="8" spans="1:8" ht="15.95" customHeight="1" x14ac:dyDescent="0.2">
      <c r="A8" s="1090" t="s">
        <v>993</v>
      </c>
      <c r="B8" s="868" t="s">
        <v>995</v>
      </c>
      <c r="C8" s="1089"/>
      <c r="D8" s="950" t="s">
        <v>1127</v>
      </c>
      <c r="E8" s="935"/>
      <c r="F8" s="935">
        <v>150000</v>
      </c>
      <c r="G8" s="1087">
        <f t="shared" si="0"/>
        <v>-150000</v>
      </c>
      <c r="H8" s="1088">
        <v>150000</v>
      </c>
    </row>
    <row r="9" spans="1:8" ht="15.95" customHeight="1" x14ac:dyDescent="0.2">
      <c r="A9" s="1086" t="s">
        <v>993</v>
      </c>
      <c r="B9" s="870" t="s">
        <v>996</v>
      </c>
      <c r="C9" s="1089"/>
      <c r="D9" s="950" t="s">
        <v>1127</v>
      </c>
      <c r="E9" s="935"/>
      <c r="F9" s="935">
        <v>200000</v>
      </c>
      <c r="G9" s="1087">
        <f t="shared" si="0"/>
        <v>-200000</v>
      </c>
      <c r="H9" s="1088">
        <v>200000</v>
      </c>
    </row>
    <row r="10" spans="1:8" s="621" customFormat="1" ht="15.95" customHeight="1" x14ac:dyDescent="0.2">
      <c r="A10" s="1086" t="s">
        <v>1001</v>
      </c>
      <c r="B10" s="870" t="s">
        <v>971</v>
      </c>
      <c r="C10" s="1089"/>
      <c r="D10" s="950" t="s">
        <v>1127</v>
      </c>
      <c r="E10" s="935"/>
      <c r="F10" s="935">
        <v>250000</v>
      </c>
      <c r="G10" s="1087">
        <f t="shared" si="0"/>
        <v>-250000</v>
      </c>
      <c r="H10" s="1088">
        <v>250000</v>
      </c>
    </row>
    <row r="11" spans="1:8" s="621" customFormat="1" ht="15.95" customHeight="1" x14ac:dyDescent="0.2">
      <c r="A11" s="1090" t="s">
        <v>1000</v>
      </c>
      <c r="B11" s="868" t="s">
        <v>1092</v>
      </c>
      <c r="C11" s="1089"/>
      <c r="D11" s="950" t="s">
        <v>1127</v>
      </c>
      <c r="E11" s="935"/>
      <c r="F11" s="935">
        <v>150000</v>
      </c>
      <c r="G11" s="1087">
        <f t="shared" si="0"/>
        <v>-150000</v>
      </c>
      <c r="H11" s="1088">
        <v>150000</v>
      </c>
    </row>
    <row r="12" spans="1:8" s="621" customFormat="1" ht="15.95" customHeight="1" x14ac:dyDescent="0.2">
      <c r="A12" s="1091" t="s">
        <v>1000</v>
      </c>
      <c r="B12" s="884" t="s">
        <v>1098</v>
      </c>
      <c r="C12" s="1089"/>
      <c r="D12" s="950" t="s">
        <v>1127</v>
      </c>
      <c r="E12" s="935"/>
      <c r="F12" s="935">
        <v>450000</v>
      </c>
      <c r="G12" s="1087">
        <f t="shared" si="0"/>
        <v>-450000</v>
      </c>
      <c r="H12" s="1088">
        <v>450000</v>
      </c>
    </row>
    <row r="13" spans="1:8" s="621" customFormat="1" ht="15.95" customHeight="1" x14ac:dyDescent="0.2">
      <c r="A13" s="1086" t="s">
        <v>1000</v>
      </c>
      <c r="B13" s="870" t="s">
        <v>1095</v>
      </c>
      <c r="C13" s="1089"/>
      <c r="D13" s="950" t="s">
        <v>1127</v>
      </c>
      <c r="E13" s="935"/>
      <c r="F13" s="935">
        <v>200000</v>
      </c>
      <c r="G13" s="1087">
        <f t="shared" si="0"/>
        <v>-200000</v>
      </c>
      <c r="H13" s="1088">
        <v>200000</v>
      </c>
    </row>
    <row r="14" spans="1:8" s="621" customFormat="1" ht="15.95" customHeight="1" x14ac:dyDescent="0.2">
      <c r="A14" s="1090" t="s">
        <v>1000</v>
      </c>
      <c r="B14" s="868" t="s">
        <v>1099</v>
      </c>
      <c r="C14" s="1089"/>
      <c r="D14" s="950" t="s">
        <v>1127</v>
      </c>
      <c r="E14" s="935"/>
      <c r="F14" s="935">
        <v>50000</v>
      </c>
      <c r="G14" s="1087">
        <f t="shared" si="0"/>
        <v>-50000</v>
      </c>
      <c r="H14" s="1088">
        <v>50000</v>
      </c>
    </row>
    <row r="15" spans="1:8" s="621" customFormat="1" ht="15.95" customHeight="1" x14ac:dyDescent="0.2">
      <c r="A15" s="1086" t="s">
        <v>1000</v>
      </c>
      <c r="B15" s="884" t="s">
        <v>1100</v>
      </c>
      <c r="C15" s="1089"/>
      <c r="D15" s="950" t="s">
        <v>1127</v>
      </c>
      <c r="E15" s="935"/>
      <c r="F15" s="935">
        <v>250000</v>
      </c>
      <c r="G15" s="1087">
        <f t="shared" si="0"/>
        <v>-250000</v>
      </c>
      <c r="H15" s="1088">
        <v>250000</v>
      </c>
    </row>
    <row r="16" spans="1:8" s="621" customFormat="1" ht="15.95" customHeight="1" x14ac:dyDescent="0.2">
      <c r="A16" s="1086" t="s">
        <v>1000</v>
      </c>
      <c r="B16" s="884" t="s">
        <v>1101</v>
      </c>
      <c r="C16" s="1089"/>
      <c r="D16" s="950" t="s">
        <v>1127</v>
      </c>
      <c r="E16" s="935"/>
      <c r="F16" s="935">
        <v>100000</v>
      </c>
      <c r="G16" s="1087">
        <f t="shared" si="0"/>
        <v>-100000</v>
      </c>
      <c r="H16" s="1088">
        <v>100000</v>
      </c>
    </row>
    <row r="17" spans="1:8" s="621" customFormat="1" ht="15.95" customHeight="1" x14ac:dyDescent="0.2">
      <c r="A17" s="1086" t="s">
        <v>1000</v>
      </c>
      <c r="B17" s="884" t="s">
        <v>1102</v>
      </c>
      <c r="C17" s="1089"/>
      <c r="D17" s="950" t="s">
        <v>1127</v>
      </c>
      <c r="E17" s="935"/>
      <c r="F17" s="935">
        <v>100000</v>
      </c>
      <c r="G17" s="1087">
        <f t="shared" si="0"/>
        <v>-100000</v>
      </c>
      <c r="H17" s="1088">
        <v>100000</v>
      </c>
    </row>
    <row r="18" spans="1:8" ht="15.95" customHeight="1" x14ac:dyDescent="0.2">
      <c r="A18" s="1086" t="s">
        <v>1007</v>
      </c>
      <c r="B18" s="870" t="s">
        <v>1105</v>
      </c>
      <c r="C18" s="1089"/>
      <c r="D18" s="950" t="s">
        <v>1127</v>
      </c>
      <c r="E18" s="935"/>
      <c r="F18" s="935">
        <v>100000</v>
      </c>
      <c r="G18" s="1087">
        <f t="shared" si="0"/>
        <v>-100000</v>
      </c>
      <c r="H18" s="1088">
        <v>100000</v>
      </c>
    </row>
    <row r="19" spans="1:8" ht="15.95" customHeight="1" x14ac:dyDescent="0.2">
      <c r="A19" s="1086" t="s">
        <v>1007</v>
      </c>
      <c r="B19" s="870" t="s">
        <v>1106</v>
      </c>
      <c r="C19" s="1089"/>
      <c r="D19" s="950" t="s">
        <v>1127</v>
      </c>
      <c r="E19" s="935"/>
      <c r="F19" s="935">
        <v>150000</v>
      </c>
      <c r="G19" s="1087">
        <f t="shared" si="0"/>
        <v>-150000</v>
      </c>
      <c r="H19" s="1088">
        <v>150000</v>
      </c>
    </row>
    <row r="20" spans="1:8" ht="15.95" customHeight="1" x14ac:dyDescent="0.2">
      <c r="A20" s="1086" t="s">
        <v>1007</v>
      </c>
      <c r="B20" s="870" t="s">
        <v>1107</v>
      </c>
      <c r="C20" s="1089"/>
      <c r="D20" s="950" t="s">
        <v>1127</v>
      </c>
      <c r="E20" s="935"/>
      <c r="F20" s="935">
        <v>500000</v>
      </c>
      <c r="G20" s="1087">
        <f t="shared" si="0"/>
        <v>-500000</v>
      </c>
      <c r="H20" s="1088">
        <v>500000</v>
      </c>
    </row>
    <row r="21" spans="1:8" ht="30" customHeight="1" x14ac:dyDescent="0.2">
      <c r="A21" s="1090" t="s">
        <v>1002</v>
      </c>
      <c r="B21" s="868" t="s">
        <v>971</v>
      </c>
      <c r="C21" s="1089"/>
      <c r="D21" s="950" t="s">
        <v>1127</v>
      </c>
      <c r="E21" s="935"/>
      <c r="F21" s="935">
        <v>250000</v>
      </c>
      <c r="G21" s="1087">
        <f t="shared" si="0"/>
        <v>-250000</v>
      </c>
      <c r="H21" s="1088">
        <v>250000</v>
      </c>
    </row>
    <row r="22" spans="1:8" ht="30" customHeight="1" x14ac:dyDescent="0.2">
      <c r="A22" s="1090" t="s">
        <v>1000</v>
      </c>
      <c r="B22" s="868" t="s">
        <v>1157</v>
      </c>
      <c r="C22" s="1089"/>
      <c r="D22" s="950" t="s">
        <v>1127</v>
      </c>
      <c r="E22" s="935"/>
      <c r="F22" s="935"/>
      <c r="G22" s="1087">
        <f t="shared" si="0"/>
        <v>0</v>
      </c>
      <c r="H22" s="1088">
        <v>30000</v>
      </c>
    </row>
    <row r="23" spans="1:8" ht="30" customHeight="1" x14ac:dyDescent="0.2">
      <c r="A23" s="1090" t="s">
        <v>1000</v>
      </c>
      <c r="B23" s="868" t="s">
        <v>1158</v>
      </c>
      <c r="C23" s="1089"/>
      <c r="D23" s="950" t="s">
        <v>1127</v>
      </c>
      <c r="E23" s="935"/>
      <c r="F23" s="935"/>
      <c r="G23" s="1087">
        <f t="shared" si="0"/>
        <v>0</v>
      </c>
      <c r="H23" s="1088">
        <v>1000000</v>
      </c>
    </row>
    <row r="24" spans="1:8" ht="30" customHeight="1" x14ac:dyDescent="0.2">
      <c r="A24" s="1090" t="s">
        <v>1156</v>
      </c>
      <c r="B24" s="868" t="s">
        <v>1159</v>
      </c>
      <c r="C24" s="1089"/>
      <c r="D24" s="950" t="s">
        <v>1127</v>
      </c>
      <c r="E24" s="935"/>
      <c r="F24" s="935"/>
      <c r="G24" s="1087">
        <f t="shared" si="0"/>
        <v>0</v>
      </c>
      <c r="H24" s="1088">
        <v>200000</v>
      </c>
    </row>
    <row r="25" spans="1:8" ht="30" customHeight="1" thickBot="1" x14ac:dyDescent="0.25">
      <c r="A25" s="1098" t="s">
        <v>1020</v>
      </c>
      <c r="B25" s="886" t="s">
        <v>1160</v>
      </c>
      <c r="C25" s="1099"/>
      <c r="D25" s="1100" t="s">
        <v>1127</v>
      </c>
      <c r="E25" s="1101"/>
      <c r="F25" s="1101"/>
      <c r="G25" s="1102">
        <f t="shared" si="0"/>
        <v>0</v>
      </c>
      <c r="H25" s="1103">
        <v>2085827</v>
      </c>
    </row>
    <row r="26" spans="1:8" x14ac:dyDescent="0.2">
      <c r="A26" s="1104" t="s">
        <v>1031</v>
      </c>
      <c r="B26" s="1105"/>
      <c r="C26" s="1106"/>
      <c r="D26" s="951"/>
      <c r="E26" s="938">
        <f>SUM(E5:E21)</f>
        <v>0</v>
      </c>
      <c r="F26" s="938">
        <f>SUM(F5:F25)</f>
        <v>5225000</v>
      </c>
      <c r="G26" s="938">
        <f t="shared" ref="G26:H26" si="1">SUM(G5:G25)</f>
        <v>-5225000</v>
      </c>
      <c r="H26" s="945">
        <f t="shared" si="1"/>
        <v>8540827</v>
      </c>
    </row>
    <row r="27" spans="1:8" x14ac:dyDescent="0.2">
      <c r="A27" s="1092" t="s">
        <v>1032</v>
      </c>
      <c r="B27" s="1093"/>
      <c r="C27" s="1094"/>
      <c r="D27" s="952"/>
      <c r="E27" s="940">
        <f>SUM(E6:E26)</f>
        <v>0</v>
      </c>
      <c r="F27" s="940">
        <f>F26*0.27</f>
        <v>1410750</v>
      </c>
      <c r="G27" s="940">
        <f t="shared" ref="G27:H27" si="2">G26*0.27</f>
        <v>-1410750</v>
      </c>
      <c r="H27" s="946">
        <f t="shared" si="2"/>
        <v>2306023.29</v>
      </c>
    </row>
    <row r="28" spans="1:8" ht="13.5" thickBot="1" x14ac:dyDescent="0.25">
      <c r="A28" s="1095" t="s">
        <v>1033</v>
      </c>
      <c r="B28" s="1096"/>
      <c r="C28" s="1097"/>
      <c r="D28" s="953"/>
      <c r="E28" s="941">
        <f>SUM(E7:E27)</f>
        <v>0</v>
      </c>
      <c r="F28" s="941">
        <f>F26+F27</f>
        <v>6635750</v>
      </c>
      <c r="G28" s="941">
        <f t="shared" ref="G28:H28" si="3">G26+G27</f>
        <v>-6635750</v>
      </c>
      <c r="H28" s="948">
        <f t="shared" si="3"/>
        <v>10846850.289999999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0039583333333333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az 5/2016. (V.27.)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24"/>
  <sheetViews>
    <sheetView view="pageLayout" zoomScaleNormal="100" zoomScaleSheetLayoutView="85" workbookViewId="0">
      <selection activeCell="F7" sqref="F7"/>
    </sheetView>
  </sheetViews>
  <sheetFormatPr defaultColWidth="9.33203125" defaultRowHeight="12.75" x14ac:dyDescent="0.2"/>
  <cols>
    <col min="1" max="1" width="81.33203125" style="920" customWidth="1"/>
    <col min="2" max="2" width="15.6640625" style="920" customWidth="1"/>
    <col min="3" max="3" width="12.6640625" style="920" hidden="1" customWidth="1"/>
    <col min="4" max="4" width="14.5" style="920" hidden="1" customWidth="1"/>
    <col min="5" max="5" width="10.83203125" style="921" bestFit="1" customWidth="1"/>
    <col min="6" max="16384" width="9.33203125" style="920"/>
  </cols>
  <sheetData>
    <row r="1" spans="1:5" x14ac:dyDescent="0.2">
      <c r="A1" s="1171"/>
      <c r="B1" s="1171"/>
      <c r="C1" s="1171"/>
      <c r="D1" s="1171"/>
    </row>
    <row r="2" spans="1:5" x14ac:dyDescent="0.2">
      <c r="A2" s="1170" t="s">
        <v>941</v>
      </c>
      <c r="B2" s="1170"/>
      <c r="C2" s="894"/>
      <c r="D2" s="894"/>
    </row>
    <row r="3" spans="1:5" x14ac:dyDescent="0.2">
      <c r="A3" s="1170" t="s">
        <v>1021</v>
      </c>
      <c r="B3" s="1170"/>
      <c r="C3" s="894"/>
      <c r="D3" s="894"/>
    </row>
    <row r="4" spans="1:5" x14ac:dyDescent="0.2">
      <c r="A4" s="1170" t="s">
        <v>1086</v>
      </c>
      <c r="B4" s="1170"/>
      <c r="C4" s="894"/>
      <c r="D4" s="894"/>
    </row>
    <row r="5" spans="1:5" ht="13.5" thickBot="1" x14ac:dyDescent="0.25"/>
    <row r="6" spans="1:5" ht="26.25" thickBot="1" x14ac:dyDescent="0.25">
      <c r="A6" s="925" t="s">
        <v>390</v>
      </c>
      <c r="B6" s="1000" t="s">
        <v>976</v>
      </c>
    </row>
    <row r="7" spans="1:5" ht="30" customHeight="1" x14ac:dyDescent="0.2">
      <c r="A7" s="1001" t="s">
        <v>1022</v>
      </c>
      <c r="B7" s="1002">
        <v>800000</v>
      </c>
    </row>
    <row r="8" spans="1:5" ht="30" customHeight="1" x14ac:dyDescent="0.2">
      <c r="A8" s="1003" t="s">
        <v>391</v>
      </c>
      <c r="B8" s="1004">
        <v>150000</v>
      </c>
    </row>
    <row r="9" spans="1:5" ht="30" customHeight="1" x14ac:dyDescent="0.2">
      <c r="A9" s="1003" t="s">
        <v>1023</v>
      </c>
      <c r="B9" s="1004">
        <v>200000</v>
      </c>
      <c r="C9" s="999" t="e">
        <f>'2.sz tájékoztató t.'!#REF!+'2.sz tájékoztató t.'!#REF!+'2.sz tájékoztató t.'!#REF!+'2.sz tájékoztató t.'!#REF!+'2.sz tájékoztató t.'!#REF!+'2.sz tájékoztató t.'!#REF!+'2.sz tájékoztató t.'!F15+'2.sz tájékoztató t.'!F16+'2.sz tájékoztató t.'!F17+'2.sz tájékoztató t.'!#REF!+'2.sz tájékoztató t.'!#REF!+'2.sz tájékoztató t.'!F44</f>
        <v>#REF!</v>
      </c>
      <c r="D9" s="875" t="e">
        <f>'2.sz tájékoztató t.'!#REF!+'2.sz tájékoztató t.'!#REF!+'2.sz tájékoztató t.'!#REF!+'2.sz tájékoztató t.'!#REF!+'2.sz tájékoztató t.'!#REF!+'2.sz tájékoztató t.'!#REF!+'2.sz tájékoztató t.'!G15+'2.sz tájékoztató t.'!G16+'2.sz tájékoztató t.'!G17+'2.sz tájékoztató t.'!#REF!+'2.sz tájékoztató t.'!#REF!+'2.sz tájékoztató t.'!G44</f>
        <v>#REF!</v>
      </c>
      <c r="E9" s="922"/>
    </row>
    <row r="10" spans="1:5" ht="30" customHeight="1" x14ac:dyDescent="0.2">
      <c r="A10" s="1003" t="s">
        <v>1024</v>
      </c>
      <c r="B10" s="1004">
        <v>650000</v>
      </c>
    </row>
    <row r="11" spans="1:5" ht="30" customHeight="1" x14ac:dyDescent="0.2">
      <c r="A11" s="1003" t="s">
        <v>1116</v>
      </c>
      <c r="B11" s="1004">
        <v>60000</v>
      </c>
    </row>
    <row r="12" spans="1:5" ht="30" customHeight="1" x14ac:dyDescent="0.2">
      <c r="A12" s="1003" t="s">
        <v>1117</v>
      </c>
      <c r="B12" s="1004">
        <v>100000</v>
      </c>
    </row>
    <row r="13" spans="1:5" ht="30" customHeight="1" x14ac:dyDescent="0.2">
      <c r="A13" s="1003" t="s">
        <v>1025</v>
      </c>
      <c r="B13" s="1004">
        <v>300000</v>
      </c>
    </row>
    <row r="14" spans="1:5" ht="30" customHeight="1" x14ac:dyDescent="0.2">
      <c r="A14" s="1003" t="s">
        <v>1118</v>
      </c>
      <c r="B14" s="1004">
        <v>300000</v>
      </c>
    </row>
    <row r="15" spans="1:5" ht="30" customHeight="1" x14ac:dyDescent="0.2">
      <c r="A15" s="1003" t="s">
        <v>1119</v>
      </c>
      <c r="B15" s="1004">
        <v>500000</v>
      </c>
    </row>
    <row r="16" spans="1:5" ht="30" customHeight="1" x14ac:dyDescent="0.2">
      <c r="A16" s="1003" t="s">
        <v>1120</v>
      </c>
      <c r="B16" s="1004">
        <v>200000</v>
      </c>
    </row>
    <row r="17" spans="1:2" ht="30" customHeight="1" x14ac:dyDescent="0.2">
      <c r="A17" s="1003" t="s">
        <v>1026</v>
      </c>
      <c r="B17" s="1004">
        <v>50000</v>
      </c>
    </row>
    <row r="18" spans="1:2" ht="30" customHeight="1" x14ac:dyDescent="0.2">
      <c r="A18" s="1003" t="s">
        <v>1027</v>
      </c>
      <c r="B18" s="1004">
        <v>50000</v>
      </c>
    </row>
    <row r="19" spans="1:2" ht="30" customHeight="1" x14ac:dyDescent="0.2">
      <c r="A19" s="1003" t="s">
        <v>1121</v>
      </c>
      <c r="B19" s="1004">
        <v>120000</v>
      </c>
    </row>
    <row r="20" spans="1:2" ht="30" customHeight="1" x14ac:dyDescent="0.2">
      <c r="A20" s="1003" t="s">
        <v>1122</v>
      </c>
      <c r="B20" s="1004">
        <v>100000</v>
      </c>
    </row>
    <row r="21" spans="1:2" ht="30" customHeight="1" x14ac:dyDescent="0.2">
      <c r="A21" s="1003" t="s">
        <v>1123</v>
      </c>
      <c r="B21" s="1004">
        <v>50000</v>
      </c>
    </row>
    <row r="22" spans="1:2" ht="30" customHeight="1" x14ac:dyDescent="0.2">
      <c r="A22" s="1003" t="s">
        <v>1124</v>
      </c>
      <c r="B22" s="1004">
        <v>450000</v>
      </c>
    </row>
    <row r="23" spans="1:2" ht="30" customHeight="1" thickBot="1" x14ac:dyDescent="0.25">
      <c r="A23" s="1005" t="s">
        <v>1125</v>
      </c>
      <c r="B23" s="1006">
        <v>50000</v>
      </c>
    </row>
    <row r="24" spans="1:2" ht="30" customHeight="1" thickBot="1" x14ac:dyDescent="0.25">
      <c r="A24" s="923" t="s">
        <v>1126</v>
      </c>
      <c r="B24" s="924">
        <f>SUM(B7:B23)</f>
        <v>4130000</v>
      </c>
    </row>
  </sheetData>
  <mergeCells count="4">
    <mergeCell ref="A2:B2"/>
    <mergeCell ref="A3:B3"/>
    <mergeCell ref="A4:B4"/>
    <mergeCell ref="A1:D1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az 5/2016. (V.27.)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H105"/>
  <sheetViews>
    <sheetView view="pageLayout" zoomScaleNormal="115" zoomScaleSheetLayoutView="100" workbookViewId="0">
      <selection activeCell="F6" sqref="F6"/>
    </sheetView>
  </sheetViews>
  <sheetFormatPr defaultColWidth="9.33203125" defaultRowHeight="12.75" x14ac:dyDescent="0.2"/>
  <cols>
    <col min="1" max="1" width="4.6640625" style="586" customWidth="1"/>
    <col min="2" max="2" width="9.6640625" style="587" customWidth="1"/>
    <col min="3" max="3" width="71.83203125" style="587" customWidth="1"/>
    <col min="4" max="4" width="11.33203125" style="588" customWidth="1"/>
    <col min="5" max="5" width="10.83203125" style="585" customWidth="1"/>
    <col min="6" max="6" width="10.5" style="585" bestFit="1" customWidth="1"/>
    <col min="7" max="16384" width="9.33203125" style="585"/>
  </cols>
  <sheetData>
    <row r="1" spans="1:5" s="2" customFormat="1" ht="16.5" customHeight="1" thickBot="1" x14ac:dyDescent="0.25">
      <c r="A1" s="223"/>
      <c r="B1" s="224"/>
      <c r="C1" s="225"/>
      <c r="D1" s="724"/>
    </row>
    <row r="2" spans="1:5" s="101" customFormat="1" ht="25.5" customHeight="1" x14ac:dyDescent="0.2">
      <c r="A2" s="1172" t="s">
        <v>234</v>
      </c>
      <c r="B2" s="1173"/>
      <c r="C2" s="383" t="s">
        <v>664</v>
      </c>
      <c r="D2" s="694"/>
      <c r="E2" s="694"/>
    </row>
    <row r="3" spans="1:5" s="101" customFormat="1" ht="16.5" hidden="1" thickBot="1" x14ac:dyDescent="0.25">
      <c r="A3" s="226" t="s">
        <v>203</v>
      </c>
      <c r="B3" s="227"/>
      <c r="C3" s="384" t="s">
        <v>932</v>
      </c>
      <c r="D3" s="695" t="s">
        <v>933</v>
      </c>
      <c r="E3" s="695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51.75" thickBot="1" x14ac:dyDescent="0.25">
      <c r="A5" s="1174" t="s">
        <v>205</v>
      </c>
      <c r="B5" s="1175"/>
      <c r="C5" s="581" t="s">
        <v>935</v>
      </c>
      <c r="D5" s="696" t="s">
        <v>1152</v>
      </c>
      <c r="E5" s="696" t="s">
        <v>1153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697">
        <v>5</v>
      </c>
      <c r="E6" s="697">
        <v>6</v>
      </c>
    </row>
    <row r="7" spans="1:5" s="59" customFormat="1" ht="15.95" customHeight="1" thickBot="1" x14ac:dyDescent="0.25">
      <c r="A7" s="232"/>
      <c r="B7" s="233"/>
      <c r="C7" s="233" t="s">
        <v>937</v>
      </c>
      <c r="D7" s="698"/>
      <c r="E7" s="698"/>
    </row>
    <row r="8" spans="1:5" s="59" customFormat="1" ht="12" customHeight="1" thickBot="1" x14ac:dyDescent="0.25">
      <c r="A8" s="209" t="s">
        <v>895</v>
      </c>
      <c r="B8" s="235"/>
      <c r="C8" s="725" t="s">
        <v>206</v>
      </c>
      <c r="D8" s="366">
        <f>+D9+D14</f>
        <v>114092</v>
      </c>
      <c r="E8" s="366">
        <f>+E9+E14</f>
        <v>114092</v>
      </c>
    </row>
    <row r="9" spans="1:5" s="103" customFormat="1" ht="12" customHeight="1" thickBot="1" x14ac:dyDescent="0.25">
      <c r="A9" s="209" t="s">
        <v>896</v>
      </c>
      <c r="B9" s="235"/>
      <c r="C9" s="726" t="s">
        <v>826</v>
      </c>
      <c r="D9" s="366">
        <f>SUM(D10:D13)</f>
        <v>97000</v>
      </c>
      <c r="E9" s="366">
        <f>SUM(E10:E13)</f>
        <v>97000</v>
      </c>
    </row>
    <row r="10" spans="1:5" s="104" customFormat="1" ht="12" customHeight="1" x14ac:dyDescent="0.2">
      <c r="A10" s="237"/>
      <c r="B10" s="238" t="s">
        <v>63</v>
      </c>
      <c r="C10" s="727" t="s">
        <v>939</v>
      </c>
      <c r="D10" s="699">
        <v>94500</v>
      </c>
      <c r="E10" s="699">
        <v>94500</v>
      </c>
    </row>
    <row r="11" spans="1:5" s="104" customFormat="1" ht="12" customHeight="1" x14ac:dyDescent="0.2">
      <c r="A11" s="237"/>
      <c r="B11" s="238" t="s">
        <v>64</v>
      </c>
      <c r="C11" s="728" t="s">
        <v>33</v>
      </c>
      <c r="D11" s="699"/>
      <c r="E11" s="699"/>
    </row>
    <row r="12" spans="1:5" s="104" customFormat="1" ht="12" customHeight="1" x14ac:dyDescent="0.2">
      <c r="A12" s="237"/>
      <c r="B12" s="238" t="s">
        <v>65</v>
      </c>
      <c r="C12" s="728" t="s">
        <v>126</v>
      </c>
      <c r="D12" s="699">
        <v>2100</v>
      </c>
      <c r="E12" s="699">
        <v>2100</v>
      </c>
    </row>
    <row r="13" spans="1:5" s="104" customFormat="1" ht="12" customHeight="1" thickBot="1" x14ac:dyDescent="0.25">
      <c r="A13" s="237"/>
      <c r="B13" s="238" t="s">
        <v>66</v>
      </c>
      <c r="C13" s="729" t="s">
        <v>127</v>
      </c>
      <c r="D13" s="699">
        <v>400</v>
      </c>
      <c r="E13" s="699">
        <v>400</v>
      </c>
    </row>
    <row r="14" spans="1:5" s="103" customFormat="1" ht="12" customHeight="1" thickBot="1" x14ac:dyDescent="0.25">
      <c r="A14" s="209" t="s">
        <v>897</v>
      </c>
      <c r="B14" s="235"/>
      <c r="C14" s="726" t="s">
        <v>128</v>
      </c>
      <c r="D14" s="366">
        <f>SUM(D15:D22)</f>
        <v>17092</v>
      </c>
      <c r="E14" s="366">
        <f>SUM(E15:E22)</f>
        <v>17092</v>
      </c>
    </row>
    <row r="15" spans="1:5" s="103" customFormat="1" ht="12" customHeight="1" x14ac:dyDescent="0.2">
      <c r="A15" s="239"/>
      <c r="B15" s="238" t="s">
        <v>37</v>
      </c>
      <c r="C15" s="727" t="s">
        <v>1019</v>
      </c>
      <c r="D15" s="700">
        <v>664</v>
      </c>
      <c r="E15" s="700">
        <v>664</v>
      </c>
    </row>
    <row r="16" spans="1:5" s="103" customFormat="1" ht="12" customHeight="1" x14ac:dyDescent="0.2">
      <c r="A16" s="237"/>
      <c r="B16" s="238" t="s">
        <v>38</v>
      </c>
      <c r="C16" s="728" t="s">
        <v>134</v>
      </c>
      <c r="D16" s="699">
        <v>904</v>
      </c>
      <c r="E16" s="699">
        <v>904</v>
      </c>
    </row>
    <row r="17" spans="1:5" s="103" customFormat="1" ht="12" customHeight="1" x14ac:dyDescent="0.2">
      <c r="A17" s="237"/>
      <c r="B17" s="238" t="s">
        <v>39</v>
      </c>
      <c r="C17" s="728" t="s">
        <v>135</v>
      </c>
      <c r="D17" s="699">
        <v>15474</v>
      </c>
      <c r="E17" s="699">
        <v>15474</v>
      </c>
    </row>
    <row r="18" spans="1:5" s="103" customFormat="1" ht="12" customHeight="1" x14ac:dyDescent="0.2">
      <c r="A18" s="237"/>
      <c r="B18" s="238" t="s">
        <v>40</v>
      </c>
      <c r="C18" s="728" t="s">
        <v>136</v>
      </c>
      <c r="D18" s="699">
        <v>50</v>
      </c>
      <c r="E18" s="699">
        <v>50</v>
      </c>
    </row>
    <row r="19" spans="1:5" s="103" customFormat="1" ht="12" customHeight="1" x14ac:dyDescent="0.2">
      <c r="A19" s="237"/>
      <c r="B19" s="238" t="s">
        <v>129</v>
      </c>
      <c r="C19" s="728" t="s">
        <v>137</v>
      </c>
      <c r="D19" s="699"/>
      <c r="E19" s="699"/>
    </row>
    <row r="20" spans="1:5" s="103" customFormat="1" ht="12" customHeight="1" x14ac:dyDescent="0.2">
      <c r="A20" s="240"/>
      <c r="B20" s="238" t="s">
        <v>130</v>
      </c>
      <c r="C20" s="728" t="s">
        <v>240</v>
      </c>
      <c r="D20" s="701"/>
      <c r="E20" s="701"/>
    </row>
    <row r="21" spans="1:5" s="104" customFormat="1" ht="12" customHeight="1" x14ac:dyDescent="0.2">
      <c r="A21" s="237"/>
      <c r="B21" s="238" t="s">
        <v>131</v>
      </c>
      <c r="C21" s="728" t="s">
        <v>139</v>
      </c>
      <c r="D21" s="699"/>
      <c r="E21" s="699"/>
    </row>
    <row r="22" spans="1:5" s="104" customFormat="1" ht="12" customHeight="1" thickBot="1" x14ac:dyDescent="0.25">
      <c r="A22" s="241"/>
      <c r="B22" s="242" t="s">
        <v>132</v>
      </c>
      <c r="C22" s="729" t="s">
        <v>140</v>
      </c>
      <c r="D22" s="702">
        <v>0</v>
      </c>
      <c r="E22" s="702"/>
    </row>
    <row r="23" spans="1:5" s="104" customFormat="1" ht="12" customHeight="1" thickBot="1" x14ac:dyDescent="0.25">
      <c r="A23" s="209" t="s">
        <v>898</v>
      </c>
      <c r="B23" s="243"/>
      <c r="C23" s="726" t="s">
        <v>241</v>
      </c>
      <c r="D23" s="692">
        <v>8200</v>
      </c>
      <c r="E23" s="1286">
        <v>8200</v>
      </c>
    </row>
    <row r="24" spans="1:5" s="103" customFormat="1" ht="12" customHeight="1" thickBot="1" x14ac:dyDescent="0.25">
      <c r="A24" s="209" t="s">
        <v>899</v>
      </c>
      <c r="B24" s="235"/>
      <c r="C24" s="726" t="s">
        <v>827</v>
      </c>
      <c r="D24" s="366">
        <f>SUM(D25:D32)</f>
        <v>178770</v>
      </c>
      <c r="E24" s="715">
        <f>SUM(E25:E32)</f>
        <v>199394</v>
      </c>
    </row>
    <row r="25" spans="1:5" s="104" customFormat="1" ht="12" customHeight="1" x14ac:dyDescent="0.2">
      <c r="A25" s="237"/>
      <c r="B25" s="238" t="s">
        <v>41</v>
      </c>
      <c r="C25" s="727" t="s">
        <v>828</v>
      </c>
      <c r="D25" s="689">
        <v>178770</v>
      </c>
      <c r="E25" s="699">
        <v>178770</v>
      </c>
    </row>
    <row r="26" spans="1:5" s="104" customFormat="1" ht="12" customHeight="1" x14ac:dyDescent="0.2">
      <c r="A26" s="237"/>
      <c r="B26" s="238" t="s">
        <v>42</v>
      </c>
      <c r="C26" s="728" t="s">
        <v>149</v>
      </c>
      <c r="D26" s="689"/>
      <c r="E26" s="699"/>
    </row>
    <row r="27" spans="1:5" s="104" customFormat="1" ht="12" customHeight="1" x14ac:dyDescent="0.2">
      <c r="A27" s="237"/>
      <c r="B27" s="238" t="s">
        <v>43</v>
      </c>
      <c r="C27" s="728" t="s">
        <v>46</v>
      </c>
      <c r="D27" s="689"/>
      <c r="E27" s="699"/>
    </row>
    <row r="28" spans="1:5" s="104" customFormat="1" ht="12" customHeight="1" x14ac:dyDescent="0.2">
      <c r="A28" s="237"/>
      <c r="B28" s="238" t="s">
        <v>144</v>
      </c>
      <c r="C28" s="728" t="s">
        <v>943</v>
      </c>
      <c r="D28" s="689"/>
      <c r="E28" s="699"/>
    </row>
    <row r="29" spans="1:5" s="104" customFormat="1" ht="12" customHeight="1" x14ac:dyDescent="0.2">
      <c r="A29" s="237"/>
      <c r="B29" s="238" t="s">
        <v>145</v>
      </c>
      <c r="C29" s="728" t="s">
        <v>151</v>
      </c>
      <c r="D29" s="689"/>
      <c r="E29" s="699"/>
    </row>
    <row r="30" spans="1:5" s="104" customFormat="1" ht="12" customHeight="1" x14ac:dyDescent="0.2">
      <c r="A30" s="237"/>
      <c r="B30" s="238" t="s">
        <v>146</v>
      </c>
      <c r="C30" s="728" t="s">
        <v>152</v>
      </c>
      <c r="D30" s="689"/>
      <c r="E30" s="699"/>
    </row>
    <row r="31" spans="1:5" s="104" customFormat="1" ht="12" customHeight="1" x14ac:dyDescent="0.2">
      <c r="A31" s="237"/>
      <c r="B31" s="238" t="s">
        <v>147</v>
      </c>
      <c r="C31" s="728" t="s">
        <v>242</v>
      </c>
      <c r="D31" s="689"/>
      <c r="E31" s="699">
        <v>20624</v>
      </c>
    </row>
    <row r="32" spans="1:5" s="104" customFormat="1" ht="12" customHeight="1" thickBot="1" x14ac:dyDescent="0.25">
      <c r="A32" s="241"/>
      <c r="B32" s="242" t="s">
        <v>148</v>
      </c>
      <c r="C32" s="730" t="s">
        <v>207</v>
      </c>
      <c r="D32" s="690"/>
      <c r="E32" s="702"/>
    </row>
    <row r="33" spans="1:5" s="104" customFormat="1" ht="12" customHeight="1" thickBot="1" x14ac:dyDescent="0.25">
      <c r="A33" s="217" t="s">
        <v>900</v>
      </c>
      <c r="B33" s="133"/>
      <c r="C33" s="725" t="s">
        <v>393</v>
      </c>
      <c r="D33" s="366">
        <f>D40+D34</f>
        <v>5588.4</v>
      </c>
      <c r="E33" s="715">
        <f>E40+E34</f>
        <v>5588</v>
      </c>
    </row>
    <row r="34" spans="1:5" s="104" customFormat="1" ht="12" customHeight="1" x14ac:dyDescent="0.2">
      <c r="A34" s="239"/>
      <c r="B34" s="174" t="s">
        <v>44</v>
      </c>
      <c r="C34" s="731" t="s">
        <v>378</v>
      </c>
      <c r="D34" s="991">
        <f>SUM(D35:D39)</f>
        <v>5588.4</v>
      </c>
      <c r="E34" s="1287">
        <f>SUM(E35:E39)</f>
        <v>5588</v>
      </c>
    </row>
    <row r="35" spans="1:5" s="104" customFormat="1" ht="12" customHeight="1" x14ac:dyDescent="0.2">
      <c r="A35" s="237"/>
      <c r="B35" s="157" t="s">
        <v>47</v>
      </c>
      <c r="C35" s="728" t="s">
        <v>243</v>
      </c>
      <c r="D35" s="699">
        <f>387.2*12</f>
        <v>4646.3999999999996</v>
      </c>
      <c r="E35" s="699">
        <v>4646</v>
      </c>
    </row>
    <row r="36" spans="1:5" s="104" customFormat="1" ht="12" customHeight="1" x14ac:dyDescent="0.2">
      <c r="A36" s="237"/>
      <c r="B36" s="157" t="s">
        <v>48</v>
      </c>
      <c r="C36" s="728" t="s">
        <v>942</v>
      </c>
      <c r="D36" s="699"/>
      <c r="E36" s="699"/>
    </row>
    <row r="37" spans="1:5" s="104" customFormat="1" ht="12" customHeight="1" x14ac:dyDescent="0.2">
      <c r="A37" s="237"/>
      <c r="B37" s="157" t="s">
        <v>49</v>
      </c>
      <c r="C37" s="728" t="s">
        <v>245</v>
      </c>
      <c r="D37" s="699"/>
      <c r="E37" s="699"/>
    </row>
    <row r="38" spans="1:5" s="104" customFormat="1" ht="12" customHeight="1" x14ac:dyDescent="0.2">
      <c r="A38" s="237"/>
      <c r="B38" s="157" t="s">
        <v>50</v>
      </c>
      <c r="C38" s="728" t="s">
        <v>246</v>
      </c>
      <c r="D38" s="699"/>
      <c r="E38" s="699"/>
    </row>
    <row r="39" spans="1:5" s="104" customFormat="1" ht="12" customHeight="1" x14ac:dyDescent="0.2">
      <c r="A39" s="237"/>
      <c r="B39" s="157" t="s">
        <v>154</v>
      </c>
      <c r="C39" s="728" t="s">
        <v>379</v>
      </c>
      <c r="D39" s="699">
        <v>942</v>
      </c>
      <c r="E39" s="699">
        <v>942</v>
      </c>
    </row>
    <row r="40" spans="1:5" s="104" customFormat="1" ht="12" customHeight="1" x14ac:dyDescent="0.2">
      <c r="A40" s="237"/>
      <c r="B40" s="157" t="s">
        <v>45</v>
      </c>
      <c r="C40" s="732" t="s">
        <v>380</v>
      </c>
      <c r="D40" s="703">
        <f>SUM(D41:D45)</f>
        <v>0</v>
      </c>
      <c r="E40" s="1288"/>
    </row>
    <row r="41" spans="1:5" s="104" customFormat="1" ht="12" customHeight="1" x14ac:dyDescent="0.2">
      <c r="A41" s="237"/>
      <c r="B41" s="157" t="s">
        <v>53</v>
      </c>
      <c r="C41" s="728" t="s">
        <v>243</v>
      </c>
      <c r="D41" s="699"/>
      <c r="E41" s="699"/>
    </row>
    <row r="42" spans="1:5" s="104" customFormat="1" ht="12" customHeight="1" x14ac:dyDescent="0.2">
      <c r="A42" s="237"/>
      <c r="B42" s="157" t="s">
        <v>54</v>
      </c>
      <c r="C42" s="728" t="s">
        <v>244</v>
      </c>
      <c r="D42" s="699"/>
      <c r="E42" s="699"/>
    </row>
    <row r="43" spans="1:5" s="104" customFormat="1" ht="12" customHeight="1" x14ac:dyDescent="0.2">
      <c r="A43" s="237"/>
      <c r="B43" s="157" t="s">
        <v>55</v>
      </c>
      <c r="C43" s="728" t="s">
        <v>245</v>
      </c>
      <c r="D43" s="699"/>
      <c r="E43" s="699"/>
    </row>
    <row r="44" spans="1:5" s="104" customFormat="1" ht="12" customHeight="1" x14ac:dyDescent="0.2">
      <c r="A44" s="237"/>
      <c r="B44" s="157" t="s">
        <v>56</v>
      </c>
      <c r="C44" s="728" t="s">
        <v>246</v>
      </c>
      <c r="D44" s="699"/>
      <c r="E44" s="699"/>
    </row>
    <row r="45" spans="1:5" s="104" customFormat="1" ht="12" customHeight="1" thickBot="1" x14ac:dyDescent="0.25">
      <c r="A45" s="244"/>
      <c r="B45" s="175" t="s">
        <v>155</v>
      </c>
      <c r="C45" s="729" t="s">
        <v>1079</v>
      </c>
      <c r="D45" s="704"/>
      <c r="E45" s="704"/>
    </row>
    <row r="46" spans="1:5" s="103" customFormat="1" ht="12" customHeight="1" thickBot="1" x14ac:dyDescent="0.25">
      <c r="A46" s="217" t="s">
        <v>901</v>
      </c>
      <c r="B46" s="235"/>
      <c r="C46" s="726" t="s">
        <v>247</v>
      </c>
      <c r="D46" s="366"/>
      <c r="E46" s="715">
        <f>E47</f>
        <v>618</v>
      </c>
    </row>
    <row r="47" spans="1:5" s="104" customFormat="1" ht="12" customHeight="1" x14ac:dyDescent="0.2">
      <c r="A47" s="237"/>
      <c r="B47" s="157" t="s">
        <v>51</v>
      </c>
      <c r="C47" s="727" t="s">
        <v>89</v>
      </c>
      <c r="D47" s="699"/>
      <c r="E47" s="699">
        <v>618</v>
      </c>
    </row>
    <row r="48" spans="1:5" s="104" customFormat="1" ht="12" customHeight="1" thickBot="1" x14ac:dyDescent="0.25">
      <c r="A48" s="237"/>
      <c r="B48" s="157" t="s">
        <v>52</v>
      </c>
      <c r="C48" s="729" t="s">
        <v>830</v>
      </c>
      <c r="D48" s="699"/>
      <c r="E48" s="699"/>
    </row>
    <row r="49" spans="1:7" s="104" customFormat="1" ht="12" customHeight="1" thickBot="1" x14ac:dyDescent="0.25">
      <c r="A49" s="209" t="s">
        <v>902</v>
      </c>
      <c r="B49" s="235"/>
      <c r="C49" s="726" t="s">
        <v>829</v>
      </c>
      <c r="D49" s="366">
        <v>414</v>
      </c>
      <c r="E49" s="715">
        <v>414</v>
      </c>
    </row>
    <row r="50" spans="1:7" s="104" customFormat="1" ht="12" customHeight="1" x14ac:dyDescent="0.2">
      <c r="A50" s="245"/>
      <c r="B50" s="157" t="s">
        <v>159</v>
      </c>
      <c r="C50" s="727" t="s">
        <v>157</v>
      </c>
      <c r="D50" s="705"/>
      <c r="E50" s="705"/>
    </row>
    <row r="51" spans="1:7" s="104" customFormat="1" ht="12" customHeight="1" x14ac:dyDescent="0.2">
      <c r="A51" s="245"/>
      <c r="B51" s="157" t="s">
        <v>160</v>
      </c>
      <c r="C51" s="728" t="s">
        <v>158</v>
      </c>
      <c r="D51" s="705">
        <v>414</v>
      </c>
      <c r="E51" s="705">
        <v>414</v>
      </c>
    </row>
    <row r="52" spans="1:7" s="104" customFormat="1" ht="12" customHeight="1" thickBot="1" x14ac:dyDescent="0.25">
      <c r="A52" s="237"/>
      <c r="B52" s="157" t="s">
        <v>309</v>
      </c>
      <c r="C52" s="730" t="s">
        <v>249</v>
      </c>
      <c r="D52" s="699"/>
      <c r="E52" s="699"/>
    </row>
    <row r="53" spans="1:7" s="104" customFormat="1" ht="12" customHeight="1" thickBot="1" x14ac:dyDescent="0.25">
      <c r="A53" s="217" t="s">
        <v>903</v>
      </c>
      <c r="B53" s="246"/>
      <c r="C53" s="725" t="s">
        <v>250</v>
      </c>
      <c r="D53" s="692"/>
      <c r="E53" s="1286"/>
    </row>
    <row r="54" spans="1:7" s="103" customFormat="1" ht="12" customHeight="1" thickBot="1" x14ac:dyDescent="0.25">
      <c r="A54" s="247" t="s">
        <v>904</v>
      </c>
      <c r="B54" s="248"/>
      <c r="C54" s="725" t="s">
        <v>394</v>
      </c>
      <c r="D54" s="706">
        <f>D9+D14+D23+D24+D33+D46+D49+D53</f>
        <v>307064.40000000002</v>
      </c>
      <c r="E54" s="706">
        <f>E9+E14+E23+E24+E33+E46+E49+E53</f>
        <v>328306</v>
      </c>
    </row>
    <row r="55" spans="1:7" s="103" customFormat="1" ht="12" customHeight="1" thickBot="1" x14ac:dyDescent="0.25">
      <c r="A55" s="209" t="s">
        <v>905</v>
      </c>
      <c r="B55" s="176"/>
      <c r="C55" s="725" t="s">
        <v>253</v>
      </c>
      <c r="D55" s="366"/>
      <c r="E55" s="715">
        <v>75491</v>
      </c>
    </row>
    <row r="56" spans="1:7" s="103" customFormat="1" ht="12" customHeight="1" x14ac:dyDescent="0.2">
      <c r="A56" s="239"/>
      <c r="B56" s="174" t="s">
        <v>92</v>
      </c>
      <c r="C56" s="733" t="s">
        <v>945</v>
      </c>
      <c r="D56" s="707"/>
      <c r="E56" s="1289">
        <v>75491</v>
      </c>
    </row>
    <row r="57" spans="1:7" s="103" customFormat="1" ht="12" customHeight="1" thickBot="1" x14ac:dyDescent="0.25">
      <c r="A57" s="244"/>
      <c r="B57" s="175" t="s">
        <v>93</v>
      </c>
      <c r="C57" s="734" t="s">
        <v>831</v>
      </c>
      <c r="D57" s="708"/>
      <c r="E57" s="704"/>
    </row>
    <row r="58" spans="1:7" s="104" customFormat="1" ht="15" customHeight="1" thickBot="1" x14ac:dyDescent="0.25">
      <c r="A58" s="249" t="s">
        <v>906</v>
      </c>
      <c r="B58" s="735"/>
      <c r="C58" s="736" t="s">
        <v>267</v>
      </c>
      <c r="D58" s="366"/>
      <c r="E58" s="715"/>
    </row>
    <row r="59" spans="1:7" s="104" customFormat="1" ht="12" customHeight="1" thickBot="1" x14ac:dyDescent="0.25">
      <c r="A59" s="249" t="s">
        <v>907</v>
      </c>
      <c r="B59" s="735"/>
      <c r="C59" s="736" t="s">
        <v>947</v>
      </c>
      <c r="D59" s="583">
        <f>D54+D55+D58</f>
        <v>307064.40000000002</v>
      </c>
      <c r="E59" s="990">
        <f>E54+E55+E58</f>
        <v>403797</v>
      </c>
      <c r="F59" s="721"/>
      <c r="G59" s="721"/>
    </row>
    <row r="60" spans="1:7" s="104" customFormat="1" ht="15" customHeight="1" thickBot="1" x14ac:dyDescent="0.25">
      <c r="A60" s="252"/>
      <c r="B60" s="737"/>
      <c r="C60" s="738"/>
      <c r="D60" s="709"/>
      <c r="E60" s="1290"/>
    </row>
    <row r="61" spans="1:7" s="101" customFormat="1" ht="25.5" customHeight="1" x14ac:dyDescent="0.2">
      <c r="A61" s="1172" t="s">
        <v>234</v>
      </c>
      <c r="B61" s="1173"/>
      <c r="C61" s="383" t="s">
        <v>664</v>
      </c>
      <c r="D61" s="694"/>
      <c r="E61" s="694"/>
    </row>
    <row r="62" spans="1:7" ht="13.5" thickBot="1" x14ac:dyDescent="0.25">
      <c r="A62" s="254"/>
      <c r="B62" s="255"/>
      <c r="C62" s="255"/>
      <c r="D62" s="710"/>
      <c r="E62" s="710"/>
    </row>
    <row r="63" spans="1:7" s="59" customFormat="1" ht="51.75" thickBot="1" x14ac:dyDescent="0.25">
      <c r="A63" s="256"/>
      <c r="B63" s="257"/>
      <c r="C63" s="258" t="s">
        <v>1</v>
      </c>
      <c r="D63" s="696" t="s">
        <v>1152</v>
      </c>
      <c r="E63" s="696" t="s">
        <v>1153</v>
      </c>
    </row>
    <row r="64" spans="1:7" s="105" customFormat="1" ht="12" customHeight="1" thickBot="1" x14ac:dyDescent="0.25">
      <c r="A64" s="217" t="s">
        <v>895</v>
      </c>
      <c r="B64" s="24"/>
      <c r="C64" s="597" t="s">
        <v>850</v>
      </c>
      <c r="D64" s="366">
        <f>SUM(D65:D69)</f>
        <v>124468</v>
      </c>
      <c r="E64" s="715">
        <f>SUM(E65:E69)</f>
        <v>161533</v>
      </c>
    </row>
    <row r="65" spans="1:7" ht="12" customHeight="1" x14ac:dyDescent="0.2">
      <c r="A65" s="259"/>
      <c r="B65" s="173" t="s">
        <v>57</v>
      </c>
      <c r="C65" s="593" t="s">
        <v>926</v>
      </c>
      <c r="D65" s="705">
        <v>27528</v>
      </c>
      <c r="E65" s="705">
        <f>27528+2429</f>
        <v>29957</v>
      </c>
      <c r="G65" s="722"/>
    </row>
    <row r="66" spans="1:7" ht="12" customHeight="1" x14ac:dyDescent="0.2">
      <c r="A66" s="260"/>
      <c r="B66" s="157" t="s">
        <v>58</v>
      </c>
      <c r="C66" s="594" t="s">
        <v>164</v>
      </c>
      <c r="D66" s="689">
        <v>7484</v>
      </c>
      <c r="E66" s="699">
        <v>7484</v>
      </c>
      <c r="G66" s="722"/>
    </row>
    <row r="67" spans="1:7" ht="12" customHeight="1" x14ac:dyDescent="0.2">
      <c r="A67" s="260"/>
      <c r="B67" s="157" t="s">
        <v>59</v>
      </c>
      <c r="C67" s="594" t="s">
        <v>88</v>
      </c>
      <c r="D67" s="699">
        <v>67633</v>
      </c>
      <c r="E67" s="699">
        <f>67633+1095+544+618</f>
        <v>69890</v>
      </c>
      <c r="G67" s="722"/>
    </row>
    <row r="68" spans="1:7" ht="12" customHeight="1" x14ac:dyDescent="0.2">
      <c r="A68" s="260"/>
      <c r="B68" s="157" t="s">
        <v>60</v>
      </c>
      <c r="C68" s="594" t="s">
        <v>165</v>
      </c>
      <c r="D68" s="699">
        <v>17677</v>
      </c>
      <c r="E68" s="699">
        <v>17677</v>
      </c>
      <c r="G68" s="722"/>
    </row>
    <row r="69" spans="1:7" ht="12" customHeight="1" x14ac:dyDescent="0.2">
      <c r="A69" s="260"/>
      <c r="B69" s="157" t="s">
        <v>71</v>
      </c>
      <c r="C69" s="594" t="s">
        <v>166</v>
      </c>
      <c r="D69" s="699">
        <f>SUM(D71:D77)</f>
        <v>4146</v>
      </c>
      <c r="E69" s="699">
        <f>SUM(E71:E78)</f>
        <v>36525</v>
      </c>
      <c r="G69" s="722"/>
    </row>
    <row r="70" spans="1:7" ht="12" customHeight="1" x14ac:dyDescent="0.2">
      <c r="A70" s="260"/>
      <c r="B70" s="157" t="s">
        <v>61</v>
      </c>
      <c r="C70" s="594" t="s">
        <v>188</v>
      </c>
      <c r="D70" s="689"/>
      <c r="E70" s="699"/>
      <c r="G70" s="722"/>
    </row>
    <row r="71" spans="1:7" ht="12" customHeight="1" x14ac:dyDescent="0.2">
      <c r="A71" s="260"/>
      <c r="B71" s="157" t="s">
        <v>62</v>
      </c>
      <c r="C71" s="605" t="s">
        <v>832</v>
      </c>
      <c r="D71" s="699"/>
      <c r="E71" s="699"/>
      <c r="G71" s="722"/>
    </row>
    <row r="72" spans="1:7" ht="12" customHeight="1" x14ac:dyDescent="0.2">
      <c r="A72" s="260"/>
      <c r="B72" s="157" t="s">
        <v>72</v>
      </c>
      <c r="C72" s="739" t="s">
        <v>395</v>
      </c>
      <c r="D72" s="699">
        <v>500</v>
      </c>
      <c r="E72" s="699">
        <v>500</v>
      </c>
      <c r="G72" s="722"/>
    </row>
    <row r="73" spans="1:7" ht="12" customHeight="1" x14ac:dyDescent="0.2">
      <c r="A73" s="260"/>
      <c r="B73" s="157" t="s">
        <v>73</v>
      </c>
      <c r="C73" s="739" t="s">
        <v>833</v>
      </c>
      <c r="D73" s="699">
        <f>2260+386-500</f>
        <v>2146</v>
      </c>
      <c r="E73" s="699">
        <v>2146</v>
      </c>
      <c r="G73" s="722"/>
    </row>
    <row r="74" spans="1:7" ht="12" customHeight="1" x14ac:dyDescent="0.2">
      <c r="A74" s="260"/>
      <c r="B74" s="157" t="s">
        <v>74</v>
      </c>
      <c r="C74" s="739" t="s">
        <v>1089</v>
      </c>
      <c r="D74" s="699">
        <v>1500</v>
      </c>
      <c r="E74" s="699">
        <v>1500</v>
      </c>
      <c r="G74" s="722"/>
    </row>
    <row r="75" spans="1:7" ht="12" customHeight="1" x14ac:dyDescent="0.2">
      <c r="A75" s="260"/>
      <c r="B75" s="157" t="s">
        <v>75</v>
      </c>
      <c r="C75" s="606" t="s">
        <v>834</v>
      </c>
      <c r="D75" s="699"/>
      <c r="E75" s="699">
        <v>6315</v>
      </c>
      <c r="G75" s="722"/>
    </row>
    <row r="76" spans="1:7" ht="12" customHeight="1" x14ac:dyDescent="0.2">
      <c r="A76" s="260"/>
      <c r="B76" s="157" t="s">
        <v>77</v>
      </c>
      <c r="C76" s="607" t="s">
        <v>835</v>
      </c>
      <c r="D76" s="699"/>
      <c r="E76" s="699"/>
      <c r="G76" s="722"/>
    </row>
    <row r="77" spans="1:7" ht="12" customHeight="1" x14ac:dyDescent="0.2">
      <c r="A77" s="261"/>
      <c r="B77" s="177" t="s">
        <v>167</v>
      </c>
      <c r="C77" s="1077" t="s">
        <v>1015</v>
      </c>
      <c r="D77" s="702"/>
      <c r="E77" s="702"/>
      <c r="G77" s="722"/>
    </row>
    <row r="78" spans="1:7" ht="12" customHeight="1" thickBot="1" x14ac:dyDescent="0.25">
      <c r="A78" s="382"/>
      <c r="B78" s="175" t="s">
        <v>1154</v>
      </c>
      <c r="C78" s="608" t="s">
        <v>1155</v>
      </c>
      <c r="D78" s="704"/>
      <c r="E78" s="704">
        <f>103+25961</f>
        <v>26064</v>
      </c>
      <c r="G78" s="722"/>
    </row>
    <row r="79" spans="1:7" ht="12" customHeight="1" thickBot="1" x14ac:dyDescent="0.25">
      <c r="A79" s="217" t="s">
        <v>896</v>
      </c>
      <c r="B79" s="24"/>
      <c r="C79" s="597" t="s">
        <v>849</v>
      </c>
      <c r="D79" s="366">
        <f>SUM(D80:D81)</f>
        <v>23171</v>
      </c>
      <c r="E79" s="715">
        <f>SUM(E80:E81)</f>
        <v>47899</v>
      </c>
      <c r="G79" s="722"/>
    </row>
    <row r="80" spans="1:7" s="105" customFormat="1" ht="12" customHeight="1" x14ac:dyDescent="0.2">
      <c r="A80" s="259"/>
      <c r="B80" s="173" t="s">
        <v>63</v>
      </c>
      <c r="C80" s="740" t="s">
        <v>836</v>
      </c>
      <c r="D80" s="688">
        <v>16535</v>
      </c>
      <c r="E80" s="705">
        <f>16535+20517</f>
        <v>37052</v>
      </c>
      <c r="G80" s="722"/>
    </row>
    <row r="81" spans="1:7" ht="12" customHeight="1" x14ac:dyDescent="0.2">
      <c r="A81" s="260"/>
      <c r="B81" s="157" t="s">
        <v>64</v>
      </c>
      <c r="C81" s="741" t="s">
        <v>168</v>
      </c>
      <c r="D81" s="689">
        <v>6636</v>
      </c>
      <c r="E81" s="699">
        <f>6636+4211</f>
        <v>10847</v>
      </c>
      <c r="G81" s="722"/>
    </row>
    <row r="82" spans="1:7" ht="12" customHeight="1" x14ac:dyDescent="0.2">
      <c r="A82" s="260"/>
      <c r="B82" s="157" t="s">
        <v>65</v>
      </c>
      <c r="C82" s="741" t="s">
        <v>281</v>
      </c>
      <c r="D82" s="689"/>
      <c r="E82" s="699"/>
      <c r="G82" s="722">
        <f t="shared" ref="G82:G89" si="0">E82-D82</f>
        <v>0</v>
      </c>
    </row>
    <row r="83" spans="1:7" ht="12" customHeight="1" x14ac:dyDescent="0.2">
      <c r="A83" s="260"/>
      <c r="B83" s="157" t="s">
        <v>66</v>
      </c>
      <c r="C83" s="741" t="s">
        <v>837</v>
      </c>
      <c r="D83" s="689"/>
      <c r="E83" s="699"/>
      <c r="G83" s="722">
        <f t="shared" si="0"/>
        <v>0</v>
      </c>
    </row>
    <row r="84" spans="1:7" ht="12" customHeight="1" x14ac:dyDescent="0.2">
      <c r="A84" s="260"/>
      <c r="B84" s="157" t="s">
        <v>67</v>
      </c>
      <c r="C84" s="739" t="s">
        <v>842</v>
      </c>
      <c r="D84" s="689"/>
      <c r="E84" s="699"/>
      <c r="G84" s="722">
        <f t="shared" si="0"/>
        <v>0</v>
      </c>
    </row>
    <row r="85" spans="1:7" ht="12" customHeight="1" x14ac:dyDescent="0.2">
      <c r="A85" s="260"/>
      <c r="B85" s="157" t="s">
        <v>76</v>
      </c>
      <c r="C85" s="739" t="s">
        <v>841</v>
      </c>
      <c r="D85" s="689"/>
      <c r="E85" s="699"/>
      <c r="G85" s="722">
        <f t="shared" si="0"/>
        <v>0</v>
      </c>
    </row>
    <row r="86" spans="1:7" ht="12" customHeight="1" x14ac:dyDescent="0.2">
      <c r="A86" s="260"/>
      <c r="B86" s="157" t="s">
        <v>78</v>
      </c>
      <c r="C86" s="739" t="s">
        <v>840</v>
      </c>
      <c r="D86" s="689"/>
      <c r="E86" s="699"/>
      <c r="G86" s="722">
        <f t="shared" si="0"/>
        <v>0</v>
      </c>
    </row>
    <row r="87" spans="1:7" s="105" customFormat="1" ht="12" customHeight="1" x14ac:dyDescent="0.2">
      <c r="A87" s="260"/>
      <c r="B87" s="157" t="s">
        <v>169</v>
      </c>
      <c r="C87" s="739" t="s">
        <v>839</v>
      </c>
      <c r="D87" s="689"/>
      <c r="E87" s="699"/>
      <c r="G87" s="722">
        <f t="shared" si="0"/>
        <v>0</v>
      </c>
    </row>
    <row r="88" spans="1:7" ht="23.25" customHeight="1" x14ac:dyDescent="0.2">
      <c r="A88" s="260"/>
      <c r="B88" s="157" t="s">
        <v>170</v>
      </c>
      <c r="C88" s="739" t="s">
        <v>838</v>
      </c>
      <c r="D88" s="689"/>
      <c r="E88" s="699"/>
      <c r="G88" s="722">
        <f t="shared" si="0"/>
        <v>0</v>
      </c>
    </row>
    <row r="89" spans="1:7" ht="34.5" thickBot="1" x14ac:dyDescent="0.25">
      <c r="A89" s="260"/>
      <c r="B89" s="157" t="s">
        <v>171</v>
      </c>
      <c r="C89" s="742" t="s">
        <v>843</v>
      </c>
      <c r="D89" s="689"/>
      <c r="E89" s="699"/>
      <c r="G89" s="722">
        <f t="shared" si="0"/>
        <v>0</v>
      </c>
    </row>
    <row r="90" spans="1:7" ht="12" customHeight="1" thickBot="1" x14ac:dyDescent="0.25">
      <c r="A90" s="380" t="s">
        <v>897</v>
      </c>
      <c r="B90" s="26"/>
      <c r="C90" s="743" t="s">
        <v>844</v>
      </c>
      <c r="D90" s="711">
        <f>SUM(D91:D92)</f>
        <v>15353</v>
      </c>
      <c r="E90" s="1291">
        <f>SUM(E91:E92)</f>
        <v>44108</v>
      </c>
      <c r="G90" s="722"/>
    </row>
    <row r="91" spans="1:7" s="105" customFormat="1" ht="12" customHeight="1" x14ac:dyDescent="0.2">
      <c r="A91" s="381"/>
      <c r="B91" s="174" t="s">
        <v>37</v>
      </c>
      <c r="C91" s="744" t="s">
        <v>3</v>
      </c>
      <c r="D91" s="712">
        <v>15353</v>
      </c>
      <c r="E91" s="700">
        <f>15353+1456</f>
        <v>16809</v>
      </c>
      <c r="G91" s="722"/>
    </row>
    <row r="92" spans="1:7" s="105" customFormat="1" ht="12" customHeight="1" thickBot="1" x14ac:dyDescent="0.25">
      <c r="A92" s="382"/>
      <c r="B92" s="175" t="s">
        <v>38</v>
      </c>
      <c r="C92" s="745" t="s">
        <v>1018</v>
      </c>
      <c r="D92" s="704"/>
      <c r="E92" s="704">
        <f>6675+20624</f>
        <v>27299</v>
      </c>
      <c r="G92" s="722"/>
    </row>
    <row r="93" spans="1:7" s="105" customFormat="1" ht="12" customHeight="1" thickBot="1" x14ac:dyDescent="0.25">
      <c r="A93" s="385" t="s">
        <v>898</v>
      </c>
      <c r="B93" s="386"/>
      <c r="C93" s="746" t="s">
        <v>286</v>
      </c>
      <c r="D93" s="713"/>
      <c r="E93" s="1292"/>
      <c r="G93" s="722"/>
    </row>
    <row r="94" spans="1:7" s="105" customFormat="1" ht="12" customHeight="1" thickBot="1" x14ac:dyDescent="0.25">
      <c r="A94" s="217" t="s">
        <v>899</v>
      </c>
      <c r="B94" s="189"/>
      <c r="C94" s="747" t="s">
        <v>236</v>
      </c>
      <c r="D94" s="692">
        <f>'9. sz. mell.'!D25+'10. sz. mell.'!D25</f>
        <v>144072</v>
      </c>
      <c r="E94" s="1286">
        <f>'9. sz. mell.'!E25+'10. sz. mell.'!E25</f>
        <v>144072</v>
      </c>
      <c r="G94" s="722"/>
    </row>
    <row r="95" spans="1:7" s="105" customFormat="1" ht="12" customHeight="1" thickBot="1" x14ac:dyDescent="0.25">
      <c r="A95" s="217" t="s">
        <v>900</v>
      </c>
      <c r="B95" s="24"/>
      <c r="C95" s="748" t="s">
        <v>845</v>
      </c>
      <c r="D95" s="714">
        <f>D64+D79+D90+D93+D94</f>
        <v>307064</v>
      </c>
      <c r="E95" s="1293">
        <f>E64+E79+E90+E93+E94</f>
        <v>397612</v>
      </c>
      <c r="F95" s="810"/>
      <c r="G95" s="722"/>
    </row>
    <row r="96" spans="1:7" s="105" customFormat="1" ht="12" customHeight="1" thickBot="1" x14ac:dyDescent="0.25">
      <c r="A96" s="217" t="s">
        <v>901</v>
      </c>
      <c r="B96" s="24"/>
      <c r="C96" s="748" t="s">
        <v>848</v>
      </c>
      <c r="D96" s="366"/>
      <c r="E96" s="715">
        <v>6185</v>
      </c>
      <c r="G96" s="722"/>
    </row>
    <row r="97" spans="1:8" ht="12.75" customHeight="1" x14ac:dyDescent="0.2">
      <c r="A97" s="259"/>
      <c r="B97" s="157" t="s">
        <v>235</v>
      </c>
      <c r="C97" s="740" t="s">
        <v>847</v>
      </c>
      <c r="D97" s="705"/>
      <c r="E97" s="705">
        <v>6185</v>
      </c>
      <c r="G97" s="722"/>
    </row>
    <row r="98" spans="1:8" ht="12" customHeight="1" thickBot="1" x14ac:dyDescent="0.25">
      <c r="A98" s="261"/>
      <c r="B98" s="177" t="s">
        <v>52</v>
      </c>
      <c r="C98" s="749" t="s">
        <v>846</v>
      </c>
      <c r="D98" s="702"/>
      <c r="E98" s="702"/>
      <c r="G98" s="722"/>
    </row>
    <row r="99" spans="1:8" ht="13.5" thickBot="1" x14ac:dyDescent="0.25">
      <c r="A99" s="217" t="s">
        <v>902</v>
      </c>
      <c r="B99" s="246"/>
      <c r="C99" s="748" t="s">
        <v>297</v>
      </c>
      <c r="D99" s="715"/>
      <c r="E99" s="715"/>
      <c r="G99" s="722"/>
    </row>
    <row r="100" spans="1:8" ht="15" customHeight="1" thickBot="1" x14ac:dyDescent="0.25">
      <c r="A100" s="217" t="s">
        <v>903</v>
      </c>
      <c r="B100" s="246"/>
      <c r="C100" s="748" t="s">
        <v>948</v>
      </c>
      <c r="D100" s="990">
        <f>D95+D96+D99</f>
        <v>307064</v>
      </c>
      <c r="E100" s="990">
        <f>E95+E96+E99</f>
        <v>403797</v>
      </c>
      <c r="F100" s="722"/>
      <c r="G100" s="722"/>
      <c r="H100" s="722"/>
    </row>
    <row r="101" spans="1:8" ht="15" hidden="1" customHeight="1" thickBot="1" x14ac:dyDescent="0.25">
      <c r="A101" s="265" t="s">
        <v>208</v>
      </c>
      <c r="B101" s="266"/>
      <c r="C101" s="267"/>
      <c r="D101" s="131"/>
    </row>
    <row r="102" spans="1:8" ht="14.25" hidden="1" customHeight="1" thickBot="1" x14ac:dyDescent="0.25">
      <c r="A102" s="265" t="s">
        <v>209</v>
      </c>
      <c r="B102" s="266"/>
      <c r="C102" s="267"/>
      <c r="D102" s="131"/>
    </row>
    <row r="103" spans="1:8" hidden="1" x14ac:dyDescent="0.2"/>
    <row r="105" spans="1:8" x14ac:dyDescent="0.2">
      <c r="D105" s="589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az 5/2016. (V.27.)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3" customWidth="1"/>
    <col min="2" max="2" width="9.6640625" style="264" customWidth="1"/>
    <col min="3" max="3" width="72" style="264" customWidth="1"/>
    <col min="4" max="4" width="25" style="26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25"/>
      <c r="D1" s="270" t="s">
        <v>851</v>
      </c>
    </row>
    <row r="2" spans="1:4" s="101" customFormat="1" ht="25.5" customHeight="1" x14ac:dyDescent="0.2">
      <c r="A2" s="1172" t="s">
        <v>204</v>
      </c>
      <c r="B2" s="1173"/>
      <c r="C2" s="383" t="s">
        <v>211</v>
      </c>
      <c r="D2" s="404" t="s">
        <v>7</v>
      </c>
    </row>
    <row r="3" spans="1:4" s="101" customFormat="1" ht="16.5" hidden="1" thickBot="1" x14ac:dyDescent="0.25">
      <c r="A3" s="226" t="s">
        <v>203</v>
      </c>
      <c r="B3" s="227"/>
      <c r="C3" s="405" t="s">
        <v>213</v>
      </c>
      <c r="D3" s="406" t="s">
        <v>237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74" t="s">
        <v>205</v>
      </c>
      <c r="B5" s="1175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4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4" customFormat="1" ht="12" customHeight="1" thickBot="1" x14ac:dyDescent="0.25">
      <c r="A25" s="217" t="s">
        <v>898</v>
      </c>
      <c r="B25" s="133"/>
      <c r="C25" s="133" t="s">
        <v>238</v>
      </c>
      <c r="D25" s="367"/>
    </row>
    <row r="26" spans="1:4" s="103" customFormat="1" ht="12" customHeight="1" thickBot="1" x14ac:dyDescent="0.25">
      <c r="A26" s="217" t="s">
        <v>899</v>
      </c>
      <c r="B26" s="235"/>
      <c r="C26" s="133" t="s">
        <v>858</v>
      </c>
      <c r="D26" s="367"/>
    </row>
    <row r="27" spans="1:4" s="103" customFormat="1" ht="12" customHeight="1" thickBot="1" x14ac:dyDescent="0.25">
      <c r="A27" s="209" t="s">
        <v>900</v>
      </c>
      <c r="B27" s="176"/>
      <c r="C27" s="133" t="s">
        <v>863</v>
      </c>
      <c r="D27" s="390">
        <f>+D8+D17+D22+D25+D26</f>
        <v>0</v>
      </c>
    </row>
    <row r="28" spans="1:4" s="103" customFormat="1" ht="12" customHeight="1" thickBot="1" x14ac:dyDescent="0.25">
      <c r="A28" s="398" t="s">
        <v>901</v>
      </c>
      <c r="B28" s="407"/>
      <c r="C28" s="400" t="s">
        <v>859</v>
      </c>
      <c r="D28" s="411">
        <f>+D29+D30</f>
        <v>0</v>
      </c>
    </row>
    <row r="29" spans="1:4" s="103" customFormat="1" ht="12" customHeight="1" x14ac:dyDescent="0.2">
      <c r="A29" s="239"/>
      <c r="B29" s="174" t="s">
        <v>51</v>
      </c>
      <c r="C29" s="149" t="s">
        <v>355</v>
      </c>
      <c r="D29" s="409"/>
    </row>
    <row r="30" spans="1:4" s="104" customFormat="1" ht="12" customHeight="1" thickBot="1" x14ac:dyDescent="0.25">
      <c r="A30" s="408"/>
      <c r="B30" s="175" t="s">
        <v>52</v>
      </c>
      <c r="C30" s="399" t="s">
        <v>860</v>
      </c>
      <c r="D30" s="97"/>
    </row>
    <row r="31" spans="1:4" s="104" customFormat="1" ht="12" customHeight="1" thickBot="1" x14ac:dyDescent="0.25">
      <c r="A31" s="249" t="s">
        <v>902</v>
      </c>
      <c r="B31" s="396"/>
      <c r="C31" s="397" t="s">
        <v>861</v>
      </c>
      <c r="D31" s="389"/>
    </row>
    <row r="32" spans="1:4" s="104" customFormat="1" ht="15" customHeight="1" thickBot="1" x14ac:dyDescent="0.25">
      <c r="A32" s="249" t="s">
        <v>903</v>
      </c>
      <c r="B32" s="250"/>
      <c r="C32" s="251" t="s">
        <v>862</v>
      </c>
      <c r="D32" s="393">
        <f>+D27+D28+D31</f>
        <v>0</v>
      </c>
    </row>
    <row r="33" spans="1:4" s="104" customFormat="1" ht="15" customHeight="1" x14ac:dyDescent="0.2">
      <c r="A33" s="252"/>
      <c r="B33" s="252"/>
      <c r="C33" s="253"/>
      <c r="D33" s="391"/>
    </row>
    <row r="34" spans="1:4" ht="13.5" thickBot="1" x14ac:dyDescent="0.25">
      <c r="A34" s="254"/>
      <c r="B34" s="255"/>
      <c r="C34" s="255"/>
      <c r="D34" s="392"/>
    </row>
    <row r="35" spans="1:4" s="59" customFormat="1" ht="16.5" customHeight="1" thickBot="1" x14ac:dyDescent="0.25">
      <c r="A35" s="256"/>
      <c r="B35" s="257"/>
      <c r="C35" s="258" t="s">
        <v>1</v>
      </c>
      <c r="D35" s="393"/>
    </row>
    <row r="36" spans="1:4" s="105" customFormat="1" ht="12" customHeight="1" thickBot="1" x14ac:dyDescent="0.25">
      <c r="A36" s="217" t="s">
        <v>895</v>
      </c>
      <c r="B36" s="24"/>
      <c r="C36" s="133" t="s">
        <v>850</v>
      </c>
      <c r="D36" s="346">
        <f>SUM(D37:D41)</f>
        <v>0</v>
      </c>
    </row>
    <row r="37" spans="1:4" ht="12" customHeight="1" x14ac:dyDescent="0.2">
      <c r="A37" s="259"/>
      <c r="B37" s="173" t="s">
        <v>57</v>
      </c>
      <c r="C37" s="11" t="s">
        <v>926</v>
      </c>
      <c r="D37" s="90"/>
    </row>
    <row r="38" spans="1:4" ht="12" customHeight="1" x14ac:dyDescent="0.2">
      <c r="A38" s="260"/>
      <c r="B38" s="157" t="s">
        <v>58</v>
      </c>
      <c r="C38" s="9" t="s">
        <v>164</v>
      </c>
      <c r="D38" s="93"/>
    </row>
    <row r="39" spans="1:4" ht="12" customHeight="1" x14ac:dyDescent="0.2">
      <c r="A39" s="260"/>
      <c r="B39" s="157" t="s">
        <v>59</v>
      </c>
      <c r="C39" s="9" t="s">
        <v>88</v>
      </c>
      <c r="D39" s="93"/>
    </row>
    <row r="40" spans="1:4" ht="12" customHeight="1" x14ac:dyDescent="0.2">
      <c r="A40" s="260"/>
      <c r="B40" s="157" t="s">
        <v>60</v>
      </c>
      <c r="C40" s="9" t="s">
        <v>165</v>
      </c>
      <c r="D40" s="93"/>
    </row>
    <row r="41" spans="1:4" ht="12" customHeight="1" thickBot="1" x14ac:dyDescent="0.25">
      <c r="A41" s="260"/>
      <c r="B41" s="157" t="s">
        <v>71</v>
      </c>
      <c r="C41" s="9" t="s">
        <v>166</v>
      </c>
      <c r="D41" s="93"/>
    </row>
    <row r="42" spans="1:4" ht="12" customHeight="1" thickBot="1" x14ac:dyDescent="0.25">
      <c r="A42" s="217" t="s">
        <v>896</v>
      </c>
      <c r="B42" s="24"/>
      <c r="C42" s="133" t="s">
        <v>867</v>
      </c>
      <c r="D42" s="346">
        <f>SUM(D43:D46)</f>
        <v>0</v>
      </c>
    </row>
    <row r="43" spans="1:4" s="105" customFormat="1" ht="12" customHeight="1" x14ac:dyDescent="0.2">
      <c r="A43" s="259"/>
      <c r="B43" s="173" t="s">
        <v>63</v>
      </c>
      <c r="C43" s="11" t="s">
        <v>280</v>
      </c>
      <c r="D43" s="90"/>
    </row>
    <row r="44" spans="1:4" ht="12" customHeight="1" x14ac:dyDescent="0.2">
      <c r="A44" s="260"/>
      <c r="B44" s="157" t="s">
        <v>64</v>
      </c>
      <c r="C44" s="9" t="s">
        <v>168</v>
      </c>
      <c r="D44" s="93"/>
    </row>
    <row r="45" spans="1:4" ht="12" customHeight="1" x14ac:dyDescent="0.2">
      <c r="A45" s="260"/>
      <c r="B45" s="157" t="s">
        <v>67</v>
      </c>
      <c r="C45" s="9" t="s">
        <v>2</v>
      </c>
      <c r="D45" s="93"/>
    </row>
    <row r="46" spans="1:4" ht="12" customHeight="1" thickBot="1" x14ac:dyDescent="0.25">
      <c r="A46" s="260"/>
      <c r="B46" s="157" t="s">
        <v>78</v>
      </c>
      <c r="C46" s="9" t="s">
        <v>864</v>
      </c>
      <c r="D46" s="93"/>
    </row>
    <row r="47" spans="1:4" ht="12" customHeight="1" thickBot="1" x14ac:dyDescent="0.25">
      <c r="A47" s="217" t="s">
        <v>897</v>
      </c>
      <c r="B47" s="24"/>
      <c r="C47" s="24" t="s">
        <v>865</v>
      </c>
      <c r="D47" s="367"/>
    </row>
    <row r="48" spans="1:4" s="104" customFormat="1" ht="12" customHeight="1" thickBot="1" x14ac:dyDescent="0.25">
      <c r="A48" s="249" t="s">
        <v>898</v>
      </c>
      <c r="B48" s="396"/>
      <c r="C48" s="397" t="s">
        <v>868</v>
      </c>
      <c r="D48" s="389"/>
    </row>
    <row r="49" spans="1:4" ht="15" customHeight="1" thickBot="1" x14ac:dyDescent="0.25">
      <c r="A49" s="217" t="s">
        <v>899</v>
      </c>
      <c r="B49" s="246"/>
      <c r="C49" s="262" t="s">
        <v>866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5" t="s">
        <v>208</v>
      </c>
      <c r="B51" s="266"/>
      <c r="C51" s="267"/>
      <c r="D51" s="131"/>
    </row>
    <row r="52" spans="1:4" ht="14.25" customHeight="1" thickBot="1" x14ac:dyDescent="0.25">
      <c r="A52" s="265" t="s">
        <v>209</v>
      </c>
      <c r="B52" s="266"/>
      <c r="C52" s="267"/>
      <c r="D52" s="131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403</v>
      </c>
    </row>
    <row r="2" spans="1:4" s="101" customFormat="1" ht="25.5" customHeight="1" x14ac:dyDescent="0.2">
      <c r="A2" s="1172" t="s">
        <v>204</v>
      </c>
      <c r="B2" s="1173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5</v>
      </c>
      <c r="D3" s="273" t="s">
        <v>931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74" t="s">
        <v>205</v>
      </c>
      <c r="B5" s="1175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4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5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ht="15.75" thickBot="1" x14ac:dyDescent="0.25">
      <c r="A29" s="408"/>
      <c r="B29" s="175" t="s">
        <v>45</v>
      </c>
      <c r="C29" s="399" t="s">
        <v>860</v>
      </c>
      <c r="D29" s="97"/>
    </row>
    <row r="30" spans="1:4" s="59" customFormat="1" ht="16.5" customHeight="1" thickBot="1" x14ac:dyDescent="0.25">
      <c r="A30" s="249" t="s">
        <v>901</v>
      </c>
      <c r="B30" s="396"/>
      <c r="C30" s="397" t="s">
        <v>873</v>
      </c>
      <c r="D30" s="389"/>
    </row>
    <row r="31" spans="1:4" s="105" customFormat="1" ht="12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s="105" customFormat="1" ht="12" customHeight="1" x14ac:dyDescent="0.2">
      <c r="A38" s="260"/>
      <c r="B38" s="157" t="s">
        <v>59</v>
      </c>
      <c r="C38" s="9" t="s">
        <v>88</v>
      </c>
      <c r="D38" s="93"/>
    </row>
    <row r="39" spans="1:4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5" customHeight="1" x14ac:dyDescent="0.2">
      <c r="A43" s="260"/>
      <c r="B43" s="157" t="s">
        <v>64</v>
      </c>
      <c r="C43" s="9" t="s">
        <v>168</v>
      </c>
      <c r="D43" s="93"/>
    </row>
    <row r="44" spans="1:4" x14ac:dyDescent="0.2">
      <c r="A44" s="260"/>
      <c r="B44" s="157" t="s">
        <v>67</v>
      </c>
      <c r="C44" s="9" t="s">
        <v>2</v>
      </c>
      <c r="D44" s="93"/>
    </row>
    <row r="45" spans="1:4" ht="15" customHeight="1" thickBot="1" x14ac:dyDescent="0.25">
      <c r="A45" s="260"/>
      <c r="B45" s="157" t="s">
        <v>78</v>
      </c>
      <c r="C45" s="9" t="s">
        <v>864</v>
      </c>
      <c r="D45" s="93"/>
    </row>
    <row r="46" spans="1:4" ht="14.25" customHeight="1" thickBot="1" x14ac:dyDescent="0.25">
      <c r="A46" s="217" t="s">
        <v>897</v>
      </c>
      <c r="B46" s="24"/>
      <c r="C46" s="24" t="s">
        <v>865</v>
      </c>
      <c r="D46" s="367"/>
    </row>
    <row r="47" spans="1:4" ht="13.5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402</v>
      </c>
    </row>
    <row r="2" spans="1:4" s="101" customFormat="1" ht="25.5" customHeight="1" x14ac:dyDescent="0.2">
      <c r="A2" s="1172" t="s">
        <v>204</v>
      </c>
      <c r="B2" s="1173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6</v>
      </c>
      <c r="D3" s="273" t="s">
        <v>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74" t="s">
        <v>205</v>
      </c>
      <c r="B5" s="1175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4"/>
      <c r="B4" s="144"/>
    </row>
    <row r="5" spans="1:2" s="156" customFormat="1" ht="15.75" x14ac:dyDescent="0.25">
      <c r="A5" s="100" t="s">
        <v>398</v>
      </c>
      <c r="B5" s="155"/>
    </row>
    <row r="6" spans="1:2" x14ac:dyDescent="0.2">
      <c r="A6" s="144"/>
      <c r="B6" s="144"/>
    </row>
    <row r="7" spans="1:2" x14ac:dyDescent="0.2">
      <c r="A7" s="144" t="s">
        <v>194</v>
      </c>
      <c r="B7" s="144" t="s">
        <v>405</v>
      </c>
    </row>
    <row r="8" spans="1:2" x14ac:dyDescent="0.2">
      <c r="A8" s="144" t="s">
        <v>97</v>
      </c>
      <c r="B8" s="144" t="s">
        <v>406</v>
      </c>
    </row>
    <row r="9" spans="1:2" x14ac:dyDescent="0.2">
      <c r="A9" s="144" t="s">
        <v>396</v>
      </c>
      <c r="B9" s="144" t="s">
        <v>407</v>
      </c>
    </row>
    <row r="10" spans="1:2" x14ac:dyDescent="0.2">
      <c r="A10" s="144"/>
      <c r="B10" s="144"/>
    </row>
    <row r="11" spans="1:2" x14ac:dyDescent="0.2">
      <c r="A11" s="144"/>
      <c r="B11" s="144"/>
    </row>
    <row r="12" spans="1:2" s="156" customFormat="1" ht="15.75" x14ac:dyDescent="0.25">
      <c r="A12" s="100" t="s">
        <v>399</v>
      </c>
      <c r="B12" s="155"/>
    </row>
    <row r="13" spans="1:2" x14ac:dyDescent="0.2">
      <c r="A13" s="144"/>
      <c r="B13" s="144"/>
    </row>
    <row r="14" spans="1:2" x14ac:dyDescent="0.2">
      <c r="A14" s="144" t="s">
        <v>121</v>
      </c>
      <c r="B14" s="144" t="s">
        <v>408</v>
      </c>
    </row>
    <row r="15" spans="1:2" x14ac:dyDescent="0.2">
      <c r="A15" s="144" t="s">
        <v>98</v>
      </c>
      <c r="B15" s="144" t="s">
        <v>409</v>
      </c>
    </row>
    <row r="16" spans="1:2" x14ac:dyDescent="0.2">
      <c r="A16" s="144" t="s">
        <v>397</v>
      </c>
      <c r="B16" s="144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401</v>
      </c>
    </row>
    <row r="2" spans="1:4" s="101" customFormat="1" ht="25.5" customHeight="1" x14ac:dyDescent="0.2">
      <c r="A2" s="1172" t="s">
        <v>204</v>
      </c>
      <c r="B2" s="1173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9</v>
      </c>
      <c r="D3" s="273" t="s">
        <v>8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74" t="s">
        <v>205</v>
      </c>
      <c r="B5" s="1175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869</v>
      </c>
    </row>
    <row r="2" spans="1:4" s="101" customFormat="1" ht="25.5" customHeight="1" x14ac:dyDescent="0.2">
      <c r="A2" s="1172" t="s">
        <v>204</v>
      </c>
      <c r="B2" s="1173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212</v>
      </c>
      <c r="D3" s="273" t="s">
        <v>10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74" t="s">
        <v>205</v>
      </c>
      <c r="B5" s="1175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2"/>
  <sheetViews>
    <sheetView view="pageLayout" zoomScaleNormal="100" zoomScaleSheetLayoutView="100" workbookViewId="0">
      <selection activeCell="E5" sqref="E5:E50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33203125" style="585" customWidth="1"/>
    <col min="5" max="5" width="11.83203125" style="4" customWidth="1"/>
    <col min="6" max="16384" width="9.33203125" style="4"/>
  </cols>
  <sheetData>
    <row r="1" spans="1:5" s="2" customFormat="1" ht="21" customHeight="1" thickBot="1" x14ac:dyDescent="0.25">
      <c r="A1" s="223"/>
      <c r="B1" s="224"/>
      <c r="C1" s="271"/>
      <c r="D1" s="724"/>
    </row>
    <row r="2" spans="1:5" s="101" customFormat="1" ht="35.25" customHeight="1" thickBot="1" x14ac:dyDescent="0.25">
      <c r="A2" s="1176" t="s">
        <v>204</v>
      </c>
      <c r="B2" s="1177"/>
      <c r="C2" s="1072" t="s">
        <v>679</v>
      </c>
      <c r="D2" s="1178"/>
      <c r="E2" s="1179"/>
    </row>
    <row r="3" spans="1:5" s="101" customFormat="1" ht="22.5" hidden="1" customHeight="1" thickBot="1" x14ac:dyDescent="0.25">
      <c r="A3" s="1069" t="s">
        <v>203</v>
      </c>
      <c r="B3" s="1070"/>
      <c r="C3" s="1071" t="s">
        <v>213</v>
      </c>
      <c r="D3" s="1075" t="s">
        <v>933</v>
      </c>
      <c r="E3" s="1075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39" thickBot="1" x14ac:dyDescent="0.25">
      <c r="A5" s="1174" t="s">
        <v>205</v>
      </c>
      <c r="B5" s="1175"/>
      <c r="C5" s="581" t="s">
        <v>935</v>
      </c>
      <c r="D5" s="1011" t="s">
        <v>1152</v>
      </c>
      <c r="E5" s="1011" t="s">
        <v>1151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1012">
        <v>4</v>
      </c>
      <c r="E6" s="1012">
        <v>5</v>
      </c>
    </row>
    <row r="7" spans="1:5" s="59" customFormat="1" ht="15.95" customHeight="1" thickBot="1" x14ac:dyDescent="0.25">
      <c r="A7" s="232"/>
      <c r="B7" s="233"/>
      <c r="C7" s="233" t="s">
        <v>937</v>
      </c>
      <c r="D7" s="1013"/>
      <c r="E7" s="1013"/>
    </row>
    <row r="8" spans="1:5" s="103" customFormat="1" ht="12" customHeight="1" thickBot="1" x14ac:dyDescent="0.25">
      <c r="A8" s="209" t="s">
        <v>895</v>
      </c>
      <c r="B8" s="235"/>
      <c r="C8" s="592" t="s">
        <v>210</v>
      </c>
      <c r="D8" s="583">
        <f>SUM(D9:D16)</f>
        <v>50</v>
      </c>
      <c r="E8" s="990">
        <v>50</v>
      </c>
    </row>
    <row r="9" spans="1:5" s="103" customFormat="1" ht="12" customHeight="1" x14ac:dyDescent="0.2">
      <c r="A9" s="239"/>
      <c r="B9" s="238" t="s">
        <v>57</v>
      </c>
      <c r="C9" s="593" t="s">
        <v>133</v>
      </c>
      <c r="D9" s="982"/>
      <c r="E9" s="982"/>
    </row>
    <row r="10" spans="1:5" s="103" customFormat="1" ht="12" customHeight="1" x14ac:dyDescent="0.2">
      <c r="A10" s="237"/>
      <c r="B10" s="238" t="s">
        <v>58</v>
      </c>
      <c r="C10" s="594" t="s">
        <v>134</v>
      </c>
      <c r="D10" s="983">
        <v>50</v>
      </c>
      <c r="E10" s="983">
        <v>50</v>
      </c>
    </row>
    <row r="11" spans="1:5" s="103" customFormat="1" ht="12" customHeight="1" x14ac:dyDescent="0.2">
      <c r="A11" s="237"/>
      <c r="B11" s="238" t="s">
        <v>59</v>
      </c>
      <c r="C11" s="594" t="s">
        <v>135</v>
      </c>
      <c r="D11" s="983"/>
      <c r="E11" s="983"/>
    </row>
    <row r="12" spans="1:5" s="103" customFormat="1" ht="12" customHeight="1" x14ac:dyDescent="0.2">
      <c r="A12" s="237"/>
      <c r="B12" s="238" t="s">
        <v>60</v>
      </c>
      <c r="C12" s="594" t="s">
        <v>136</v>
      </c>
      <c r="D12" s="983"/>
      <c r="E12" s="983"/>
    </row>
    <row r="13" spans="1:5" s="103" customFormat="1" ht="12" customHeight="1" x14ac:dyDescent="0.2">
      <c r="A13" s="237"/>
      <c r="B13" s="238" t="s">
        <v>91</v>
      </c>
      <c r="C13" s="595" t="s">
        <v>137</v>
      </c>
      <c r="D13" s="983"/>
      <c r="E13" s="983"/>
    </row>
    <row r="14" spans="1:5" s="103" customFormat="1" ht="12" customHeight="1" x14ac:dyDescent="0.2">
      <c r="A14" s="240"/>
      <c r="B14" s="238" t="s">
        <v>61</v>
      </c>
      <c r="C14" s="594" t="s">
        <v>138</v>
      </c>
      <c r="D14" s="984"/>
      <c r="E14" s="984"/>
    </row>
    <row r="15" spans="1:5" s="104" customFormat="1" ht="12" customHeight="1" x14ac:dyDescent="0.2">
      <c r="A15" s="237"/>
      <c r="B15" s="238" t="s">
        <v>62</v>
      </c>
      <c r="C15" s="594" t="s">
        <v>855</v>
      </c>
      <c r="D15" s="983"/>
      <c r="E15" s="983"/>
    </row>
    <row r="16" spans="1:5" s="104" customFormat="1" ht="12" customHeight="1" thickBot="1" x14ac:dyDescent="0.25">
      <c r="A16" s="241"/>
      <c r="B16" s="242" t="s">
        <v>72</v>
      </c>
      <c r="C16" s="595" t="s">
        <v>197</v>
      </c>
      <c r="D16" s="985"/>
      <c r="E16" s="985"/>
    </row>
    <row r="17" spans="1:7" s="103" customFormat="1" ht="12" customHeight="1" thickBot="1" x14ac:dyDescent="0.25">
      <c r="A17" s="209" t="s">
        <v>896</v>
      </c>
      <c r="B17" s="235"/>
      <c r="C17" s="592" t="s">
        <v>856</v>
      </c>
      <c r="D17" s="583">
        <f>SUM(D18:D21)</f>
        <v>0</v>
      </c>
      <c r="E17" s="990"/>
    </row>
    <row r="18" spans="1:7" s="104" customFormat="1" ht="12" customHeight="1" x14ac:dyDescent="0.2">
      <c r="A18" s="237"/>
      <c r="B18" s="238" t="s">
        <v>63</v>
      </c>
      <c r="C18" s="596" t="s">
        <v>852</v>
      </c>
      <c r="D18" s="983"/>
      <c r="E18" s="983"/>
    </row>
    <row r="19" spans="1:7" s="104" customFormat="1" ht="12" customHeight="1" x14ac:dyDescent="0.2">
      <c r="A19" s="237"/>
      <c r="B19" s="238" t="s">
        <v>64</v>
      </c>
      <c r="C19" s="594" t="s">
        <v>853</v>
      </c>
      <c r="D19" s="983"/>
      <c r="E19" s="983"/>
    </row>
    <row r="20" spans="1:7" s="104" customFormat="1" ht="12" customHeight="1" x14ac:dyDescent="0.2">
      <c r="A20" s="237"/>
      <c r="B20" s="238" t="s">
        <v>65</v>
      </c>
      <c r="C20" s="594" t="s">
        <v>854</v>
      </c>
      <c r="D20" s="983"/>
      <c r="E20" s="983"/>
    </row>
    <row r="21" spans="1:7" s="104" customFormat="1" ht="12" customHeight="1" thickBot="1" x14ac:dyDescent="0.25">
      <c r="A21" s="237"/>
      <c r="B21" s="238" t="s">
        <v>66</v>
      </c>
      <c r="C21" s="594" t="s">
        <v>853</v>
      </c>
      <c r="D21" s="983"/>
      <c r="E21" s="983"/>
    </row>
    <row r="22" spans="1:7" s="104" customFormat="1" ht="12" customHeight="1" thickBot="1" x14ac:dyDescent="0.25">
      <c r="A22" s="217" t="s">
        <v>897</v>
      </c>
      <c r="B22" s="133"/>
      <c r="C22" s="597" t="s">
        <v>857</v>
      </c>
      <c r="D22" s="583">
        <f>+D23+D24</f>
        <v>0</v>
      </c>
      <c r="E22" s="990"/>
    </row>
    <row r="23" spans="1:7" s="103" customFormat="1" ht="12" customHeight="1" x14ac:dyDescent="0.2">
      <c r="A23" s="381"/>
      <c r="B23" s="403" t="s">
        <v>37</v>
      </c>
      <c r="C23" s="598" t="s">
        <v>248</v>
      </c>
      <c r="D23" s="986"/>
      <c r="E23" s="982"/>
    </row>
    <row r="24" spans="1:7" s="103" customFormat="1" ht="12" customHeight="1" thickBot="1" x14ac:dyDescent="0.25">
      <c r="A24" s="401"/>
      <c r="B24" s="402" t="s">
        <v>38</v>
      </c>
      <c r="C24" s="599" t="s">
        <v>252</v>
      </c>
      <c r="D24" s="987"/>
      <c r="E24" s="1294"/>
    </row>
    <row r="25" spans="1:7" s="103" customFormat="1" ht="12" customHeight="1" thickBot="1" x14ac:dyDescent="0.25">
      <c r="A25" s="217" t="s">
        <v>898</v>
      </c>
      <c r="B25" s="235"/>
      <c r="C25" s="597" t="s">
        <v>874</v>
      </c>
      <c r="D25" s="672">
        <v>60490</v>
      </c>
      <c r="E25" s="1295">
        <v>60490</v>
      </c>
    </row>
    <row r="26" spans="1:7" s="103" customFormat="1" ht="12" customHeight="1" thickBot="1" x14ac:dyDescent="0.25">
      <c r="A26" s="209" t="s">
        <v>899</v>
      </c>
      <c r="B26" s="176"/>
      <c r="C26" s="597" t="s">
        <v>870</v>
      </c>
      <c r="D26" s="583">
        <f>D8+D17+D22+D25</f>
        <v>60540</v>
      </c>
      <c r="E26" s="990">
        <f>E8+E17+E22+E25</f>
        <v>60540</v>
      </c>
    </row>
    <row r="27" spans="1:7" s="104" customFormat="1" ht="12" customHeight="1" thickBot="1" x14ac:dyDescent="0.25">
      <c r="A27" s="398" t="s">
        <v>900</v>
      </c>
      <c r="B27" s="407"/>
      <c r="C27" s="600" t="s">
        <v>872</v>
      </c>
      <c r="D27" s="988"/>
      <c r="E27" s="1296">
        <v>9261</v>
      </c>
    </row>
    <row r="28" spans="1:7" s="104" customFormat="1" ht="15" customHeight="1" x14ac:dyDescent="0.2">
      <c r="A28" s="239"/>
      <c r="B28" s="174" t="s">
        <v>44</v>
      </c>
      <c r="C28" s="598" t="s">
        <v>355</v>
      </c>
      <c r="D28" s="986"/>
      <c r="E28" s="982">
        <v>9261</v>
      </c>
    </row>
    <row r="29" spans="1:7" s="104" customFormat="1" ht="15" customHeight="1" x14ac:dyDescent="0.2">
      <c r="A29" s="590"/>
      <c r="B29" s="177" t="s">
        <v>45</v>
      </c>
      <c r="C29" s="601" t="s">
        <v>860</v>
      </c>
      <c r="D29" s="1014"/>
      <c r="E29" s="985"/>
    </row>
    <row r="30" spans="1:7" s="104" customFormat="1" ht="15" customHeight="1" thickBot="1" x14ac:dyDescent="0.25">
      <c r="A30" s="408"/>
      <c r="B30" s="591" t="s">
        <v>944</v>
      </c>
      <c r="C30" s="602" t="s">
        <v>946</v>
      </c>
      <c r="D30" s="989"/>
      <c r="E30" s="1297"/>
    </row>
    <row r="31" spans="1:7" ht="13.5" thickBot="1" x14ac:dyDescent="0.25">
      <c r="A31" s="249" t="s">
        <v>901</v>
      </c>
      <c r="B31" s="396"/>
      <c r="C31" s="603" t="s">
        <v>873</v>
      </c>
      <c r="D31" s="672"/>
      <c r="E31" s="1295"/>
    </row>
    <row r="32" spans="1:7" s="59" customFormat="1" ht="16.5" customHeight="1" thickBot="1" x14ac:dyDescent="0.25">
      <c r="A32" s="249" t="s">
        <v>902</v>
      </c>
      <c r="B32" s="250"/>
      <c r="C32" s="604" t="s">
        <v>871</v>
      </c>
      <c r="D32" s="990">
        <f>D26+D27+D31</f>
        <v>60540</v>
      </c>
      <c r="E32" s="990">
        <f>E26+E27+E31</f>
        <v>69801</v>
      </c>
      <c r="G32" s="723"/>
    </row>
    <row r="33" spans="1:5" s="105" customFormat="1" ht="12" customHeight="1" x14ac:dyDescent="0.2">
      <c r="A33" s="252"/>
      <c r="B33" s="252"/>
      <c r="C33" s="253"/>
      <c r="D33" s="716"/>
      <c r="E33" s="716"/>
    </row>
    <row r="34" spans="1:5" ht="12" customHeight="1" thickBot="1" x14ac:dyDescent="0.25">
      <c r="A34" s="254"/>
      <c r="B34" s="255"/>
      <c r="C34" s="255"/>
      <c r="D34" s="710"/>
      <c r="E34" s="710"/>
    </row>
    <row r="35" spans="1:5" ht="39" thickBot="1" x14ac:dyDescent="0.25">
      <c r="A35" s="209"/>
      <c r="B35" s="210"/>
      <c r="C35" s="207" t="s">
        <v>1</v>
      </c>
      <c r="D35" s="784" t="s">
        <v>1152</v>
      </c>
      <c r="E35" s="1011" t="s">
        <v>1151</v>
      </c>
    </row>
    <row r="36" spans="1:5" ht="12" customHeight="1" thickBot="1" x14ac:dyDescent="0.25">
      <c r="A36" s="217" t="s">
        <v>895</v>
      </c>
      <c r="B36" s="24"/>
      <c r="C36" s="133" t="s">
        <v>850</v>
      </c>
      <c r="D36" s="584">
        <f>SUM(D37:D41)</f>
        <v>60540</v>
      </c>
      <c r="E36" s="786">
        <f>SUM(E37:E41)</f>
        <v>69801</v>
      </c>
    </row>
    <row r="37" spans="1:5" ht="12" customHeight="1" x14ac:dyDescent="0.2">
      <c r="A37" s="259"/>
      <c r="B37" s="173" t="s">
        <v>57</v>
      </c>
      <c r="C37" s="11" t="s">
        <v>926</v>
      </c>
      <c r="D37" s="676">
        <v>39222</v>
      </c>
      <c r="E37" s="1298">
        <f>39222+290</f>
        <v>39512</v>
      </c>
    </row>
    <row r="38" spans="1:5" ht="12" customHeight="1" x14ac:dyDescent="0.2">
      <c r="A38" s="260"/>
      <c r="B38" s="157" t="s">
        <v>58</v>
      </c>
      <c r="C38" s="9" t="s">
        <v>164</v>
      </c>
      <c r="D38" s="678">
        <v>11066</v>
      </c>
      <c r="E38" s="983">
        <f>11066+78</f>
        <v>11144</v>
      </c>
    </row>
    <row r="39" spans="1:5" ht="12" customHeight="1" x14ac:dyDescent="0.2">
      <c r="A39" s="260"/>
      <c r="B39" s="157" t="s">
        <v>59</v>
      </c>
      <c r="C39" s="9" t="s">
        <v>88</v>
      </c>
      <c r="D39" s="678">
        <v>10252</v>
      </c>
      <c r="E39" s="983">
        <f>10252+329</f>
        <v>10581</v>
      </c>
    </row>
    <row r="40" spans="1:5" s="105" customFormat="1" ht="12" customHeight="1" x14ac:dyDescent="0.2">
      <c r="A40" s="260"/>
      <c r="B40" s="157" t="s">
        <v>60</v>
      </c>
      <c r="C40" s="9" t="s">
        <v>165</v>
      </c>
      <c r="D40" s="678"/>
      <c r="E40" s="983"/>
    </row>
    <row r="41" spans="1:5" ht="12" customHeight="1" thickBot="1" x14ac:dyDescent="0.25">
      <c r="A41" s="260"/>
      <c r="B41" s="157" t="s">
        <v>71</v>
      </c>
      <c r="C41" s="9" t="s">
        <v>166</v>
      </c>
      <c r="D41" s="678"/>
      <c r="E41" s="983">
        <v>8564</v>
      </c>
    </row>
    <row r="42" spans="1:5" ht="12" customHeight="1" thickBot="1" x14ac:dyDescent="0.25">
      <c r="A42" s="217" t="s">
        <v>896</v>
      </c>
      <c r="B42" s="24"/>
      <c r="C42" s="133" t="s">
        <v>867</v>
      </c>
      <c r="D42" s="584"/>
      <c r="E42" s="990"/>
    </row>
    <row r="43" spans="1:5" ht="12" customHeight="1" x14ac:dyDescent="0.2">
      <c r="A43" s="259"/>
      <c r="B43" s="173" t="s">
        <v>63</v>
      </c>
      <c r="C43" s="11" t="s">
        <v>280</v>
      </c>
      <c r="D43" s="676"/>
      <c r="E43" s="1298"/>
    </row>
    <row r="44" spans="1:5" ht="12" customHeight="1" x14ac:dyDescent="0.2">
      <c r="A44" s="260"/>
      <c r="B44" s="157" t="s">
        <v>64</v>
      </c>
      <c r="C44" s="9" t="s">
        <v>168</v>
      </c>
      <c r="D44" s="678"/>
      <c r="E44" s="983"/>
    </row>
    <row r="45" spans="1:5" ht="15" customHeight="1" x14ac:dyDescent="0.2">
      <c r="A45" s="260"/>
      <c r="B45" s="157" t="s">
        <v>67</v>
      </c>
      <c r="C45" s="9" t="s">
        <v>2</v>
      </c>
      <c r="D45" s="678"/>
      <c r="E45" s="983"/>
    </row>
    <row r="46" spans="1:5" ht="13.5" thickBot="1" x14ac:dyDescent="0.25">
      <c r="A46" s="260"/>
      <c r="B46" s="157" t="s">
        <v>78</v>
      </c>
      <c r="C46" s="9" t="s">
        <v>864</v>
      </c>
      <c r="D46" s="678"/>
      <c r="E46" s="983"/>
    </row>
    <row r="47" spans="1:5" ht="15" customHeight="1" thickBot="1" x14ac:dyDescent="0.25">
      <c r="A47" s="217" t="s">
        <v>897</v>
      </c>
      <c r="B47" s="24"/>
      <c r="C47" s="24" t="s">
        <v>865</v>
      </c>
      <c r="D47" s="686"/>
      <c r="E47" s="1295"/>
    </row>
    <row r="48" spans="1:5" ht="14.25" customHeight="1" thickBot="1" x14ac:dyDescent="0.25">
      <c r="A48" s="249" t="s">
        <v>898</v>
      </c>
      <c r="B48" s="1076"/>
      <c r="C48" s="133" t="s">
        <v>868</v>
      </c>
      <c r="D48" s="686"/>
      <c r="E48" s="1295"/>
    </row>
    <row r="49" spans="1:7" ht="13.5" thickBot="1" x14ac:dyDescent="0.25">
      <c r="A49" s="217" t="s">
        <v>899</v>
      </c>
      <c r="B49" s="246"/>
      <c r="C49" s="262" t="s">
        <v>866</v>
      </c>
      <c r="D49" s="786">
        <f>+D36+D42+D47+D48</f>
        <v>60540</v>
      </c>
      <c r="E49" s="786">
        <f>+E36+E42+E47+E48</f>
        <v>69801</v>
      </c>
      <c r="F49" s="45"/>
      <c r="G49" s="45"/>
    </row>
    <row r="50" spans="1:7" x14ac:dyDescent="0.2">
      <c r="A50" s="263"/>
      <c r="B50" s="264"/>
      <c r="C50" s="264"/>
      <c r="D50" s="588"/>
      <c r="E50" s="1299"/>
    </row>
    <row r="51" spans="1:7" ht="13.5" hidden="1" thickBot="1" x14ac:dyDescent="0.25">
      <c r="A51" s="265" t="s">
        <v>208</v>
      </c>
      <c r="B51" s="266"/>
      <c r="C51" s="267"/>
      <c r="D51" s="131"/>
    </row>
    <row r="52" spans="1:7" ht="13.5" hidden="1" thickBot="1" x14ac:dyDescent="0.25">
      <c r="A52" s="265" t="s">
        <v>209</v>
      </c>
      <c r="B52" s="266"/>
      <c r="C52" s="267"/>
      <c r="D52" s="131"/>
    </row>
  </sheetData>
  <mergeCells count="3">
    <mergeCell ref="A2:B2"/>
    <mergeCell ref="A5:B5"/>
    <mergeCell ref="D2: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5/2016. (V.27.)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51"/>
  <sheetViews>
    <sheetView tabSelected="1" view="pageLayout" zoomScaleNormal="100" zoomScaleSheetLayoutView="100" workbookViewId="0">
      <selection activeCell="E8" sqref="E8:E48"/>
    </sheetView>
  </sheetViews>
  <sheetFormatPr defaultColWidth="9.33203125" defaultRowHeight="12.75" x14ac:dyDescent="0.2"/>
  <cols>
    <col min="1" max="1" width="4.83203125" style="580" customWidth="1"/>
    <col min="2" max="2" width="8.83203125" style="568" customWidth="1"/>
    <col min="3" max="3" width="71.83203125" style="568" customWidth="1"/>
    <col min="4" max="4" width="12.6640625" style="568" customWidth="1"/>
    <col min="5" max="5" width="11.83203125" style="568" customWidth="1"/>
    <col min="6" max="6" width="9.33203125" style="568" customWidth="1"/>
    <col min="7" max="16384" width="9.33203125" style="568"/>
  </cols>
  <sheetData>
    <row r="1" spans="1:5" s="565" customFormat="1" ht="21" customHeight="1" thickBot="1" x14ac:dyDescent="0.25">
      <c r="A1" s="223"/>
      <c r="B1" s="224"/>
      <c r="C1" s="1037"/>
      <c r="D1" s="717"/>
    </row>
    <row r="2" spans="1:5" s="566" customFormat="1" ht="36.75" customHeight="1" thickBot="1" x14ac:dyDescent="0.25">
      <c r="A2" s="1174" t="s">
        <v>204</v>
      </c>
      <c r="B2" s="1175"/>
      <c r="C2" s="1072" t="s">
        <v>479</v>
      </c>
      <c r="D2" s="1073"/>
      <c r="E2" s="1074"/>
    </row>
    <row r="3" spans="1:5" s="566" customFormat="1" ht="12" hidden="1" customHeight="1" thickBot="1" x14ac:dyDescent="0.25">
      <c r="A3" s="1069" t="s">
        <v>203</v>
      </c>
      <c r="B3" s="1070"/>
      <c r="C3" s="1071" t="s">
        <v>213</v>
      </c>
      <c r="D3" s="695" t="s">
        <v>933</v>
      </c>
      <c r="E3" s="695"/>
    </row>
    <row r="4" spans="1:5" s="567" customFormat="1" ht="15.95" customHeight="1" thickBot="1" x14ac:dyDescent="0.3">
      <c r="A4" s="228"/>
      <c r="B4" s="228"/>
      <c r="C4" s="228"/>
      <c r="D4" s="229"/>
      <c r="E4" s="229"/>
    </row>
    <row r="5" spans="1:5" ht="38.25" x14ac:dyDescent="0.2">
      <c r="A5" s="1180" t="s">
        <v>205</v>
      </c>
      <c r="B5" s="1181"/>
      <c r="C5" s="1038" t="s">
        <v>935</v>
      </c>
      <c r="D5" s="1039" t="s">
        <v>1152</v>
      </c>
      <c r="E5" s="1040" t="s">
        <v>1151</v>
      </c>
    </row>
    <row r="6" spans="1:5" s="569" customFormat="1" ht="12.95" customHeight="1" x14ac:dyDescent="0.2">
      <c r="A6" s="237">
        <v>1</v>
      </c>
      <c r="B6" s="1041">
        <v>2</v>
      </c>
      <c r="C6" s="1041">
        <v>3</v>
      </c>
      <c r="D6" s="1042">
        <v>4</v>
      </c>
      <c r="E6" s="1043">
        <v>5</v>
      </c>
    </row>
    <row r="7" spans="1:5" s="569" customFormat="1" ht="15.95" customHeight="1" x14ac:dyDescent="0.2">
      <c r="A7" s="1044"/>
      <c r="B7" s="1045"/>
      <c r="C7" s="1045" t="s">
        <v>937</v>
      </c>
      <c r="D7" s="1046"/>
      <c r="E7" s="1047"/>
    </row>
    <row r="8" spans="1:5" s="570" customFormat="1" ht="12" customHeight="1" x14ac:dyDescent="0.2">
      <c r="A8" s="237" t="s">
        <v>895</v>
      </c>
      <c r="B8" s="1048"/>
      <c r="C8" s="1049" t="s">
        <v>210</v>
      </c>
      <c r="D8" s="1050">
        <f>SUM(D9:D16)</f>
        <v>2695</v>
      </c>
      <c r="E8" s="1051">
        <f>SUM(E9:E16)</f>
        <v>2695</v>
      </c>
    </row>
    <row r="9" spans="1:5" s="570" customFormat="1" ht="12" customHeight="1" x14ac:dyDescent="0.2">
      <c r="A9" s="237"/>
      <c r="B9" s="238" t="s">
        <v>57</v>
      </c>
      <c r="C9" s="9" t="s">
        <v>133</v>
      </c>
      <c r="D9" s="785"/>
      <c r="E9" s="670"/>
    </row>
    <row r="10" spans="1:5" s="570" customFormat="1" ht="12" customHeight="1" x14ac:dyDescent="0.2">
      <c r="A10" s="237"/>
      <c r="B10" s="238" t="s">
        <v>58</v>
      </c>
      <c r="C10" s="9" t="s">
        <v>134</v>
      </c>
      <c r="D10" s="785"/>
      <c r="E10" s="670"/>
    </row>
    <row r="11" spans="1:5" s="570" customFormat="1" ht="12" customHeight="1" x14ac:dyDescent="0.2">
      <c r="A11" s="237"/>
      <c r="B11" s="238" t="s">
        <v>59</v>
      </c>
      <c r="C11" s="9" t="s">
        <v>135</v>
      </c>
      <c r="D11" s="785"/>
      <c r="E11" s="670"/>
    </row>
    <row r="12" spans="1:5" s="570" customFormat="1" ht="12" customHeight="1" x14ac:dyDescent="0.2">
      <c r="A12" s="237"/>
      <c r="B12" s="238" t="s">
        <v>60</v>
      </c>
      <c r="C12" s="9" t="s">
        <v>136</v>
      </c>
      <c r="D12" s="785">
        <v>2122</v>
      </c>
      <c r="E12" s="670">
        <v>2122</v>
      </c>
    </row>
    <row r="13" spans="1:5" s="570" customFormat="1" ht="12" customHeight="1" x14ac:dyDescent="0.2">
      <c r="A13" s="237"/>
      <c r="B13" s="238" t="s">
        <v>91</v>
      </c>
      <c r="C13" s="9" t="s">
        <v>137</v>
      </c>
      <c r="D13" s="785"/>
      <c r="E13" s="670"/>
    </row>
    <row r="14" spans="1:5" s="570" customFormat="1" ht="12" customHeight="1" x14ac:dyDescent="0.2">
      <c r="A14" s="237"/>
      <c r="B14" s="238" t="s">
        <v>61</v>
      </c>
      <c r="C14" s="9" t="s">
        <v>138</v>
      </c>
      <c r="D14" s="785">
        <v>573</v>
      </c>
      <c r="E14" s="670">
        <v>573</v>
      </c>
    </row>
    <row r="15" spans="1:5" s="571" customFormat="1" ht="12" customHeight="1" x14ac:dyDescent="0.2">
      <c r="A15" s="237"/>
      <c r="B15" s="238" t="s">
        <v>62</v>
      </c>
      <c r="C15" s="9" t="s">
        <v>855</v>
      </c>
      <c r="D15" s="785"/>
      <c r="E15" s="670"/>
    </row>
    <row r="16" spans="1:5" s="571" customFormat="1" ht="12" customHeight="1" x14ac:dyDescent="0.2">
      <c r="A16" s="237"/>
      <c r="B16" s="238" t="s">
        <v>72</v>
      </c>
      <c r="C16" s="9" t="s">
        <v>197</v>
      </c>
      <c r="D16" s="785"/>
      <c r="E16" s="670"/>
    </row>
    <row r="17" spans="1:7" s="570" customFormat="1" ht="12" customHeight="1" x14ac:dyDescent="0.2">
      <c r="A17" s="237" t="s">
        <v>896</v>
      </c>
      <c r="B17" s="1048"/>
      <c r="C17" s="1049" t="s">
        <v>856</v>
      </c>
      <c r="D17" s="1050"/>
      <c r="E17" s="1051"/>
    </row>
    <row r="18" spans="1:7" s="571" customFormat="1" ht="12" customHeight="1" x14ac:dyDescent="0.2">
      <c r="A18" s="237"/>
      <c r="B18" s="238" t="s">
        <v>63</v>
      </c>
      <c r="C18" s="9" t="s">
        <v>852</v>
      </c>
      <c r="D18" s="785"/>
      <c r="E18" s="670"/>
    </row>
    <row r="19" spans="1:7" s="571" customFormat="1" ht="12" customHeight="1" x14ac:dyDescent="0.2">
      <c r="A19" s="237"/>
      <c r="B19" s="238" t="s">
        <v>64</v>
      </c>
      <c r="C19" s="9" t="s">
        <v>853</v>
      </c>
      <c r="D19" s="785"/>
      <c r="E19" s="670"/>
    </row>
    <row r="20" spans="1:7" s="571" customFormat="1" ht="12" customHeight="1" x14ac:dyDescent="0.2">
      <c r="A20" s="237"/>
      <c r="B20" s="238" t="s">
        <v>65</v>
      </c>
      <c r="C20" s="9" t="s">
        <v>854</v>
      </c>
      <c r="D20" s="785"/>
      <c r="E20" s="670"/>
    </row>
    <row r="21" spans="1:7" s="571" customFormat="1" ht="12" customHeight="1" x14ac:dyDescent="0.2">
      <c r="A21" s="237"/>
      <c r="B21" s="238" t="s">
        <v>66</v>
      </c>
      <c r="C21" s="9" t="s">
        <v>853</v>
      </c>
      <c r="D21" s="785"/>
      <c r="E21" s="670"/>
    </row>
    <row r="22" spans="1:7" s="571" customFormat="1" ht="12" customHeight="1" x14ac:dyDescent="0.2">
      <c r="A22" s="260" t="s">
        <v>897</v>
      </c>
      <c r="B22" s="1052"/>
      <c r="C22" s="1052" t="s">
        <v>857</v>
      </c>
      <c r="D22" s="1050"/>
      <c r="E22" s="1051"/>
    </row>
    <row r="23" spans="1:7" s="570" customFormat="1" ht="12" customHeight="1" x14ac:dyDescent="0.2">
      <c r="A23" s="260"/>
      <c r="B23" s="238" t="s">
        <v>37</v>
      </c>
      <c r="C23" s="1053" t="s">
        <v>248</v>
      </c>
      <c r="D23" s="678"/>
      <c r="E23" s="670"/>
    </row>
    <row r="24" spans="1:7" s="570" customFormat="1" ht="12" customHeight="1" x14ac:dyDescent="0.2">
      <c r="A24" s="260"/>
      <c r="B24" s="238" t="s">
        <v>38</v>
      </c>
      <c r="C24" s="1053" t="s">
        <v>252</v>
      </c>
      <c r="D24" s="678"/>
      <c r="E24" s="670"/>
    </row>
    <row r="25" spans="1:7" s="570" customFormat="1" ht="12" customHeight="1" x14ac:dyDescent="0.2">
      <c r="A25" s="260" t="s">
        <v>898</v>
      </c>
      <c r="B25" s="1048"/>
      <c r="C25" s="1052" t="s">
        <v>874</v>
      </c>
      <c r="D25" s="1054">
        <v>83582</v>
      </c>
      <c r="E25" s="1055">
        <v>83582</v>
      </c>
    </row>
    <row r="26" spans="1:7" s="570" customFormat="1" ht="12" customHeight="1" x14ac:dyDescent="0.2">
      <c r="A26" s="237" t="s">
        <v>899</v>
      </c>
      <c r="B26" s="1056"/>
      <c r="C26" s="1052" t="s">
        <v>870</v>
      </c>
      <c r="D26" s="1050">
        <f>D8+D17+D22+D25</f>
        <v>86277</v>
      </c>
      <c r="E26" s="1051">
        <f>E8+E17+E22+E25</f>
        <v>86277</v>
      </c>
      <c r="G26" s="1015"/>
    </row>
    <row r="27" spans="1:7" s="571" customFormat="1" ht="12" customHeight="1" x14ac:dyDescent="0.2">
      <c r="A27" s="1057" t="s">
        <v>900</v>
      </c>
      <c r="B27" s="1058"/>
      <c r="C27" s="1052" t="s">
        <v>872</v>
      </c>
      <c r="D27" s="1050"/>
      <c r="E27" s="1051">
        <f>SUM(E28)</f>
        <v>10430</v>
      </c>
    </row>
    <row r="28" spans="1:7" s="571" customFormat="1" ht="15" customHeight="1" x14ac:dyDescent="0.2">
      <c r="A28" s="237"/>
      <c r="B28" s="157" t="s">
        <v>44</v>
      </c>
      <c r="C28" s="1053" t="s">
        <v>355</v>
      </c>
      <c r="D28" s="678"/>
      <c r="E28" s="670">
        <v>10430</v>
      </c>
    </row>
    <row r="29" spans="1:7" s="571" customFormat="1" ht="15" customHeight="1" x14ac:dyDescent="0.2">
      <c r="A29" s="1059"/>
      <c r="B29" s="157" t="s">
        <v>45</v>
      </c>
      <c r="C29" s="1053" t="s">
        <v>860</v>
      </c>
      <c r="D29" s="678"/>
      <c r="E29" s="670"/>
    </row>
    <row r="30" spans="1:7" x14ac:dyDescent="0.2">
      <c r="A30" s="1057" t="s">
        <v>901</v>
      </c>
      <c r="B30" s="1060"/>
      <c r="C30" s="1052" t="s">
        <v>873</v>
      </c>
      <c r="D30" s="1054"/>
      <c r="E30" s="1055"/>
    </row>
    <row r="31" spans="1:7" s="569" customFormat="1" ht="16.5" customHeight="1" thickBot="1" x14ac:dyDescent="0.25">
      <c r="A31" s="1061" t="s">
        <v>902</v>
      </c>
      <c r="B31" s="1062"/>
      <c r="C31" s="1063" t="s">
        <v>871</v>
      </c>
      <c r="D31" s="1064">
        <f>D26+D27+D30</f>
        <v>86277</v>
      </c>
      <c r="E31" s="1300">
        <f>E26+E27+E30</f>
        <v>96707</v>
      </c>
    </row>
    <row r="32" spans="1:7" s="572" customFormat="1" ht="12" customHeight="1" x14ac:dyDescent="0.2">
      <c r="A32" s="252"/>
      <c r="B32" s="252"/>
      <c r="C32" s="253"/>
      <c r="D32" s="716"/>
      <c r="E32" s="1301"/>
    </row>
    <row r="33" spans="1:5" ht="12" customHeight="1" thickBot="1" x14ac:dyDescent="0.25">
      <c r="A33" s="254"/>
      <c r="B33" s="255"/>
      <c r="C33" s="255"/>
      <c r="D33" s="710"/>
      <c r="E33" s="588"/>
    </row>
    <row r="34" spans="1:5" ht="38.25" x14ac:dyDescent="0.2">
      <c r="A34" s="239"/>
      <c r="B34" s="1065"/>
      <c r="C34" s="1038" t="s">
        <v>1</v>
      </c>
      <c r="D34" s="1039" t="s">
        <v>1152</v>
      </c>
      <c r="E34" s="1302" t="s">
        <v>1151</v>
      </c>
    </row>
    <row r="35" spans="1:5" ht="12" customHeight="1" x14ac:dyDescent="0.2">
      <c r="A35" s="260" t="s">
        <v>895</v>
      </c>
      <c r="B35" s="1066"/>
      <c r="C35" s="1052" t="s">
        <v>850</v>
      </c>
      <c r="D35" s="1050">
        <f>SUM(D36:D40)</f>
        <v>86277</v>
      </c>
      <c r="E35" s="1051">
        <f>SUM(E36:E40)</f>
        <v>96707</v>
      </c>
    </row>
    <row r="36" spans="1:5" ht="12" customHeight="1" x14ac:dyDescent="0.2">
      <c r="A36" s="260"/>
      <c r="B36" s="157" t="s">
        <v>57</v>
      </c>
      <c r="C36" s="9" t="s">
        <v>926</v>
      </c>
      <c r="D36" s="678">
        <v>56103</v>
      </c>
      <c r="E36" s="670">
        <f>56103+17</f>
        <v>56120</v>
      </c>
    </row>
    <row r="37" spans="1:5" ht="12" customHeight="1" x14ac:dyDescent="0.2">
      <c r="A37" s="260"/>
      <c r="B37" s="157" t="s">
        <v>58</v>
      </c>
      <c r="C37" s="9" t="s">
        <v>164</v>
      </c>
      <c r="D37" s="678">
        <v>15601</v>
      </c>
      <c r="E37" s="670">
        <f>15601+6</f>
        <v>15607</v>
      </c>
    </row>
    <row r="38" spans="1:5" ht="12" customHeight="1" x14ac:dyDescent="0.2">
      <c r="A38" s="260"/>
      <c r="B38" s="157" t="s">
        <v>59</v>
      </c>
      <c r="C38" s="9" t="s">
        <v>88</v>
      </c>
      <c r="D38" s="678">
        <v>14573</v>
      </c>
      <c r="E38" s="670">
        <f>14573+481</f>
        <v>15054</v>
      </c>
    </row>
    <row r="39" spans="1:5" s="572" customFormat="1" ht="12" customHeight="1" x14ac:dyDescent="0.2">
      <c r="A39" s="260"/>
      <c r="B39" s="157" t="s">
        <v>60</v>
      </c>
      <c r="C39" s="9" t="s">
        <v>165</v>
      </c>
      <c r="D39" s="678"/>
      <c r="E39" s="670"/>
    </row>
    <row r="40" spans="1:5" ht="12" customHeight="1" x14ac:dyDescent="0.2">
      <c r="A40" s="260"/>
      <c r="B40" s="157" t="s">
        <v>71</v>
      </c>
      <c r="C40" s="9" t="s">
        <v>166</v>
      </c>
      <c r="D40" s="678"/>
      <c r="E40" s="670">
        <v>9926</v>
      </c>
    </row>
    <row r="41" spans="1:5" ht="12" customHeight="1" x14ac:dyDescent="0.2">
      <c r="A41" s="260" t="s">
        <v>896</v>
      </c>
      <c r="B41" s="1066"/>
      <c r="C41" s="1052" t="s">
        <v>867</v>
      </c>
      <c r="D41" s="1050"/>
      <c r="E41" s="1051"/>
    </row>
    <row r="42" spans="1:5" ht="12" customHeight="1" x14ac:dyDescent="0.2">
      <c r="A42" s="260"/>
      <c r="B42" s="157" t="s">
        <v>63</v>
      </c>
      <c r="C42" s="9" t="s">
        <v>280</v>
      </c>
      <c r="D42" s="678"/>
      <c r="E42" s="670"/>
    </row>
    <row r="43" spans="1:5" ht="12" customHeight="1" x14ac:dyDescent="0.2">
      <c r="A43" s="260"/>
      <c r="B43" s="157" t="s">
        <v>64</v>
      </c>
      <c r="C43" s="9" t="s">
        <v>168</v>
      </c>
      <c r="D43" s="678"/>
      <c r="E43" s="670"/>
    </row>
    <row r="44" spans="1:5" ht="15" customHeight="1" x14ac:dyDescent="0.2">
      <c r="A44" s="260"/>
      <c r="B44" s="157" t="s">
        <v>67</v>
      </c>
      <c r="C44" s="9" t="s">
        <v>2</v>
      </c>
      <c r="D44" s="678"/>
      <c r="E44" s="670"/>
    </row>
    <row r="45" spans="1:5" x14ac:dyDescent="0.2">
      <c r="A45" s="260"/>
      <c r="B45" s="157" t="s">
        <v>78</v>
      </c>
      <c r="C45" s="9" t="s">
        <v>864</v>
      </c>
      <c r="D45" s="678"/>
      <c r="E45" s="670"/>
    </row>
    <row r="46" spans="1:5" ht="15" customHeight="1" x14ac:dyDescent="0.2">
      <c r="A46" s="260" t="s">
        <v>897</v>
      </c>
      <c r="B46" s="1066"/>
      <c r="C46" s="1066" t="s">
        <v>865</v>
      </c>
      <c r="D46" s="1054"/>
      <c r="E46" s="1055"/>
    </row>
    <row r="47" spans="1:5" ht="14.25" customHeight="1" x14ac:dyDescent="0.2">
      <c r="A47" s="1057" t="s">
        <v>898</v>
      </c>
      <c r="B47" s="1060"/>
      <c r="C47" s="1052" t="s">
        <v>868</v>
      </c>
      <c r="D47" s="1054"/>
      <c r="E47" s="1055"/>
    </row>
    <row r="48" spans="1:5" ht="13.5" thickBot="1" x14ac:dyDescent="0.25">
      <c r="A48" s="382" t="s">
        <v>899</v>
      </c>
      <c r="B48" s="1067"/>
      <c r="C48" s="1068" t="s">
        <v>866</v>
      </c>
      <c r="D48" s="1064">
        <f>D35+D41+D46+D47</f>
        <v>86277</v>
      </c>
      <c r="E48" s="1300">
        <f>E35+E41+E46+E47</f>
        <v>96707</v>
      </c>
    </row>
    <row r="49" spans="1:4" x14ac:dyDescent="0.2">
      <c r="A49" s="573"/>
      <c r="B49" s="574"/>
      <c r="C49" s="574"/>
      <c r="D49" s="575"/>
    </row>
    <row r="50" spans="1:4" ht="13.5" hidden="1" thickBot="1" x14ac:dyDescent="0.25">
      <c r="A50" s="576" t="s">
        <v>208</v>
      </c>
      <c r="B50" s="577"/>
      <c r="C50" s="578"/>
      <c r="D50" s="579"/>
    </row>
    <row r="51" spans="1:4" ht="13.5" hidden="1" thickBot="1" x14ac:dyDescent="0.25">
      <c r="A51" s="576" t="s">
        <v>209</v>
      </c>
      <c r="B51" s="577"/>
      <c r="C51" s="578"/>
      <c r="D51" s="579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az 5/2016. (V.27.)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183" t="s">
        <v>875</v>
      </c>
      <c r="B1" s="1183"/>
      <c r="C1" s="1183"/>
      <c r="D1" s="1183"/>
      <c r="E1" s="1183"/>
      <c r="F1" s="1183"/>
      <c r="G1" s="1183"/>
    </row>
    <row r="3" spans="1:7" s="180" customFormat="1" ht="27" customHeight="1" x14ac:dyDescent="0.25">
      <c r="A3" s="178" t="s">
        <v>217</v>
      </c>
      <c r="B3" s="179"/>
      <c r="C3" s="1182" t="s">
        <v>218</v>
      </c>
      <c r="D3" s="1182"/>
      <c r="E3" s="1182"/>
      <c r="F3" s="1182"/>
      <c r="G3" s="1182"/>
    </row>
    <row r="4" spans="1:7" s="180" customFormat="1" ht="15.75" x14ac:dyDescent="0.25">
      <c r="A4" s="179"/>
      <c r="B4" s="179"/>
      <c r="C4" s="179"/>
      <c r="D4" s="179"/>
      <c r="E4" s="179"/>
      <c r="F4" s="179"/>
      <c r="G4" s="179"/>
    </row>
    <row r="5" spans="1:7" s="180" customFormat="1" ht="24.75" customHeight="1" x14ac:dyDescent="0.25">
      <c r="A5" s="178" t="s">
        <v>219</v>
      </c>
      <c r="B5" s="179"/>
      <c r="C5" s="1182" t="s">
        <v>218</v>
      </c>
      <c r="D5" s="1182"/>
      <c r="E5" s="1182"/>
      <c r="F5" s="1182"/>
      <c r="G5" s="179"/>
    </row>
    <row r="6" spans="1:7" s="181" customFormat="1" x14ac:dyDescent="0.2">
      <c r="A6" s="222"/>
      <c r="B6" s="222"/>
      <c r="C6" s="222"/>
      <c r="D6" s="222"/>
      <c r="E6" s="222"/>
      <c r="F6" s="222"/>
      <c r="G6" s="222"/>
    </row>
    <row r="7" spans="1:7" s="182" customFormat="1" ht="15" customHeight="1" x14ac:dyDescent="0.25">
      <c r="A7" s="289" t="s">
        <v>220</v>
      </c>
      <c r="B7" s="288"/>
      <c r="C7" s="288"/>
      <c r="D7" s="274"/>
      <c r="E7" s="274"/>
      <c r="F7" s="274"/>
      <c r="G7" s="274"/>
    </row>
    <row r="8" spans="1:7" s="182" customFormat="1" ht="15" customHeight="1" thickBot="1" x14ac:dyDescent="0.3">
      <c r="A8" s="289" t="s">
        <v>221</v>
      </c>
      <c r="B8" s="274"/>
      <c r="C8" s="274"/>
      <c r="D8" s="274"/>
      <c r="E8" s="274"/>
      <c r="F8" s="274"/>
      <c r="G8" s="274"/>
    </row>
    <row r="9" spans="1:7" s="89" customFormat="1" ht="42" customHeight="1" thickBot="1" x14ac:dyDescent="0.25">
      <c r="A9" s="206" t="s">
        <v>893</v>
      </c>
      <c r="B9" s="207" t="s">
        <v>222</v>
      </c>
      <c r="C9" s="207" t="s">
        <v>223</v>
      </c>
      <c r="D9" s="207" t="s">
        <v>224</v>
      </c>
      <c r="E9" s="207" t="s">
        <v>225</v>
      </c>
      <c r="F9" s="207" t="s">
        <v>226</v>
      </c>
      <c r="G9" s="208" t="s">
        <v>930</v>
      </c>
    </row>
    <row r="10" spans="1:7" ht="24" customHeight="1" x14ac:dyDescent="0.2">
      <c r="A10" s="275" t="s">
        <v>895</v>
      </c>
      <c r="B10" s="215" t="s">
        <v>227</v>
      </c>
      <c r="C10" s="183"/>
      <c r="D10" s="183"/>
      <c r="E10" s="183"/>
      <c r="F10" s="183"/>
      <c r="G10" s="276">
        <f>SUM(C10:F10)</f>
        <v>0</v>
      </c>
    </row>
    <row r="11" spans="1:7" ht="24" customHeight="1" x14ac:dyDescent="0.2">
      <c r="A11" s="277" t="s">
        <v>896</v>
      </c>
      <c r="B11" s="216" t="s">
        <v>228</v>
      </c>
      <c r="C11" s="184"/>
      <c r="D11" s="184"/>
      <c r="E11" s="184"/>
      <c r="F11" s="184"/>
      <c r="G11" s="278">
        <f t="shared" ref="G11:G16" si="0">SUM(C11:F11)</f>
        <v>0</v>
      </c>
    </row>
    <row r="12" spans="1:7" ht="24" customHeight="1" x14ac:dyDescent="0.2">
      <c r="A12" s="277" t="s">
        <v>897</v>
      </c>
      <c r="B12" s="216" t="s">
        <v>229</v>
      </c>
      <c r="C12" s="184"/>
      <c r="D12" s="184"/>
      <c r="E12" s="184"/>
      <c r="F12" s="184"/>
      <c r="G12" s="278">
        <f t="shared" si="0"/>
        <v>0</v>
      </c>
    </row>
    <row r="13" spans="1:7" ht="24" customHeight="1" x14ac:dyDescent="0.2">
      <c r="A13" s="277" t="s">
        <v>898</v>
      </c>
      <c r="B13" s="216" t="s">
        <v>230</v>
      </c>
      <c r="C13" s="184"/>
      <c r="D13" s="184"/>
      <c r="E13" s="184"/>
      <c r="F13" s="184"/>
      <c r="G13" s="278">
        <f t="shared" si="0"/>
        <v>0</v>
      </c>
    </row>
    <row r="14" spans="1:7" ht="24" customHeight="1" x14ac:dyDescent="0.2">
      <c r="A14" s="277" t="s">
        <v>899</v>
      </c>
      <c r="B14" s="216" t="s">
        <v>231</v>
      </c>
      <c r="C14" s="184"/>
      <c r="D14" s="184"/>
      <c r="E14" s="184"/>
      <c r="F14" s="184"/>
      <c r="G14" s="278">
        <f t="shared" si="0"/>
        <v>0</v>
      </c>
    </row>
    <row r="15" spans="1:7" ht="24" customHeight="1" thickBot="1" x14ac:dyDescent="0.25">
      <c r="A15" s="279" t="s">
        <v>900</v>
      </c>
      <c r="B15" s="280" t="s">
        <v>232</v>
      </c>
      <c r="C15" s="185"/>
      <c r="D15" s="185"/>
      <c r="E15" s="185"/>
      <c r="F15" s="185"/>
      <c r="G15" s="281">
        <f t="shared" si="0"/>
        <v>0</v>
      </c>
    </row>
    <row r="16" spans="1:7" s="186" customFormat="1" ht="24" customHeight="1" thickBot="1" x14ac:dyDescent="0.25">
      <c r="A16" s="282" t="s">
        <v>901</v>
      </c>
      <c r="B16" s="283" t="s">
        <v>930</v>
      </c>
      <c r="C16" s="284">
        <f>SUM(C10:C15)</f>
        <v>0</v>
      </c>
      <c r="D16" s="284">
        <f>SUM(D10:D15)</f>
        <v>0</v>
      </c>
      <c r="E16" s="284">
        <f>SUM(E10:E15)</f>
        <v>0</v>
      </c>
      <c r="F16" s="284">
        <f>SUM(F10:F15)</f>
        <v>0</v>
      </c>
      <c r="G16" s="285">
        <f t="shared" si="0"/>
        <v>0</v>
      </c>
    </row>
    <row r="17" spans="1:7" s="181" customFormat="1" x14ac:dyDescent="0.2">
      <c r="A17" s="222"/>
      <c r="B17" s="222"/>
      <c r="C17" s="222"/>
      <c r="D17" s="222"/>
      <c r="E17" s="222"/>
      <c r="F17" s="222"/>
      <c r="G17" s="222"/>
    </row>
    <row r="18" spans="1:7" s="181" customFormat="1" x14ac:dyDescent="0.2">
      <c r="A18" s="222"/>
      <c r="B18" s="222"/>
      <c r="C18" s="222"/>
      <c r="D18" s="222"/>
      <c r="E18" s="222"/>
      <c r="F18" s="222"/>
      <c r="G18" s="222"/>
    </row>
    <row r="19" spans="1:7" s="181" customFormat="1" x14ac:dyDescent="0.2">
      <c r="A19" s="222"/>
      <c r="B19" s="222"/>
      <c r="C19" s="222"/>
      <c r="D19" s="222"/>
      <c r="E19" s="222"/>
      <c r="F19" s="222"/>
      <c r="G19" s="222"/>
    </row>
    <row r="20" spans="1:7" s="181" customFormat="1" ht="15.75" x14ac:dyDescent="0.25">
      <c r="A20" s="180" t="s">
        <v>404</v>
      </c>
      <c r="B20" s="222"/>
      <c r="C20" s="222"/>
      <c r="D20" s="222"/>
      <c r="E20" s="222"/>
      <c r="F20" s="222"/>
      <c r="G20" s="222"/>
    </row>
    <row r="21" spans="1:7" s="181" customFormat="1" x14ac:dyDescent="0.2">
      <c r="A21" s="222"/>
      <c r="B21" s="222"/>
      <c r="C21" s="222"/>
      <c r="D21" s="222"/>
      <c r="E21" s="222"/>
      <c r="F21" s="222"/>
      <c r="G21" s="222"/>
    </row>
    <row r="22" spans="1:7" x14ac:dyDescent="0.2">
      <c r="A22" s="222"/>
      <c r="B22" s="222"/>
      <c r="C22" s="222"/>
      <c r="D22" s="222"/>
      <c r="E22" s="222"/>
      <c r="F22" s="222"/>
      <c r="G22" s="222"/>
    </row>
    <row r="23" spans="1:7" x14ac:dyDescent="0.2">
      <c r="A23" s="222"/>
      <c r="B23" s="222"/>
      <c r="C23" s="181"/>
      <c r="D23" s="181"/>
      <c r="E23" s="181"/>
      <c r="F23" s="181"/>
      <c r="G23" s="222"/>
    </row>
    <row r="24" spans="1:7" ht="13.5" x14ac:dyDescent="0.25">
      <c r="A24" s="222"/>
      <c r="B24" s="222"/>
      <c r="C24" s="286"/>
      <c r="D24" s="287" t="s">
        <v>233</v>
      </c>
      <c r="E24" s="287"/>
      <c r="F24" s="286"/>
      <c r="G24" s="222"/>
    </row>
    <row r="25" spans="1:7" ht="13.5" x14ac:dyDescent="0.25">
      <c r="C25" s="187"/>
      <c r="D25" s="188"/>
      <c r="E25" s="188"/>
      <c r="F25" s="187"/>
    </row>
    <row r="26" spans="1:7" ht="13.5" x14ac:dyDescent="0.25">
      <c r="C26" s="187"/>
      <c r="D26" s="188"/>
      <c r="E26" s="188"/>
      <c r="F26" s="18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62" t="s">
        <v>878</v>
      </c>
      <c r="B1" s="1162"/>
      <c r="C1" s="1162"/>
      <c r="D1" s="1162"/>
      <c r="E1" s="1162"/>
      <c r="F1" s="1162"/>
      <c r="G1" s="1162"/>
      <c r="H1" s="1162"/>
      <c r="I1" s="1162"/>
    </row>
    <row r="2" spans="1:10" ht="20.25" customHeight="1" thickBot="1" x14ac:dyDescent="0.3">
      <c r="I2" s="60" t="s">
        <v>11</v>
      </c>
    </row>
    <row r="3" spans="1:10" s="61" customFormat="1" ht="26.25" customHeight="1" x14ac:dyDescent="0.2">
      <c r="A3" s="1191" t="s">
        <v>17</v>
      </c>
      <c r="B3" s="1186" t="s">
        <v>34</v>
      </c>
      <c r="C3" s="1191" t="s">
        <v>35</v>
      </c>
      <c r="D3" s="1191" t="s">
        <v>876</v>
      </c>
      <c r="E3" s="1188" t="s">
        <v>16</v>
      </c>
      <c r="F3" s="1189"/>
      <c r="G3" s="1189"/>
      <c r="H3" s="1190"/>
      <c r="I3" s="1186" t="s">
        <v>928</v>
      </c>
    </row>
    <row r="4" spans="1:10" s="62" customFormat="1" ht="32.25" customHeight="1" thickBot="1" x14ac:dyDescent="0.25">
      <c r="A4" s="1192"/>
      <c r="B4" s="1187"/>
      <c r="C4" s="1187"/>
      <c r="D4" s="1192"/>
      <c r="E4" s="290" t="s">
        <v>124</v>
      </c>
      <c r="F4" s="290" t="s">
        <v>199</v>
      </c>
      <c r="G4" s="290" t="s">
        <v>370</v>
      </c>
      <c r="H4" s="291" t="s">
        <v>877</v>
      </c>
      <c r="I4" s="1187"/>
    </row>
    <row r="5" spans="1:10" s="63" customFormat="1" ht="12.95" customHeight="1" thickBot="1" x14ac:dyDescent="0.25">
      <c r="A5" s="292">
        <v>1</v>
      </c>
      <c r="B5" s="293">
        <v>2</v>
      </c>
      <c r="C5" s="294">
        <v>3</v>
      </c>
      <c r="D5" s="293">
        <v>4</v>
      </c>
      <c r="E5" s="292">
        <v>5</v>
      </c>
      <c r="F5" s="294">
        <v>6</v>
      </c>
      <c r="G5" s="294">
        <v>7</v>
      </c>
      <c r="H5" s="295">
        <v>8</v>
      </c>
      <c r="I5" s="296" t="s">
        <v>36</v>
      </c>
    </row>
    <row r="6" spans="1:10" ht="24.75" customHeight="1" thickBot="1" x14ac:dyDescent="0.25">
      <c r="A6" s="297" t="s">
        <v>895</v>
      </c>
      <c r="B6" s="298" t="s">
        <v>879</v>
      </c>
      <c r="C6" s="306"/>
      <c r="D6" s="77"/>
      <c r="E6" s="78"/>
      <c r="F6" s="79"/>
      <c r="G6" s="79"/>
      <c r="H6" s="80"/>
      <c r="I6" s="64">
        <f t="shared" ref="I6:I17" si="0">SUM(D6:H6)</f>
        <v>0</v>
      </c>
    </row>
    <row r="7" spans="1:10" ht="20.100000000000001" customHeight="1" x14ac:dyDescent="0.2">
      <c r="A7" s="299" t="s">
        <v>896</v>
      </c>
      <c r="B7" s="68" t="s">
        <v>18</v>
      </c>
      <c r="C7" s="69"/>
      <c r="D7" s="70"/>
      <c r="E7" s="71"/>
      <c r="F7" s="33"/>
      <c r="G7" s="33"/>
      <c r="H7" s="30"/>
      <c r="I7" s="300">
        <f t="shared" si="0"/>
        <v>0</v>
      </c>
    </row>
    <row r="8" spans="1:10" ht="20.100000000000001" customHeight="1" thickBot="1" x14ac:dyDescent="0.25">
      <c r="A8" s="299" t="s">
        <v>897</v>
      </c>
      <c r="B8" s="68" t="s">
        <v>18</v>
      </c>
      <c r="C8" s="69"/>
      <c r="D8" s="70"/>
      <c r="E8" s="71"/>
      <c r="F8" s="33"/>
      <c r="G8" s="33"/>
      <c r="H8" s="30"/>
      <c r="I8" s="300">
        <f t="shared" si="0"/>
        <v>0</v>
      </c>
    </row>
    <row r="9" spans="1:10" ht="26.1" customHeight="1" thickBot="1" x14ac:dyDescent="0.25">
      <c r="A9" s="297" t="s">
        <v>898</v>
      </c>
      <c r="B9" s="298" t="s">
        <v>880</v>
      </c>
      <c r="C9" s="307"/>
      <c r="D9" s="77"/>
      <c r="E9" s="78"/>
      <c r="F9" s="79"/>
      <c r="G9" s="79"/>
      <c r="H9" s="80"/>
      <c r="I9" s="64">
        <f t="shared" si="0"/>
        <v>0</v>
      </c>
    </row>
    <row r="10" spans="1:10" ht="20.100000000000001" customHeight="1" x14ac:dyDescent="0.2">
      <c r="A10" s="299" t="s">
        <v>899</v>
      </c>
      <c r="B10" s="68" t="s">
        <v>18</v>
      </c>
      <c r="C10" s="69"/>
      <c r="D10" s="70"/>
      <c r="E10" s="71"/>
      <c r="F10" s="33"/>
      <c r="G10" s="33"/>
      <c r="H10" s="30"/>
      <c r="I10" s="300">
        <f t="shared" si="0"/>
        <v>0</v>
      </c>
    </row>
    <row r="11" spans="1:10" ht="20.100000000000001" customHeight="1" thickBot="1" x14ac:dyDescent="0.25">
      <c r="A11" s="299" t="s">
        <v>900</v>
      </c>
      <c r="B11" s="68" t="s">
        <v>18</v>
      </c>
      <c r="C11" s="69"/>
      <c r="D11" s="70"/>
      <c r="E11" s="71"/>
      <c r="F11" s="33"/>
      <c r="G11" s="33"/>
      <c r="H11" s="30"/>
      <c r="I11" s="300">
        <f t="shared" si="0"/>
        <v>0</v>
      </c>
    </row>
    <row r="12" spans="1:10" ht="20.100000000000001" customHeight="1" thickBot="1" x14ac:dyDescent="0.25">
      <c r="A12" s="297" t="s">
        <v>901</v>
      </c>
      <c r="B12" s="298" t="s">
        <v>214</v>
      </c>
      <c r="C12" s="307"/>
      <c r="D12" s="77"/>
      <c r="E12" s="78"/>
      <c r="F12" s="79"/>
      <c r="G12" s="79"/>
      <c r="H12" s="80"/>
      <c r="I12" s="64">
        <f t="shared" si="0"/>
        <v>0</v>
      </c>
    </row>
    <row r="13" spans="1:10" ht="20.100000000000001" customHeight="1" thickBot="1" x14ac:dyDescent="0.25">
      <c r="A13" s="299" t="s">
        <v>902</v>
      </c>
      <c r="B13" s="68" t="s">
        <v>18</v>
      </c>
      <c r="C13" s="69"/>
      <c r="D13" s="70"/>
      <c r="E13" s="71"/>
      <c r="F13" s="33"/>
      <c r="G13" s="33"/>
      <c r="H13" s="30"/>
      <c r="I13" s="300">
        <f t="shared" si="0"/>
        <v>0</v>
      </c>
    </row>
    <row r="14" spans="1:10" ht="20.100000000000001" customHeight="1" thickBot="1" x14ac:dyDescent="0.25">
      <c r="A14" s="297" t="s">
        <v>903</v>
      </c>
      <c r="B14" s="298" t="s">
        <v>215</v>
      </c>
      <c r="C14" s="307"/>
      <c r="D14" s="77"/>
      <c r="E14" s="78"/>
      <c r="F14" s="79"/>
      <c r="G14" s="79"/>
      <c r="H14" s="80"/>
      <c r="I14" s="64">
        <f t="shared" si="0"/>
        <v>0</v>
      </c>
      <c r="J14" s="72"/>
    </row>
    <row r="15" spans="1:10" ht="20.100000000000001" customHeight="1" thickBot="1" x14ac:dyDescent="0.25">
      <c r="A15" s="301" t="s">
        <v>904</v>
      </c>
      <c r="B15" s="73" t="s">
        <v>18</v>
      </c>
      <c r="C15" s="74"/>
      <c r="D15" s="75"/>
      <c r="E15" s="76"/>
      <c r="F15" s="34"/>
      <c r="G15" s="34"/>
      <c r="H15" s="32"/>
      <c r="I15" s="302">
        <f t="shared" si="0"/>
        <v>0</v>
      </c>
    </row>
    <row r="16" spans="1:10" ht="20.100000000000001" customHeight="1" thickBot="1" x14ac:dyDescent="0.25">
      <c r="A16" s="297" t="s">
        <v>905</v>
      </c>
      <c r="B16" s="303" t="s">
        <v>216</v>
      </c>
      <c r="C16" s="307"/>
      <c r="D16" s="77"/>
      <c r="E16" s="78"/>
      <c r="F16" s="79"/>
      <c r="G16" s="79"/>
      <c r="H16" s="80"/>
      <c r="I16" s="64">
        <f t="shared" si="0"/>
        <v>0</v>
      </c>
    </row>
    <row r="17" spans="1:9" ht="20.100000000000001" customHeight="1" thickBot="1" x14ac:dyDescent="0.25">
      <c r="A17" s="304" t="s">
        <v>906</v>
      </c>
      <c r="B17" s="81" t="s">
        <v>18</v>
      </c>
      <c r="C17" s="82"/>
      <c r="D17" s="83"/>
      <c r="E17" s="84"/>
      <c r="F17" s="85"/>
      <c r="G17" s="85"/>
      <c r="H17" s="31"/>
      <c r="I17" s="305">
        <f t="shared" si="0"/>
        <v>0</v>
      </c>
    </row>
    <row r="18" spans="1:9" ht="20.100000000000001" customHeight="1" thickBot="1" x14ac:dyDescent="0.25">
      <c r="A18" s="1184" t="s">
        <v>90</v>
      </c>
      <c r="B18" s="1185"/>
      <c r="C18" s="130"/>
      <c r="D18" s="64">
        <f>D6+D9+D12+D14+D16</f>
        <v>0</v>
      </c>
      <c r="E18" s="65">
        <f>E6+E9+E12+E14+E16</f>
        <v>0</v>
      </c>
      <c r="F18" s="66">
        <f>F6+F9+F12+F14+F16</f>
        <v>0</v>
      </c>
      <c r="G18" s="66">
        <f>G6+G9+G12+G14+G16</f>
        <v>0</v>
      </c>
      <c r="H18" s="67">
        <f>H6+H9+H12+H14+H16</f>
        <v>0</v>
      </c>
      <c r="I18" s="64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193" t="s">
        <v>687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</row>
    <row r="2" spans="1:19" x14ac:dyDescent="0.25">
      <c r="A2" s="1194" t="s">
        <v>475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4"/>
      <c r="L2" s="1194"/>
      <c r="M2" s="1194"/>
      <c r="N2" s="1194"/>
      <c r="O2" s="1194"/>
      <c r="P2" s="1194"/>
      <c r="Q2" s="1194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195" t="s">
        <v>476</v>
      </c>
      <c r="E4" s="1196"/>
      <c r="F4" s="1196"/>
      <c r="G4" s="1196"/>
      <c r="H4" s="1196"/>
      <c r="I4" s="1196"/>
      <c r="J4" s="1197"/>
      <c r="K4" s="1195" t="s">
        <v>477</v>
      </c>
      <c r="L4" s="1196"/>
      <c r="M4" s="1196"/>
      <c r="N4" s="1196"/>
      <c r="O4" s="1196"/>
      <c r="P4" s="1196"/>
      <c r="Q4" s="1197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928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688</v>
      </c>
      <c r="P5" s="447" t="s">
        <v>453</v>
      </c>
      <c r="Q5" s="448" t="s">
        <v>928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36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37">
        <v>0</v>
      </c>
      <c r="L35" s="537">
        <v>0</v>
      </c>
      <c r="M35" s="537">
        <v>0</v>
      </c>
      <c r="N35" s="537">
        <v>0</v>
      </c>
      <c r="O35" s="537">
        <v>0</v>
      </c>
      <c r="P35" s="537">
        <v>0</v>
      </c>
      <c r="Q35" s="538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689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0" bestFit="1" customWidth="1"/>
    <col min="2" max="2" width="60.1640625" style="497" customWidth="1"/>
    <col min="3" max="3" width="0" style="532" hidden="1" customWidth="1"/>
    <col min="4" max="4" width="11.5" style="532" customWidth="1"/>
    <col min="5" max="5" width="17.5" style="532" customWidth="1"/>
    <col min="6" max="6" width="14.33203125" style="532" customWidth="1"/>
    <col min="7" max="7" width="17.5" style="532" customWidth="1"/>
    <col min="8" max="8" width="11.33203125" style="532" bestFit="1" customWidth="1"/>
    <col min="9" max="9" width="9.83203125" style="532" bestFit="1" customWidth="1"/>
    <col min="10" max="10" width="13.1640625" style="532" customWidth="1"/>
    <col min="11" max="11" width="18.6640625" style="532" customWidth="1"/>
    <col min="12" max="12" width="9.5" style="532" hidden="1" customWidth="1"/>
    <col min="13" max="13" width="18.83203125" style="532" customWidth="1"/>
    <col min="14" max="14" width="0" style="532" hidden="1" customWidth="1"/>
    <col min="15" max="15" width="16.83203125" style="532" customWidth="1"/>
    <col min="16" max="16" width="9.83203125" style="532" bestFit="1" customWidth="1"/>
    <col min="17" max="17" width="13.6640625" style="541" customWidth="1"/>
    <col min="18" max="16384" width="9.33203125" style="497"/>
  </cols>
  <sheetData>
    <row r="1" spans="1:17" x14ac:dyDescent="0.25">
      <c r="A1" s="1193" t="s">
        <v>690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</row>
    <row r="2" spans="1:17" x14ac:dyDescent="0.25">
      <c r="A2" s="1194" t="s">
        <v>691</v>
      </c>
      <c r="B2" s="1194"/>
      <c r="C2" s="1194"/>
      <c r="D2" s="1194"/>
      <c r="E2" s="1194"/>
      <c r="F2" s="1194"/>
      <c r="G2" s="1194"/>
      <c r="H2" s="1194"/>
      <c r="I2" s="1194"/>
      <c r="J2" s="1194"/>
      <c r="K2" s="539"/>
      <c r="L2" s="497"/>
      <c r="M2" s="497"/>
      <c r="N2" s="497"/>
      <c r="O2" s="497"/>
      <c r="P2" s="497"/>
      <c r="Q2" s="497"/>
    </row>
    <row r="4" spans="1:17" s="545" customFormat="1" x14ac:dyDescent="0.2">
      <c r="A4" s="542"/>
      <c r="B4" s="543" t="s">
        <v>12</v>
      </c>
      <c r="C4" s="544">
        <v>2011</v>
      </c>
      <c r="D4" s="1198" t="s">
        <v>476</v>
      </c>
      <c r="E4" s="1199"/>
      <c r="F4" s="1199"/>
      <c r="G4" s="1199"/>
      <c r="H4" s="1199"/>
      <c r="I4" s="1199"/>
      <c r="J4" s="1200"/>
      <c r="K4" s="1196" t="s">
        <v>477</v>
      </c>
      <c r="L4" s="1196"/>
      <c r="M4" s="1196"/>
      <c r="N4" s="1196"/>
      <c r="O4" s="1196"/>
      <c r="P4" s="1196"/>
      <c r="Q4" s="1197"/>
    </row>
    <row r="5" spans="1:17" s="545" customFormat="1" ht="75" x14ac:dyDescent="0.2">
      <c r="A5" s="546"/>
      <c r="B5" s="547"/>
      <c r="C5" s="544" t="s">
        <v>692</v>
      </c>
      <c r="D5" s="544" t="s">
        <v>454</v>
      </c>
      <c r="E5" s="447" t="s">
        <v>479</v>
      </c>
      <c r="F5" s="447" t="s">
        <v>480</v>
      </c>
      <c r="G5" s="447" t="s">
        <v>481</v>
      </c>
      <c r="H5" s="544" t="s">
        <v>452</v>
      </c>
      <c r="I5" s="544" t="s">
        <v>453</v>
      </c>
      <c r="J5" s="544" t="s">
        <v>928</v>
      </c>
      <c r="K5" s="447" t="s">
        <v>479</v>
      </c>
      <c r="L5" s="447" t="s">
        <v>480</v>
      </c>
      <c r="M5" s="447" t="s">
        <v>481</v>
      </c>
      <c r="N5" s="544" t="s">
        <v>452</v>
      </c>
      <c r="O5" s="447" t="s">
        <v>688</v>
      </c>
      <c r="P5" s="544" t="s">
        <v>453</v>
      </c>
      <c r="Q5" s="449" t="s">
        <v>928</v>
      </c>
    </row>
    <row r="6" spans="1:17" x14ac:dyDescent="0.25">
      <c r="A6" s="548">
        <v>1</v>
      </c>
      <c r="B6" s="549" t="s">
        <v>693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0">
        <v>2</v>
      </c>
      <c r="B7" s="551" t="s">
        <v>694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3" customFormat="1" x14ac:dyDescent="0.25">
      <c r="A8" s="550">
        <v>3</v>
      </c>
      <c r="B8" s="551" t="s">
        <v>695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3" customFormat="1" x14ac:dyDescent="0.25">
      <c r="A9" s="467">
        <v>4</v>
      </c>
      <c r="B9" s="468" t="s">
        <v>696</v>
      </c>
      <c r="C9" s="552">
        <v>0</v>
      </c>
      <c r="D9" s="552">
        <v>48499.880000000005</v>
      </c>
      <c r="E9" s="552">
        <v>11636.561</v>
      </c>
      <c r="F9" s="552">
        <v>9697.4539999999997</v>
      </c>
      <c r="G9" s="552">
        <v>1414.1669999999999</v>
      </c>
      <c r="H9" s="552">
        <v>18256.982</v>
      </c>
      <c r="I9" s="552">
        <v>44409.090999999993</v>
      </c>
      <c r="J9" s="552">
        <v>133914.13500000001</v>
      </c>
      <c r="K9" s="552">
        <v>34936.199999999997</v>
      </c>
      <c r="L9" s="552">
        <v>0</v>
      </c>
      <c r="M9" s="552">
        <v>3714</v>
      </c>
      <c r="N9" s="552">
        <v>22406.820999999996</v>
      </c>
      <c r="O9" s="552">
        <v>22406.820999999996</v>
      </c>
      <c r="P9" s="552">
        <v>37773.353000000003</v>
      </c>
      <c r="Q9" s="552">
        <v>98830.373999999996</v>
      </c>
    </row>
    <row r="10" spans="1:17" s="533" customFormat="1" x14ac:dyDescent="0.25">
      <c r="A10" s="467">
        <v>5</v>
      </c>
      <c r="B10" s="468" t="s">
        <v>697</v>
      </c>
      <c r="C10" s="552"/>
      <c r="D10" s="552">
        <v>13945.891</v>
      </c>
      <c r="E10" s="552">
        <v>3062.3130000000001</v>
      </c>
      <c r="F10" s="552">
        <v>2452.9369999999999</v>
      </c>
      <c r="G10" s="552">
        <v>376.512</v>
      </c>
      <c r="H10" s="552">
        <v>4427.0889999999999</v>
      </c>
      <c r="I10" s="552">
        <v>11635.154999999999</v>
      </c>
      <c r="J10" s="552">
        <v>35899.896999999997</v>
      </c>
      <c r="K10" s="552">
        <v>10275.744000000001</v>
      </c>
      <c r="L10" s="552">
        <v>0</v>
      </c>
      <c r="M10" s="552">
        <v>1002.7800000000001</v>
      </c>
      <c r="N10" s="552">
        <v>6030.1790000000001</v>
      </c>
      <c r="O10" s="552">
        <v>6030.1790000000001</v>
      </c>
      <c r="P10" s="552">
        <v>9264.7510000000002</v>
      </c>
      <c r="Q10" s="552">
        <v>26573.454000000002</v>
      </c>
    </row>
    <row r="11" spans="1:17" s="553" customFormat="1" x14ac:dyDescent="0.2">
      <c r="A11" s="467">
        <v>6</v>
      </c>
      <c r="B11" s="468" t="s">
        <v>698</v>
      </c>
      <c r="C11" s="552">
        <v>0</v>
      </c>
      <c r="D11" s="552">
        <v>15676.251</v>
      </c>
      <c r="E11" s="552">
        <v>6338.8120000000008</v>
      </c>
      <c r="F11" s="552">
        <v>3552.2360000000003</v>
      </c>
      <c r="G11" s="552">
        <v>2335.3100000000004</v>
      </c>
      <c r="H11" s="552">
        <v>35830.889000000003</v>
      </c>
      <c r="I11" s="552">
        <v>7111.4290000000001</v>
      </c>
      <c r="J11" s="552">
        <v>70844.927000000011</v>
      </c>
      <c r="K11" s="552">
        <v>19973.105209599998</v>
      </c>
      <c r="L11" s="552">
        <v>10197.028188976377</v>
      </c>
      <c r="M11" s="552">
        <v>2497.6275000000001</v>
      </c>
      <c r="N11" s="552">
        <v>27951.150711220471</v>
      </c>
      <c r="O11" s="552">
        <v>38148.17890019685</v>
      </c>
      <c r="P11" s="552">
        <v>11774.928659000001</v>
      </c>
      <c r="Q11" s="552">
        <v>72393.840268796834</v>
      </c>
    </row>
    <row r="12" spans="1:17" x14ac:dyDescent="0.25">
      <c r="A12" s="554">
        <v>7</v>
      </c>
      <c r="B12" s="555" t="s">
        <v>699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56">
        <v>8</v>
      </c>
      <c r="B13" s="557" t="s">
        <v>700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56">
        <v>9</v>
      </c>
      <c r="B14" s="557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56">
        <v>10</v>
      </c>
      <c r="B15" s="557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58">
        <v>11</v>
      </c>
      <c r="B16" s="559" t="s">
        <v>701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56">
        <v>12</v>
      </c>
      <c r="B17" s="557" t="s">
        <v>702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56">
        <v>13</v>
      </c>
      <c r="B18" s="557" t="s">
        <v>703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56">
        <v>14</v>
      </c>
      <c r="B19" s="557" t="s">
        <v>704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56">
        <v>15</v>
      </c>
      <c r="B20" s="557" t="s">
        <v>705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56">
        <v>16</v>
      </c>
      <c r="B21" s="557" t="s">
        <v>706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56">
        <v>17</v>
      </c>
      <c r="B22" s="557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56">
        <v>18</v>
      </c>
      <c r="B23" s="557" t="s">
        <v>707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56">
        <v>19</v>
      </c>
      <c r="B24" s="557" t="s">
        <v>708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56">
        <v>20</v>
      </c>
      <c r="B25" s="557" t="s">
        <v>709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4">
        <v>21</v>
      </c>
      <c r="B26" s="555" t="s">
        <v>710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56">
        <v>22</v>
      </c>
      <c r="B27" s="557" t="s">
        <v>711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56">
        <v>23</v>
      </c>
      <c r="B28" s="557" t="s">
        <v>712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56">
        <v>24</v>
      </c>
      <c r="B29" s="557" t="s">
        <v>713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4">
        <v>25</v>
      </c>
      <c r="B30" s="555" t="s">
        <v>714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56">
        <v>26</v>
      </c>
      <c r="B31" s="557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58">
        <v>27</v>
      </c>
      <c r="B32" s="559" t="s">
        <v>715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56">
        <v>28</v>
      </c>
      <c r="B33" s="557" t="s">
        <v>716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56">
        <v>29</v>
      </c>
      <c r="B34" s="557" t="s">
        <v>717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56">
        <v>30</v>
      </c>
      <c r="B35" s="557" t="s">
        <v>718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56">
        <v>31</v>
      </c>
      <c r="B36" s="557" t="s">
        <v>719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56">
        <v>32</v>
      </c>
      <c r="B37" s="557" t="s">
        <v>720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58">
        <v>33</v>
      </c>
      <c r="B38" s="559" t="s">
        <v>721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2" customFormat="1" hidden="1" x14ac:dyDescent="0.25">
      <c r="A39" s="560"/>
      <c r="B39" s="561" t="s">
        <v>722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2" customFormat="1" hidden="1" x14ac:dyDescent="0.25">
      <c r="A40" s="560"/>
      <c r="B40" s="561" t="s">
        <v>723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2" customFormat="1" hidden="1" x14ac:dyDescent="0.25">
      <c r="A41" s="560"/>
      <c r="B41" s="561" t="s">
        <v>724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2" customFormat="1" hidden="1" x14ac:dyDescent="0.25">
      <c r="A42" s="560"/>
      <c r="B42" s="561" t="s">
        <v>725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2" customFormat="1" hidden="1" x14ac:dyDescent="0.25">
      <c r="A43" s="560"/>
      <c r="B43" s="561" t="s">
        <v>726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2" customFormat="1" hidden="1" x14ac:dyDescent="0.25">
      <c r="A44" s="560"/>
      <c r="B44" s="561" t="s">
        <v>727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56">
        <v>34</v>
      </c>
      <c r="B45" s="557" t="s">
        <v>728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2" customFormat="1" hidden="1" x14ac:dyDescent="0.25">
      <c r="A46" s="560"/>
      <c r="B46" s="561" t="s">
        <v>729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2" customFormat="1" hidden="1" x14ac:dyDescent="0.25">
      <c r="A47" s="560"/>
      <c r="B47" s="561" t="s">
        <v>730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2" customFormat="1" hidden="1" x14ac:dyDescent="0.25">
      <c r="A48" s="560"/>
      <c r="B48" s="561" t="s">
        <v>731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2" customFormat="1" hidden="1" x14ac:dyDescent="0.25">
      <c r="A49" s="560"/>
      <c r="B49" s="561" t="s">
        <v>732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2" customFormat="1" hidden="1" x14ac:dyDescent="0.25">
      <c r="A50" s="560"/>
      <c r="B50" s="561" t="s">
        <v>733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2" customFormat="1" hidden="1" x14ac:dyDescent="0.25">
      <c r="A51" s="560"/>
      <c r="B51" s="561" t="s">
        <v>734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2" customFormat="1" hidden="1" x14ac:dyDescent="0.25">
      <c r="A52" s="560"/>
      <c r="B52" s="561" t="s">
        <v>735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2" customFormat="1" hidden="1" x14ac:dyDescent="0.25">
      <c r="A53" s="560"/>
      <c r="B53" s="561" t="s">
        <v>736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56">
        <v>35</v>
      </c>
      <c r="B54" s="557" t="s">
        <v>737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56">
        <v>36</v>
      </c>
      <c r="B55" s="557" t="s">
        <v>738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4">
        <v>37</v>
      </c>
      <c r="B56" s="555" t="s">
        <v>739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4">
        <v>38</v>
      </c>
      <c r="B57" s="555" t="s">
        <v>740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56">
        <v>39</v>
      </c>
      <c r="B58" s="557" t="s">
        <v>741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56">
        <v>40</v>
      </c>
      <c r="B59" s="557" t="s">
        <v>742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56">
        <v>41</v>
      </c>
      <c r="B60" s="557" t="s">
        <v>743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56">
        <v>42</v>
      </c>
      <c r="B61" s="557" t="s">
        <v>744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4">
        <v>43</v>
      </c>
      <c r="B62" s="555" t="s">
        <v>745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4"/>
      <c r="B63" s="561" t="s">
        <v>746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4"/>
      <c r="B64" s="561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4"/>
      <c r="B65" s="561" t="s">
        <v>747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4"/>
      <c r="B66" s="561" t="s">
        <v>748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4"/>
      <c r="B67" s="561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4"/>
      <c r="B68" s="561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4"/>
      <c r="B69" s="561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4"/>
      <c r="B70" s="561" t="s">
        <v>749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4">
        <v>44</v>
      </c>
      <c r="B71" s="555" t="s">
        <v>750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4"/>
      <c r="B72" s="557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0">
        <v>45</v>
      </c>
      <c r="B73" s="551" t="s">
        <v>751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0">
        <v>46</v>
      </c>
      <c r="B74" s="551" t="s">
        <v>752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0">
        <v>47</v>
      </c>
      <c r="B75" s="551" t="s">
        <v>753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0"/>
      <c r="B76" s="561" t="s">
        <v>754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0"/>
      <c r="B77" s="561" t="s">
        <v>755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0"/>
      <c r="B78" s="561" t="s">
        <v>756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0"/>
      <c r="B79" s="561" t="s">
        <v>757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0">
        <v>48</v>
      </c>
      <c r="B80" s="563" t="s">
        <v>758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0">
        <v>49</v>
      </c>
      <c r="B81" s="551" t="s">
        <v>759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760</v>
      </c>
      <c r="C82" s="552">
        <v>0</v>
      </c>
      <c r="D82" s="552">
        <v>21737.004000000001</v>
      </c>
      <c r="E82" s="552">
        <v>8053.7840000000006</v>
      </c>
      <c r="F82" s="552">
        <v>4429.7049999999999</v>
      </c>
      <c r="G82" s="552">
        <v>2972.6190000000006</v>
      </c>
      <c r="H82" s="552">
        <v>141472.505</v>
      </c>
      <c r="I82" s="552">
        <v>9323.5119999999988</v>
      </c>
      <c r="J82" s="552">
        <v>187989.12899999999</v>
      </c>
      <c r="K82" s="552">
        <v>25467.743616191998</v>
      </c>
      <c r="L82" s="552">
        <v>12934.713988976378</v>
      </c>
      <c r="M82" s="552">
        <v>3231.9869250000002</v>
      </c>
      <c r="N82" s="552">
        <v>39979.264901820468</v>
      </c>
      <c r="O82" s="552">
        <v>52913.978890796847</v>
      </c>
      <c r="P82" s="552">
        <v>15228.987716930002</v>
      </c>
      <c r="Q82" s="552">
        <v>96842.697148918829</v>
      </c>
    </row>
    <row r="83" spans="1:17" ht="25.5" x14ac:dyDescent="0.25">
      <c r="A83" s="550">
        <v>51</v>
      </c>
      <c r="B83" s="551" t="s">
        <v>761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0">
        <v>52</v>
      </c>
      <c r="B84" s="551" t="s">
        <v>762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0">
        <v>53</v>
      </c>
      <c r="B85" s="551" t="s">
        <v>763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0">
        <v>54</v>
      </c>
      <c r="B86" s="551" t="s">
        <v>764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0">
        <v>5401</v>
      </c>
      <c r="B87" s="555" t="s">
        <v>765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0">
        <v>5402</v>
      </c>
      <c r="B88" s="555" t="s">
        <v>766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0">
        <v>5403</v>
      </c>
      <c r="B89" s="555" t="s">
        <v>767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0">
        <v>5404</v>
      </c>
      <c r="B90" s="555" t="s">
        <v>768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0">
        <v>5405</v>
      </c>
      <c r="B91" s="555" t="s">
        <v>769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0">
        <v>5406</v>
      </c>
      <c r="B92" s="555" t="s">
        <v>770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0">
        <v>5407</v>
      </c>
      <c r="B93" s="555" t="s">
        <v>771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0">
        <v>5408</v>
      </c>
      <c r="B94" s="555" t="s">
        <v>772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0">
        <v>5409</v>
      </c>
      <c r="B95" s="555" t="s">
        <v>773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0">
        <v>5410</v>
      </c>
      <c r="B96" s="555" t="s">
        <v>774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0">
        <v>5411</v>
      </c>
      <c r="B97" s="555" t="s">
        <v>775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0">
        <v>5412</v>
      </c>
      <c r="B98" s="555" t="s">
        <v>776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0">
        <v>55</v>
      </c>
      <c r="B99" s="551" t="s">
        <v>777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0">
        <v>5501</v>
      </c>
      <c r="B100" s="564" t="s">
        <v>778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0">
        <v>5502</v>
      </c>
      <c r="B101" s="564" t="s">
        <v>779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0">
        <v>5503</v>
      </c>
      <c r="B102" s="564" t="s">
        <v>780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0">
        <v>5504</v>
      </c>
      <c r="B103" s="564" t="s">
        <v>781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0">
        <v>5505</v>
      </c>
      <c r="B104" s="564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0">
        <v>5506</v>
      </c>
      <c r="B105" s="564" t="s">
        <v>782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0">
        <v>5507</v>
      </c>
      <c r="B106" s="564" t="s">
        <v>683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0">
        <v>5508</v>
      </c>
      <c r="B107" s="564" t="s">
        <v>783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0">
        <v>5509</v>
      </c>
      <c r="B108" s="564" t="s">
        <v>684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0">
        <v>5510</v>
      </c>
      <c r="B109" s="564" t="s">
        <v>685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0">
        <v>5511</v>
      </c>
      <c r="B110" s="564" t="s">
        <v>784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0">
        <v>5512</v>
      </c>
      <c r="B111" s="564" t="s">
        <v>785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0">
        <v>5513</v>
      </c>
      <c r="B112" s="564" t="s">
        <v>680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0">
        <v>5514</v>
      </c>
      <c r="B113" s="564" t="s">
        <v>786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0">
        <v>5515</v>
      </c>
      <c r="B114" s="564" t="s">
        <v>787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0">
        <v>5516</v>
      </c>
      <c r="B115" s="564" t="s">
        <v>788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0">
        <v>5517</v>
      </c>
      <c r="B116" s="564" t="s">
        <v>789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0">
        <v>5518</v>
      </c>
      <c r="B117" s="564" t="s">
        <v>790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0">
        <v>5519</v>
      </c>
      <c r="B118" s="564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0">
        <v>5520</v>
      </c>
      <c r="B119" s="564" t="s">
        <v>791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0">
        <v>5521</v>
      </c>
      <c r="B120" s="564" t="s">
        <v>682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0">
        <v>5522</v>
      </c>
      <c r="B121" s="564" t="s">
        <v>681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0">
        <v>56</v>
      </c>
      <c r="B122" s="551" t="s">
        <v>792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0">
        <v>57</v>
      </c>
      <c r="B123" s="551" t="s">
        <v>793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0">
        <v>58</v>
      </c>
      <c r="B124" s="551" t="s">
        <v>794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795</v>
      </c>
      <c r="C125" s="552">
        <v>0</v>
      </c>
      <c r="D125" s="552">
        <v>313</v>
      </c>
      <c r="E125" s="552">
        <v>0</v>
      </c>
      <c r="F125" s="552">
        <v>0</v>
      </c>
      <c r="G125" s="552">
        <v>0</v>
      </c>
      <c r="H125" s="552">
        <v>214179.91700000002</v>
      </c>
      <c r="I125" s="552">
        <v>300</v>
      </c>
      <c r="J125" s="552">
        <v>214792.91700000002</v>
      </c>
      <c r="K125" s="552">
        <v>0</v>
      </c>
      <c r="L125" s="552">
        <v>0</v>
      </c>
      <c r="M125" s="552">
        <v>0</v>
      </c>
      <c r="N125" s="552">
        <v>5884</v>
      </c>
      <c r="O125" s="552">
        <f>5884+4019</f>
        <v>9903</v>
      </c>
      <c r="P125" s="552">
        <v>13543</v>
      </c>
      <c r="Q125" s="552">
        <f>19427+4019</f>
        <v>23446</v>
      </c>
      <c r="R125" s="533"/>
    </row>
    <row r="126" spans="1:18" x14ac:dyDescent="0.25">
      <c r="A126" s="467">
        <v>60</v>
      </c>
      <c r="B126" s="468" t="s">
        <v>796</v>
      </c>
      <c r="C126" s="552"/>
      <c r="D126" s="552">
        <v>0</v>
      </c>
      <c r="E126" s="552">
        <v>0</v>
      </c>
      <c r="F126" s="552">
        <v>0</v>
      </c>
      <c r="G126" s="552">
        <v>0</v>
      </c>
      <c r="H126" s="552">
        <v>0</v>
      </c>
      <c r="I126" s="552">
        <v>0</v>
      </c>
      <c r="J126" s="552">
        <v>0</v>
      </c>
      <c r="K126" s="552">
        <v>0</v>
      </c>
      <c r="L126" s="552">
        <v>0</v>
      </c>
      <c r="M126" s="552">
        <v>0</v>
      </c>
      <c r="N126" s="552">
        <v>0</v>
      </c>
      <c r="O126" s="552">
        <v>0</v>
      </c>
      <c r="P126" s="552">
        <v>0</v>
      </c>
      <c r="Q126" s="552">
        <v>0</v>
      </c>
    </row>
    <row r="127" spans="1:18" x14ac:dyDescent="0.25">
      <c r="A127" s="467">
        <v>61</v>
      </c>
      <c r="B127" s="468" t="s">
        <v>797</v>
      </c>
      <c r="C127" s="552">
        <v>0</v>
      </c>
      <c r="D127" s="552">
        <v>84495.775000000009</v>
      </c>
      <c r="E127" s="552">
        <v>22752.658000000003</v>
      </c>
      <c r="F127" s="552">
        <v>16580.095999999998</v>
      </c>
      <c r="G127" s="552">
        <v>4763.2980000000007</v>
      </c>
      <c r="H127" s="552">
        <v>378336.49300000002</v>
      </c>
      <c r="I127" s="552">
        <v>65667.757999999987</v>
      </c>
      <c r="J127" s="552">
        <v>572596.07799999998</v>
      </c>
      <c r="K127" s="552">
        <v>70679.687616191994</v>
      </c>
      <c r="L127" s="552">
        <v>12934.713988976378</v>
      </c>
      <c r="M127" s="552">
        <v>7948.7669249999999</v>
      </c>
      <c r="N127" s="552">
        <v>74300.264901820468</v>
      </c>
      <c r="O127" s="552">
        <v>87234.978890796847</v>
      </c>
      <c r="P127" s="552">
        <v>75810.091716930008</v>
      </c>
      <c r="Q127" s="552">
        <v>241673.52514891891</v>
      </c>
    </row>
    <row r="128" spans="1:18" x14ac:dyDescent="0.25">
      <c r="A128" s="550">
        <v>62</v>
      </c>
      <c r="B128" s="551" t="s">
        <v>798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0">
        <v>63</v>
      </c>
      <c r="B129" s="551" t="s">
        <v>799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0">
        <v>64</v>
      </c>
      <c r="B130" s="551" t="s">
        <v>800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0">
        <v>65</v>
      </c>
      <c r="B131" s="551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0">
        <v>66</v>
      </c>
      <c r="B132" s="551" t="s">
        <v>801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0">
        <v>67</v>
      </c>
      <c r="B133" s="551" t="s">
        <v>802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0">
        <v>68</v>
      </c>
      <c r="B134" s="551" t="s">
        <v>803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3"/>
    </row>
    <row r="135" spans="1:18" s="533" customFormat="1" x14ac:dyDescent="0.25">
      <c r="A135" s="550">
        <v>69</v>
      </c>
      <c r="B135" s="551" t="s">
        <v>804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805</v>
      </c>
      <c r="C136" s="552">
        <v>0</v>
      </c>
      <c r="D136" s="552">
        <v>0</v>
      </c>
      <c r="E136" s="552">
        <v>0</v>
      </c>
      <c r="F136" s="552">
        <v>0</v>
      </c>
      <c r="G136" s="552">
        <v>0</v>
      </c>
      <c r="H136" s="552">
        <v>184973.91200000001</v>
      </c>
      <c r="I136" s="552">
        <v>83.45</v>
      </c>
      <c r="J136" s="552">
        <v>185057.36200000002</v>
      </c>
      <c r="K136" s="552">
        <v>0</v>
      </c>
      <c r="L136" s="552">
        <v>0</v>
      </c>
      <c r="M136" s="552">
        <v>0</v>
      </c>
      <c r="N136" s="552">
        <v>31124.137999999999</v>
      </c>
      <c r="O136" s="552">
        <f>SUM(O129:O135)</f>
        <v>27104.79</v>
      </c>
      <c r="P136" s="552">
        <v>0</v>
      </c>
      <c r="Q136" s="552">
        <v>27105</v>
      </c>
      <c r="R136" s="533"/>
    </row>
    <row r="137" spans="1:18" s="533" customFormat="1" x14ac:dyDescent="0.25">
      <c r="A137" s="550">
        <v>71</v>
      </c>
      <c r="B137" s="551" t="s">
        <v>806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807</v>
      </c>
      <c r="C138" s="552">
        <v>0</v>
      </c>
      <c r="D138" s="552">
        <v>84495.775000000009</v>
      </c>
      <c r="E138" s="552">
        <v>22752.658000000003</v>
      </c>
      <c r="F138" s="552">
        <v>16580.095999999998</v>
      </c>
      <c r="G138" s="552">
        <v>4763.2980000000007</v>
      </c>
      <c r="H138" s="552">
        <v>563310.40500000003</v>
      </c>
      <c r="I138" s="552">
        <v>65751.207999999984</v>
      </c>
      <c r="J138" s="552">
        <v>757653.44000000006</v>
      </c>
      <c r="K138" s="552">
        <v>70679.687616191994</v>
      </c>
      <c r="L138" s="552">
        <v>12934.713988976378</v>
      </c>
      <c r="M138" s="552">
        <v>7948.7669249999999</v>
      </c>
      <c r="N138" s="552">
        <v>105424.40290182046</v>
      </c>
      <c r="O138" s="552">
        <v>118359.11689079684</v>
      </c>
      <c r="P138" s="552">
        <v>75810.091716930008</v>
      </c>
      <c r="Q138" s="552">
        <v>272797.66314891889</v>
      </c>
    </row>
    <row r="139" spans="1:18" x14ac:dyDescent="0.25">
      <c r="A139" s="550">
        <v>73</v>
      </c>
      <c r="B139" s="551" t="s">
        <v>808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0">
        <v>74</v>
      </c>
      <c r="B140" s="551" t="s">
        <v>809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0">
        <v>75</v>
      </c>
      <c r="B141" s="563" t="s">
        <v>810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0">
        <v>76</v>
      </c>
      <c r="B142" s="551" t="s">
        <v>811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0">
        <v>77</v>
      </c>
      <c r="B143" s="551" t="s">
        <v>812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0">
        <v>78</v>
      </c>
      <c r="B144" s="551" t="s">
        <v>813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0">
        <v>79</v>
      </c>
      <c r="B145" s="551" t="s">
        <v>814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0">
        <v>80</v>
      </c>
      <c r="B146" s="551" t="s">
        <v>815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0">
        <v>81</v>
      </c>
      <c r="B147" s="551" t="s">
        <v>816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3"/>
    </row>
    <row r="148" spans="1:18" s="533" customFormat="1" x14ac:dyDescent="0.25">
      <c r="A148" s="550">
        <v>82</v>
      </c>
      <c r="B148" s="551" t="s">
        <v>817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818</v>
      </c>
      <c r="C149" s="552">
        <v>0</v>
      </c>
      <c r="D149" s="552">
        <v>-531.072</v>
      </c>
      <c r="E149" s="552">
        <v>20.548999999999999</v>
      </c>
      <c r="F149" s="552">
        <v>41.667000000000002</v>
      </c>
      <c r="G149" s="552">
        <v>0</v>
      </c>
      <c r="H149" s="552">
        <v>233823.62900000002</v>
      </c>
      <c r="I149" s="552">
        <v>389.738</v>
      </c>
      <c r="J149" s="552">
        <v>233744.51100000003</v>
      </c>
      <c r="K149" s="552">
        <v>0</v>
      </c>
      <c r="L149" s="552">
        <v>0</v>
      </c>
      <c r="M149" s="552">
        <v>0</v>
      </c>
      <c r="N149" s="552">
        <v>0</v>
      </c>
      <c r="O149" s="552">
        <v>0</v>
      </c>
      <c r="P149" s="552">
        <v>0</v>
      </c>
      <c r="Q149" s="552">
        <v>0</v>
      </c>
    </row>
    <row r="150" spans="1:18" x14ac:dyDescent="0.25">
      <c r="A150" s="467">
        <v>84</v>
      </c>
      <c r="B150" s="468" t="s">
        <v>819</v>
      </c>
      <c r="C150" s="552">
        <v>0</v>
      </c>
      <c r="D150" s="552">
        <v>83964.703000000009</v>
      </c>
      <c r="E150" s="552">
        <v>22773.207000000002</v>
      </c>
      <c r="F150" s="552">
        <v>16621.762999999999</v>
      </c>
      <c r="G150" s="552">
        <v>4763.2980000000007</v>
      </c>
      <c r="H150" s="552">
        <v>797134.03399999999</v>
      </c>
      <c r="I150" s="552">
        <v>66140.945999999982</v>
      </c>
      <c r="J150" s="552">
        <v>991397.951</v>
      </c>
      <c r="K150" s="552">
        <v>70679.687616191994</v>
      </c>
      <c r="L150" s="552">
        <v>12934.713988976378</v>
      </c>
      <c r="M150" s="552">
        <v>7948.7669249999999</v>
      </c>
      <c r="N150" s="552">
        <v>105424.40290182046</v>
      </c>
      <c r="O150" s="552">
        <v>118359.11689079684</v>
      </c>
      <c r="P150" s="552">
        <v>75810.091716930008</v>
      </c>
      <c r="Q150" s="552">
        <v>272797.66314891889</v>
      </c>
    </row>
    <row r="153" spans="1:18" x14ac:dyDescent="0.25">
      <c r="D153" s="532">
        <v>83964.702999999994</v>
      </c>
      <c r="E153" s="532">
        <v>22773.207000000006</v>
      </c>
      <c r="F153" s="532">
        <v>16621.763000000003</v>
      </c>
      <c r="G153" s="532">
        <v>4763.2979999999989</v>
      </c>
      <c r="H153" s="532">
        <v>797134.03399999975</v>
      </c>
      <c r="I153" s="532">
        <v>66140.945999999996</v>
      </c>
      <c r="J153" s="532">
        <v>991397.95099999977</v>
      </c>
      <c r="K153" s="532">
        <v>70679.687616191994</v>
      </c>
      <c r="L153" s="532">
        <v>12934.713988976378</v>
      </c>
      <c r="M153" s="532">
        <v>7948.7669249999999</v>
      </c>
      <c r="N153" s="532">
        <v>105424.40290182045</v>
      </c>
      <c r="P153" s="532">
        <v>75810.091716930008</v>
      </c>
      <c r="Q153" s="541">
        <v>272797.66314891877</v>
      </c>
    </row>
    <row r="155" spans="1:18" x14ac:dyDescent="0.25">
      <c r="D155" s="532">
        <v>0</v>
      </c>
      <c r="E155" s="532">
        <v>0</v>
      </c>
      <c r="F155" s="541">
        <v>0</v>
      </c>
      <c r="G155" s="532">
        <v>0</v>
      </c>
      <c r="H155" s="532">
        <v>0</v>
      </c>
      <c r="I155" s="532">
        <v>0</v>
      </c>
      <c r="J155" s="532">
        <v>0</v>
      </c>
      <c r="K155" s="532">
        <v>0</v>
      </c>
      <c r="L155" s="532">
        <v>0</v>
      </c>
      <c r="M155" s="532">
        <v>0</v>
      </c>
      <c r="N155" s="532">
        <v>0</v>
      </c>
      <c r="P155" s="532">
        <v>0</v>
      </c>
      <c r="Q155" s="541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4" width="9" style="128" customWidth="1"/>
    <col min="5" max="5" width="9.5" style="128" customWidth="1"/>
    <col min="6" max="6" width="8.83203125" style="128" customWidth="1"/>
    <col min="7" max="7" width="8.6640625" style="128" customWidth="1"/>
    <col min="8" max="8" width="8.83203125" style="128" customWidth="1"/>
    <col min="9" max="9" width="8.1640625" style="128" customWidth="1"/>
    <col min="10" max="14" width="9.5" style="128" customWidth="1"/>
    <col min="15" max="15" width="12.6640625" style="109" customWidth="1"/>
    <col min="16" max="16" width="0" style="128" hidden="1" customWidth="1"/>
    <col min="17" max="17" width="10.1640625" style="528" bestFit="1" customWidth="1"/>
    <col min="18" max="16384" width="9.33203125" style="128"/>
  </cols>
  <sheetData>
    <row r="1" spans="1:17" ht="31.5" customHeight="1" x14ac:dyDescent="0.25">
      <c r="A1" s="1204" t="s">
        <v>1131</v>
      </c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</row>
    <row r="2" spans="1:17" ht="16.5" thickBot="1" x14ac:dyDescent="0.3">
      <c r="O2" s="5" t="s">
        <v>934</v>
      </c>
      <c r="P2" s="128">
        <f>90200/99604</f>
        <v>0.90558612103931568</v>
      </c>
    </row>
    <row r="3" spans="1:17" s="109" customFormat="1" ht="26.1" customHeight="1" thickBot="1" x14ac:dyDescent="0.3">
      <c r="A3" s="106" t="s">
        <v>893</v>
      </c>
      <c r="B3" s="107" t="s">
        <v>12</v>
      </c>
      <c r="C3" s="107" t="s">
        <v>21</v>
      </c>
      <c r="D3" s="107" t="s">
        <v>22</v>
      </c>
      <c r="E3" s="107" t="s">
        <v>23</v>
      </c>
      <c r="F3" s="107" t="s">
        <v>24</v>
      </c>
      <c r="G3" s="107" t="s">
        <v>25</v>
      </c>
      <c r="H3" s="107" t="s">
        <v>26</v>
      </c>
      <c r="I3" s="107" t="s">
        <v>27</v>
      </c>
      <c r="J3" s="107" t="s">
        <v>28</v>
      </c>
      <c r="K3" s="107" t="s">
        <v>29</v>
      </c>
      <c r="L3" s="107" t="s">
        <v>30</v>
      </c>
      <c r="M3" s="107" t="s">
        <v>31</v>
      </c>
      <c r="N3" s="107" t="s">
        <v>32</v>
      </c>
      <c r="O3" s="108" t="s">
        <v>930</v>
      </c>
      <c r="Q3" s="529"/>
    </row>
    <row r="4" spans="1:17" s="111" customFormat="1" ht="15" customHeight="1" thickBot="1" x14ac:dyDescent="0.25">
      <c r="A4" s="110" t="s">
        <v>895</v>
      </c>
      <c r="B4" s="1201" t="s">
        <v>937</v>
      </c>
      <c r="C4" s="1202"/>
      <c r="D4" s="1202"/>
      <c r="E4" s="1202"/>
      <c r="F4" s="1202"/>
      <c r="G4" s="1202"/>
      <c r="H4" s="1202"/>
      <c r="I4" s="1202"/>
      <c r="J4" s="1202"/>
      <c r="K4" s="1202"/>
      <c r="L4" s="1202"/>
      <c r="M4" s="1202"/>
      <c r="N4" s="1202"/>
      <c r="O4" s="1203"/>
      <c r="Q4" s="530"/>
    </row>
    <row r="5" spans="1:17" s="111" customFormat="1" ht="15" customHeight="1" x14ac:dyDescent="0.2">
      <c r="A5" s="112" t="s">
        <v>896</v>
      </c>
      <c r="B5" s="113" t="s">
        <v>142</v>
      </c>
      <c r="C5" s="114">
        <v>1470</v>
      </c>
      <c r="D5" s="114">
        <v>3835</v>
      </c>
      <c r="E5" s="114">
        <v>32315</v>
      </c>
      <c r="F5" s="114">
        <v>3860</v>
      </c>
      <c r="G5" s="114">
        <v>5629</v>
      </c>
      <c r="H5" s="114">
        <v>4378</v>
      </c>
      <c r="I5" s="114">
        <v>3793</v>
      </c>
      <c r="J5" s="114">
        <v>2043</v>
      </c>
      <c r="K5" s="114">
        <v>26814</v>
      </c>
      <c r="L5" s="114">
        <v>3340</v>
      </c>
      <c r="M5" s="114">
        <v>7017</v>
      </c>
      <c r="N5" s="114">
        <v>2506</v>
      </c>
      <c r="O5" s="115">
        <f t="shared" ref="O5:O27" si="0">SUM(C5:N5)</f>
        <v>97000</v>
      </c>
      <c r="P5" s="111">
        <f>'1.1.sz.mell.'!C6</f>
        <v>97000</v>
      </c>
      <c r="Q5" s="530"/>
    </row>
    <row r="6" spans="1:17" s="119" customFormat="1" ht="14.1" customHeight="1" x14ac:dyDescent="0.2">
      <c r="A6" s="116" t="s">
        <v>897</v>
      </c>
      <c r="B6" s="308" t="s">
        <v>938</v>
      </c>
      <c r="C6" s="117">
        <v>297</v>
      </c>
      <c r="D6" s="117">
        <v>1534</v>
      </c>
      <c r="E6" s="117">
        <v>1525</v>
      </c>
      <c r="F6" s="117">
        <v>3539</v>
      </c>
      <c r="G6" s="117">
        <v>1066</v>
      </c>
      <c r="H6" s="117">
        <v>1805</v>
      </c>
      <c r="I6" s="117">
        <v>2359</v>
      </c>
      <c r="J6" s="117">
        <v>288</v>
      </c>
      <c r="K6" s="117">
        <v>1526</v>
      </c>
      <c r="L6" s="117">
        <v>3580</v>
      </c>
      <c r="M6" s="117">
        <v>802</v>
      </c>
      <c r="N6" s="117">
        <v>1516</v>
      </c>
      <c r="O6" s="118">
        <f t="shared" si="0"/>
        <v>19837</v>
      </c>
      <c r="P6" s="119">
        <f>'1.1.sz.mell.'!C11</f>
        <v>19837</v>
      </c>
      <c r="Q6" s="531"/>
    </row>
    <row r="7" spans="1:17" s="119" customFormat="1" x14ac:dyDescent="0.2">
      <c r="A7" s="116" t="s">
        <v>898</v>
      </c>
      <c r="B7" s="309" t="s">
        <v>0</v>
      </c>
      <c r="C7" s="120">
        <v>80</v>
      </c>
      <c r="D7" s="120">
        <v>280</v>
      </c>
      <c r="E7" s="120">
        <v>3000</v>
      </c>
      <c r="F7" s="120">
        <v>570</v>
      </c>
      <c r="G7" s="120">
        <v>290</v>
      </c>
      <c r="H7" s="120">
        <v>195</v>
      </c>
      <c r="I7" s="120">
        <v>100</v>
      </c>
      <c r="J7" s="120">
        <v>325</v>
      </c>
      <c r="K7" s="120">
        <v>2320</v>
      </c>
      <c r="L7" s="120">
        <v>486</v>
      </c>
      <c r="M7" s="120">
        <v>381</v>
      </c>
      <c r="N7" s="120">
        <v>173</v>
      </c>
      <c r="O7" s="121">
        <f t="shared" si="0"/>
        <v>8200</v>
      </c>
      <c r="P7" s="119">
        <f>'1.1.sz.mell.'!C20</f>
        <v>8200</v>
      </c>
      <c r="Q7" s="531"/>
    </row>
    <row r="8" spans="1:17" s="119" customFormat="1" ht="14.1" customHeight="1" x14ac:dyDescent="0.2">
      <c r="A8" s="116" t="s">
        <v>899</v>
      </c>
      <c r="B8" s="308" t="s">
        <v>883</v>
      </c>
      <c r="C8" s="117">
        <v>14898</v>
      </c>
      <c r="D8" s="117">
        <v>14898</v>
      </c>
      <c r="E8" s="117">
        <v>14898</v>
      </c>
      <c r="F8" s="117">
        <v>14898</v>
      </c>
      <c r="G8" s="117">
        <v>14898</v>
      </c>
      <c r="H8" s="117">
        <v>14898</v>
      </c>
      <c r="I8" s="117">
        <v>14898</v>
      </c>
      <c r="J8" s="117">
        <v>14898</v>
      </c>
      <c r="K8" s="117">
        <v>14898</v>
      </c>
      <c r="L8" s="117">
        <v>14898</v>
      </c>
      <c r="M8" s="117">
        <v>14898</v>
      </c>
      <c r="N8" s="117">
        <v>14892</v>
      </c>
      <c r="O8" s="118">
        <f t="shared" si="0"/>
        <v>178770</v>
      </c>
      <c r="P8" s="119">
        <f>'1.1.sz.mell.'!C21</f>
        <v>178770</v>
      </c>
      <c r="Q8" s="531"/>
    </row>
    <row r="9" spans="1:17" s="119" customFormat="1" ht="14.1" customHeight="1" x14ac:dyDescent="0.2">
      <c r="A9" s="116" t="s">
        <v>900</v>
      </c>
      <c r="B9" s="308" t="s">
        <v>884</v>
      </c>
      <c r="C9" s="117">
        <f>389+942</f>
        <v>1331</v>
      </c>
      <c r="D9" s="117">
        <v>387</v>
      </c>
      <c r="E9" s="117">
        <v>387</v>
      </c>
      <c r="F9" s="117">
        <v>387</v>
      </c>
      <c r="G9" s="117">
        <v>387</v>
      </c>
      <c r="H9" s="117">
        <v>387</v>
      </c>
      <c r="I9" s="117">
        <v>387</v>
      </c>
      <c r="J9" s="117">
        <v>387</v>
      </c>
      <c r="K9" s="117">
        <v>387</v>
      </c>
      <c r="L9" s="117">
        <v>387</v>
      </c>
      <c r="M9" s="117">
        <v>387</v>
      </c>
      <c r="N9" s="117">
        <v>387</v>
      </c>
      <c r="O9" s="118">
        <f t="shared" si="0"/>
        <v>5588</v>
      </c>
      <c r="P9" s="119">
        <f>'1.1.sz.mell.'!C30</f>
        <v>5588.4</v>
      </c>
      <c r="Q9" s="531"/>
    </row>
    <row r="10" spans="1:17" s="119" customFormat="1" ht="14.1" customHeight="1" x14ac:dyDescent="0.2">
      <c r="A10" s="116" t="s">
        <v>901</v>
      </c>
      <c r="B10" s="308" t="s">
        <v>885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>
        <f t="shared" si="0"/>
        <v>0</v>
      </c>
      <c r="P10" s="119">
        <f>'1.1.sz.mell.'!C43</f>
        <v>0</v>
      </c>
      <c r="Q10" s="531"/>
    </row>
    <row r="11" spans="1:17" s="119" customFormat="1" ht="14.1" customHeight="1" x14ac:dyDescent="0.2">
      <c r="A11" s="116" t="s">
        <v>902</v>
      </c>
      <c r="B11" s="308" t="s">
        <v>886</v>
      </c>
      <c r="C11" s="117">
        <v>34</v>
      </c>
      <c r="D11" s="117">
        <v>35</v>
      </c>
      <c r="E11" s="117">
        <v>34</v>
      </c>
      <c r="F11" s="117">
        <v>35</v>
      </c>
      <c r="G11" s="117">
        <v>34</v>
      </c>
      <c r="H11" s="117">
        <v>35</v>
      </c>
      <c r="I11" s="117">
        <v>34</v>
      </c>
      <c r="J11" s="117">
        <v>35</v>
      </c>
      <c r="K11" s="117">
        <v>34</v>
      </c>
      <c r="L11" s="117">
        <v>35</v>
      </c>
      <c r="M11" s="117">
        <v>34</v>
      </c>
      <c r="N11" s="117">
        <v>35</v>
      </c>
      <c r="O11" s="118">
        <f t="shared" si="0"/>
        <v>414</v>
      </c>
      <c r="P11" s="119">
        <f>'1.1.sz.mell.'!C46</f>
        <v>414</v>
      </c>
      <c r="Q11" s="531"/>
    </row>
    <row r="12" spans="1:17" s="119" customFormat="1" x14ac:dyDescent="0.2">
      <c r="A12" s="116" t="s">
        <v>903</v>
      </c>
      <c r="B12" s="310" t="s">
        <v>887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>
        <f t="shared" si="0"/>
        <v>0</v>
      </c>
      <c r="Q12" s="531"/>
    </row>
    <row r="13" spans="1:17" s="119" customFormat="1" ht="14.1" customHeight="1" thickBot="1" x14ac:dyDescent="0.25">
      <c r="A13" s="116" t="s">
        <v>904</v>
      </c>
      <c r="B13" s="308" t="s">
        <v>888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>
        <f t="shared" si="0"/>
        <v>0</v>
      </c>
      <c r="Q13" s="531"/>
    </row>
    <row r="14" spans="1:17" s="111" customFormat="1" ht="15.95" customHeight="1" thickBot="1" x14ac:dyDescent="0.25">
      <c r="A14" s="110" t="s">
        <v>905</v>
      </c>
      <c r="B14" s="42" t="s">
        <v>68</v>
      </c>
      <c r="C14" s="122">
        <f t="shared" ref="C14:N14" si="1">SUM(C5:C13)</f>
        <v>18110</v>
      </c>
      <c r="D14" s="122">
        <f t="shared" si="1"/>
        <v>20969</v>
      </c>
      <c r="E14" s="122">
        <f t="shared" si="1"/>
        <v>52159</v>
      </c>
      <c r="F14" s="122">
        <f t="shared" si="1"/>
        <v>23289</v>
      </c>
      <c r="G14" s="122">
        <f t="shared" si="1"/>
        <v>22304</v>
      </c>
      <c r="H14" s="122">
        <f t="shared" si="1"/>
        <v>21698</v>
      </c>
      <c r="I14" s="122">
        <f t="shared" si="1"/>
        <v>21571</v>
      </c>
      <c r="J14" s="122">
        <f t="shared" si="1"/>
        <v>17976</v>
      </c>
      <c r="K14" s="122">
        <f t="shared" si="1"/>
        <v>45979</v>
      </c>
      <c r="L14" s="122">
        <f t="shared" si="1"/>
        <v>22726</v>
      </c>
      <c r="M14" s="122">
        <f t="shared" si="1"/>
        <v>23519</v>
      </c>
      <c r="N14" s="122">
        <f t="shared" si="1"/>
        <v>19509</v>
      </c>
      <c r="O14" s="123">
        <f>SUM(C14:N14)</f>
        <v>309809</v>
      </c>
      <c r="P14" s="111">
        <f>SUM(P5:P13)</f>
        <v>309809.40000000002</v>
      </c>
      <c r="Q14" s="530"/>
    </row>
    <row r="15" spans="1:17" s="111" customFormat="1" ht="15" customHeight="1" thickBot="1" x14ac:dyDescent="0.25">
      <c r="A15" s="110" t="s">
        <v>906</v>
      </c>
      <c r="B15" s="1201" t="s">
        <v>1</v>
      </c>
      <c r="C15" s="1202"/>
      <c r="D15" s="1202"/>
      <c r="E15" s="1202"/>
      <c r="F15" s="1202"/>
      <c r="G15" s="1202"/>
      <c r="H15" s="1202"/>
      <c r="I15" s="1202"/>
      <c r="J15" s="1202"/>
      <c r="K15" s="1202"/>
      <c r="L15" s="1202"/>
      <c r="M15" s="1202"/>
      <c r="N15" s="1202"/>
      <c r="O15" s="1203"/>
      <c r="Q15" s="530"/>
    </row>
    <row r="16" spans="1:17" s="119" customFormat="1" ht="14.1" customHeight="1" x14ac:dyDescent="0.2">
      <c r="A16" s="124" t="s">
        <v>907</v>
      </c>
      <c r="B16" s="1019" t="s">
        <v>13</v>
      </c>
      <c r="C16" s="1020">
        <v>8011</v>
      </c>
      <c r="D16" s="1020">
        <v>8011</v>
      </c>
      <c r="E16" s="1020">
        <v>10684</v>
      </c>
      <c r="F16" s="1020">
        <v>10683</v>
      </c>
      <c r="G16" s="1020">
        <v>10683</v>
      </c>
      <c r="H16" s="1020">
        <v>10683</v>
      </c>
      <c r="I16" s="1020">
        <v>10683</v>
      </c>
      <c r="J16" s="1020">
        <v>10683</v>
      </c>
      <c r="K16" s="1020">
        <v>10683</v>
      </c>
      <c r="L16" s="1020">
        <v>10683</v>
      </c>
      <c r="M16" s="1020">
        <v>10683</v>
      </c>
      <c r="N16" s="1020">
        <v>10683</v>
      </c>
      <c r="O16" s="1021">
        <f t="shared" si="0"/>
        <v>122853</v>
      </c>
      <c r="P16" s="119">
        <f>'1.1.sz.mell.'!C74</f>
        <v>122853</v>
      </c>
      <c r="Q16" s="531"/>
    </row>
    <row r="17" spans="1:17" s="119" customFormat="1" ht="27" customHeight="1" x14ac:dyDescent="0.2">
      <c r="A17" s="116" t="s">
        <v>908</v>
      </c>
      <c r="B17" s="1022" t="s">
        <v>164</v>
      </c>
      <c r="C17" s="1023">
        <f>C16*0.27</f>
        <v>2162.9700000000003</v>
      </c>
      <c r="D17" s="1023">
        <f t="shared" ref="D17" si="2">D16*0.27</f>
        <v>2162.9700000000003</v>
      </c>
      <c r="E17" s="1023">
        <f>E16*0.27+266</f>
        <v>3150.6800000000003</v>
      </c>
      <c r="F17" s="1023">
        <f>F16*0.27</f>
        <v>2884.4100000000003</v>
      </c>
      <c r="G17" s="1023">
        <f>G16*0.27+16</f>
        <v>2900.4100000000003</v>
      </c>
      <c r="H17" s="1023">
        <f>H16*0.27+16</f>
        <v>2900.4100000000003</v>
      </c>
      <c r="I17" s="1023">
        <f>I16*0.27+16</f>
        <v>2900.4100000000003</v>
      </c>
      <c r="J17" s="1023">
        <f>J16*0.27+28</f>
        <v>2912.4100000000003</v>
      </c>
      <c r="K17" s="1023">
        <f>K16*0.27+38</f>
        <v>2922.4100000000003</v>
      </c>
      <c r="L17" s="1023">
        <f>L16*0.27+8</f>
        <v>2892.4100000000003</v>
      </c>
      <c r="M17" s="1023">
        <f>M16*0.27+38</f>
        <v>2922.4100000000003</v>
      </c>
      <c r="N17" s="1023">
        <f>N16*0.27+555</f>
        <v>3439.4100000000003</v>
      </c>
      <c r="O17" s="1024">
        <f t="shared" si="0"/>
        <v>34151.310000000005</v>
      </c>
      <c r="P17" s="119">
        <f>'1.1.sz.mell.'!C75</f>
        <v>34151</v>
      </c>
      <c r="Q17" s="531"/>
    </row>
    <row r="18" spans="1:17" s="119" customFormat="1" ht="14.1" customHeight="1" x14ac:dyDescent="0.2">
      <c r="A18" s="116" t="s">
        <v>909</v>
      </c>
      <c r="B18" s="308" t="s">
        <v>88</v>
      </c>
      <c r="C18" s="117">
        <v>5200</v>
      </c>
      <c r="D18" s="117">
        <v>7810</v>
      </c>
      <c r="E18" s="117">
        <v>9214</v>
      </c>
      <c r="F18" s="117">
        <v>9458</v>
      </c>
      <c r="G18" s="117">
        <v>7957</v>
      </c>
      <c r="H18" s="117">
        <v>7500</v>
      </c>
      <c r="I18" s="117">
        <v>8414</v>
      </c>
      <c r="J18" s="117">
        <v>3429</v>
      </c>
      <c r="K18" s="117">
        <v>7457</v>
      </c>
      <c r="L18" s="117">
        <v>8130</v>
      </c>
      <c r="M18" s="117">
        <v>8357</v>
      </c>
      <c r="N18" s="117">
        <v>9532</v>
      </c>
      <c r="O18" s="118">
        <f t="shared" si="0"/>
        <v>92458</v>
      </c>
      <c r="P18" s="119">
        <f>'1.1.sz.mell.'!C76</f>
        <v>92458</v>
      </c>
      <c r="Q18" s="531"/>
    </row>
    <row r="19" spans="1:17" s="119" customFormat="1" ht="14.1" customHeight="1" x14ac:dyDescent="0.2">
      <c r="A19" s="116" t="s">
        <v>910</v>
      </c>
      <c r="B19" s="308" t="s">
        <v>165</v>
      </c>
      <c r="C19" s="117">
        <v>973</v>
      </c>
      <c r="D19" s="117">
        <v>1473</v>
      </c>
      <c r="E19" s="117">
        <v>1473</v>
      </c>
      <c r="F19" s="117">
        <v>1473</v>
      </c>
      <c r="G19" s="117">
        <v>1473</v>
      </c>
      <c r="H19" s="117">
        <v>1473</v>
      </c>
      <c r="I19" s="117">
        <v>1473</v>
      </c>
      <c r="J19" s="117">
        <v>1473</v>
      </c>
      <c r="K19" s="117">
        <v>1473</v>
      </c>
      <c r="L19" s="117">
        <v>1473</v>
      </c>
      <c r="M19" s="117">
        <v>1473</v>
      </c>
      <c r="N19" s="117">
        <v>1974</v>
      </c>
      <c r="O19" s="118">
        <f>SUM(C19:N19)</f>
        <v>17677</v>
      </c>
      <c r="P19" s="119">
        <f>'1.1.sz.mell.'!C77</f>
        <v>17677</v>
      </c>
      <c r="Q19" s="531"/>
    </row>
    <row r="20" spans="1:17" s="119" customFormat="1" ht="14.1" customHeight="1" x14ac:dyDescent="0.2">
      <c r="A20" s="116" t="s">
        <v>911</v>
      </c>
      <c r="B20" s="308" t="s">
        <v>889</v>
      </c>
      <c r="C20" s="117">
        <v>395</v>
      </c>
      <c r="D20" s="117">
        <v>147</v>
      </c>
      <c r="E20" s="117">
        <v>147</v>
      </c>
      <c r="F20" s="117">
        <v>1283</v>
      </c>
      <c r="G20" s="117">
        <v>147</v>
      </c>
      <c r="H20" s="117">
        <v>147</v>
      </c>
      <c r="I20" s="117">
        <v>147</v>
      </c>
      <c r="J20" s="117">
        <v>397</v>
      </c>
      <c r="K20" s="117">
        <v>895</v>
      </c>
      <c r="L20" s="117">
        <v>147</v>
      </c>
      <c r="M20" s="117">
        <v>147</v>
      </c>
      <c r="N20" s="117">
        <v>147</v>
      </c>
      <c r="O20" s="118">
        <f t="shared" si="0"/>
        <v>4146</v>
      </c>
      <c r="P20" s="119">
        <f>'1.1.sz.mell.'!C78</f>
        <v>2646</v>
      </c>
      <c r="Q20" s="531"/>
    </row>
    <row r="21" spans="1:17" s="119" customFormat="1" ht="14.1" customHeight="1" x14ac:dyDescent="0.2">
      <c r="A21" s="116" t="s">
        <v>912</v>
      </c>
      <c r="B21" s="308" t="s">
        <v>280</v>
      </c>
      <c r="C21" s="117"/>
      <c r="D21" s="117"/>
      <c r="E21" s="117">
        <v>2067</v>
      </c>
      <c r="F21" s="117">
        <v>2067</v>
      </c>
      <c r="G21" s="117">
        <v>2067</v>
      </c>
      <c r="H21" s="117">
        <v>2067</v>
      </c>
      <c r="I21" s="117">
        <v>2067</v>
      </c>
      <c r="J21" s="117">
        <v>2067</v>
      </c>
      <c r="K21" s="117">
        <v>2067</v>
      </c>
      <c r="L21" s="117">
        <v>2066</v>
      </c>
      <c r="M21" s="117"/>
      <c r="N21" s="117"/>
      <c r="O21" s="118">
        <f t="shared" si="0"/>
        <v>16535</v>
      </c>
      <c r="P21" s="119">
        <f>'1.1.sz.mell.'!C89</f>
        <v>16535</v>
      </c>
      <c r="Q21" s="531"/>
    </row>
    <row r="22" spans="1:17" s="119" customFormat="1" x14ac:dyDescent="0.2">
      <c r="A22" s="116" t="s">
        <v>913</v>
      </c>
      <c r="B22" s="310" t="s">
        <v>168</v>
      </c>
      <c r="C22" s="117"/>
      <c r="D22" s="117"/>
      <c r="E22" s="117">
        <v>830</v>
      </c>
      <c r="F22" s="117">
        <v>829</v>
      </c>
      <c r="G22" s="117">
        <v>830</v>
      </c>
      <c r="H22" s="117">
        <v>829</v>
      </c>
      <c r="I22" s="117">
        <v>830</v>
      </c>
      <c r="J22" s="117">
        <v>829</v>
      </c>
      <c r="K22" s="117">
        <v>830</v>
      </c>
      <c r="L22" s="117">
        <v>829</v>
      </c>
      <c r="M22" s="117"/>
      <c r="N22" s="117"/>
      <c r="O22" s="118">
        <f t="shared" si="0"/>
        <v>6636</v>
      </c>
      <c r="Q22" s="531"/>
    </row>
    <row r="23" spans="1:17" s="119" customFormat="1" ht="14.1" customHeight="1" x14ac:dyDescent="0.2">
      <c r="A23" s="116" t="s">
        <v>914</v>
      </c>
      <c r="B23" s="308" t="s">
        <v>311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>
        <f t="shared" si="0"/>
        <v>0</v>
      </c>
      <c r="Q23" s="531"/>
    </row>
    <row r="24" spans="1:17" s="119" customFormat="1" ht="14.1" customHeight="1" x14ac:dyDescent="0.2">
      <c r="A24" s="116" t="s">
        <v>915</v>
      </c>
      <c r="B24" s="308" t="s">
        <v>927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>
        <v>15353</v>
      </c>
      <c r="N24" s="117"/>
      <c r="O24" s="118">
        <f t="shared" si="0"/>
        <v>15353</v>
      </c>
      <c r="P24" s="119">
        <f>'1.1.sz.mell.'!C99</f>
        <v>15353</v>
      </c>
      <c r="Q24" s="531"/>
    </row>
    <row r="25" spans="1:17" s="119" customFormat="1" ht="13.5" customHeight="1" x14ac:dyDescent="0.2">
      <c r="A25" s="116" t="s">
        <v>916</v>
      </c>
      <c r="B25" s="308" t="s">
        <v>890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>
        <f t="shared" si="0"/>
        <v>0</v>
      </c>
      <c r="Q25" s="531"/>
    </row>
    <row r="26" spans="1:17" s="119" customFormat="1" ht="14.1" customHeight="1" thickBot="1" x14ac:dyDescent="0.25">
      <c r="A26" s="116" t="s">
        <v>917</v>
      </c>
      <c r="B26" s="308" t="s">
        <v>891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>
        <f t="shared" si="0"/>
        <v>0</v>
      </c>
      <c r="Q26" s="531"/>
    </row>
    <row r="27" spans="1:17" s="111" customFormat="1" ht="15.95" customHeight="1" thickBot="1" x14ac:dyDescent="0.25">
      <c r="A27" s="125" t="s">
        <v>918</v>
      </c>
      <c r="B27" s="42" t="s">
        <v>69</v>
      </c>
      <c r="C27" s="122">
        <f t="shared" ref="C27:N27" si="3">SUM(C16:C26)</f>
        <v>16741.97</v>
      </c>
      <c r="D27" s="122">
        <f t="shared" si="3"/>
        <v>19603.97</v>
      </c>
      <c r="E27" s="122">
        <f t="shared" si="3"/>
        <v>27565.68</v>
      </c>
      <c r="F27" s="122">
        <f t="shared" si="3"/>
        <v>28677.41</v>
      </c>
      <c r="G27" s="122">
        <f t="shared" si="3"/>
        <v>26057.41</v>
      </c>
      <c r="H27" s="122">
        <f t="shared" si="3"/>
        <v>25599.41</v>
      </c>
      <c r="I27" s="122">
        <f t="shared" si="3"/>
        <v>26514.41</v>
      </c>
      <c r="J27" s="122">
        <f t="shared" si="3"/>
        <v>21790.41</v>
      </c>
      <c r="K27" s="122">
        <f t="shared" si="3"/>
        <v>26327.41</v>
      </c>
      <c r="L27" s="122">
        <f t="shared" si="3"/>
        <v>26220.41</v>
      </c>
      <c r="M27" s="122">
        <f t="shared" si="3"/>
        <v>38935.410000000003</v>
      </c>
      <c r="N27" s="122">
        <f t="shared" si="3"/>
        <v>25775.41</v>
      </c>
      <c r="O27" s="123">
        <f t="shared" si="0"/>
        <v>309809.31</v>
      </c>
      <c r="P27" s="111">
        <f>SUM(P16:P26)</f>
        <v>301673</v>
      </c>
      <c r="Q27" s="530"/>
    </row>
    <row r="28" spans="1:17" ht="16.5" thickBot="1" x14ac:dyDescent="0.3">
      <c r="A28" s="125" t="s">
        <v>919</v>
      </c>
      <c r="B28" s="312" t="s">
        <v>70</v>
      </c>
      <c r="C28" s="126">
        <f t="shared" ref="C28:O28" si="4">C14-C27</f>
        <v>1368.0299999999988</v>
      </c>
      <c r="D28" s="126">
        <f t="shared" si="4"/>
        <v>1365.0299999999988</v>
      </c>
      <c r="E28" s="126">
        <f t="shared" si="4"/>
        <v>24593.32</v>
      </c>
      <c r="F28" s="126">
        <f t="shared" si="4"/>
        <v>-5388.41</v>
      </c>
      <c r="G28" s="126">
        <f t="shared" si="4"/>
        <v>-3753.41</v>
      </c>
      <c r="H28" s="126">
        <f t="shared" si="4"/>
        <v>-3901.41</v>
      </c>
      <c r="I28" s="126">
        <f t="shared" si="4"/>
        <v>-4943.41</v>
      </c>
      <c r="J28" s="126">
        <f t="shared" si="4"/>
        <v>-3814.41</v>
      </c>
      <c r="K28" s="126">
        <f t="shared" si="4"/>
        <v>19651.59</v>
      </c>
      <c r="L28" s="126">
        <f t="shared" si="4"/>
        <v>-3494.41</v>
      </c>
      <c r="M28" s="126">
        <f t="shared" si="4"/>
        <v>-15416.410000000003</v>
      </c>
      <c r="N28" s="126">
        <f t="shared" si="4"/>
        <v>-6266.41</v>
      </c>
      <c r="O28" s="127">
        <f t="shared" si="4"/>
        <v>-0.30999999999767169</v>
      </c>
    </row>
    <row r="29" spans="1:17" x14ac:dyDescent="0.25">
      <c r="A29" s="129"/>
    </row>
    <row r="30" spans="1:17" x14ac:dyDescent="0.25">
      <c r="O30" s="128"/>
    </row>
    <row r="31" spans="1:17" x14ac:dyDescent="0.25">
      <c r="O31" s="128"/>
    </row>
    <row r="32" spans="1:17" x14ac:dyDescent="0.25">
      <c r="O32" s="128"/>
    </row>
    <row r="33" spans="15:15" x14ac:dyDescent="0.25">
      <c r="O33" s="128"/>
    </row>
    <row r="34" spans="15:15" x14ac:dyDescent="0.25">
      <c r="O34" s="128"/>
    </row>
    <row r="35" spans="15:15" x14ac:dyDescent="0.25">
      <c r="O35" s="128"/>
    </row>
    <row r="36" spans="15:15" x14ac:dyDescent="0.25">
      <c r="O36" s="128"/>
    </row>
    <row r="37" spans="15:15" x14ac:dyDescent="0.25">
      <c r="O37" s="128"/>
    </row>
    <row r="38" spans="15:15" x14ac:dyDescent="0.25">
      <c r="O38" s="128"/>
    </row>
    <row r="39" spans="15:15" x14ac:dyDescent="0.25">
      <c r="O39" s="128"/>
    </row>
    <row r="40" spans="15:15" x14ac:dyDescent="0.25">
      <c r="O40" s="128"/>
    </row>
    <row r="41" spans="15:15" x14ac:dyDescent="0.25">
      <c r="O41" s="128"/>
    </row>
    <row r="42" spans="15:15" x14ac:dyDescent="0.25">
      <c r="O42" s="128"/>
    </row>
    <row r="43" spans="15:15" x14ac:dyDescent="0.25">
      <c r="O43" s="128"/>
    </row>
    <row r="44" spans="15:15" x14ac:dyDescent="0.25">
      <c r="O44" s="128"/>
    </row>
    <row r="45" spans="15:15" x14ac:dyDescent="0.25">
      <c r="O45" s="128"/>
    </row>
    <row r="46" spans="15:15" x14ac:dyDescent="0.25">
      <c r="O46" s="128"/>
    </row>
    <row r="47" spans="15:15" x14ac:dyDescent="0.25">
      <c r="O47" s="128"/>
    </row>
    <row r="48" spans="15:15" x14ac:dyDescent="0.25">
      <c r="O48" s="128"/>
    </row>
    <row r="49" spans="15:15" x14ac:dyDescent="0.25">
      <c r="O49" s="128"/>
    </row>
    <row r="50" spans="15:15" x14ac:dyDescent="0.25">
      <c r="O50" s="128"/>
    </row>
    <row r="51" spans="15:15" x14ac:dyDescent="0.25">
      <c r="O51" s="128"/>
    </row>
    <row r="52" spans="15:15" x14ac:dyDescent="0.25">
      <c r="O52" s="128"/>
    </row>
    <row r="53" spans="15:15" x14ac:dyDescent="0.25">
      <c r="O53" s="128"/>
    </row>
    <row r="54" spans="15:15" x14ac:dyDescent="0.25">
      <c r="O54" s="128"/>
    </row>
    <row r="55" spans="15:15" x14ac:dyDescent="0.25">
      <c r="O55" s="128"/>
    </row>
    <row r="56" spans="15:15" x14ac:dyDescent="0.25">
      <c r="O56" s="128"/>
    </row>
    <row r="57" spans="15:15" x14ac:dyDescent="0.25">
      <c r="O57" s="128"/>
    </row>
    <row r="58" spans="15:15" x14ac:dyDescent="0.25">
      <c r="O58" s="128"/>
    </row>
    <row r="59" spans="15:15" x14ac:dyDescent="0.25">
      <c r="O59" s="128"/>
    </row>
    <row r="60" spans="15:15" x14ac:dyDescent="0.25">
      <c r="O60" s="128"/>
    </row>
    <row r="61" spans="15:15" x14ac:dyDescent="0.25">
      <c r="O61" s="128"/>
    </row>
    <row r="62" spans="15:15" x14ac:dyDescent="0.25">
      <c r="O62" s="128"/>
    </row>
    <row r="63" spans="15:15" x14ac:dyDescent="0.25">
      <c r="O63" s="128"/>
    </row>
    <row r="64" spans="15:15" x14ac:dyDescent="0.25">
      <c r="O64" s="128"/>
    </row>
    <row r="65" spans="15:15" x14ac:dyDescent="0.25">
      <c r="O65" s="128"/>
    </row>
    <row r="66" spans="15:15" x14ac:dyDescent="0.25">
      <c r="O66" s="128"/>
    </row>
    <row r="67" spans="15:15" x14ac:dyDescent="0.25">
      <c r="O67" s="128"/>
    </row>
    <row r="68" spans="15:15" x14ac:dyDescent="0.25">
      <c r="O68" s="128"/>
    </row>
    <row r="69" spans="15:15" x14ac:dyDescent="0.25">
      <c r="O69" s="128"/>
    </row>
    <row r="70" spans="15:15" x14ac:dyDescent="0.25">
      <c r="O70" s="128"/>
    </row>
    <row r="71" spans="15:15" x14ac:dyDescent="0.25">
      <c r="O71" s="128"/>
    </row>
    <row r="72" spans="15:15" x14ac:dyDescent="0.25">
      <c r="O72" s="128"/>
    </row>
    <row r="73" spans="15:15" x14ac:dyDescent="0.25">
      <c r="O73" s="128"/>
    </row>
    <row r="74" spans="15:15" x14ac:dyDescent="0.25">
      <c r="O74" s="128"/>
    </row>
    <row r="75" spans="15:15" x14ac:dyDescent="0.25">
      <c r="O75" s="128"/>
    </row>
    <row r="76" spans="15:15" x14ac:dyDescent="0.25">
      <c r="O76" s="128"/>
    </row>
    <row r="77" spans="15:15" x14ac:dyDescent="0.25">
      <c r="O77" s="128"/>
    </row>
    <row r="78" spans="15:15" x14ac:dyDescent="0.25">
      <c r="O78" s="128"/>
    </row>
    <row r="79" spans="15:15" x14ac:dyDescent="0.25">
      <c r="O79" s="128"/>
    </row>
    <row r="80" spans="15:15" x14ac:dyDescent="0.25">
      <c r="O80" s="128"/>
    </row>
    <row r="81" spans="15:15" x14ac:dyDescent="0.25">
      <c r="O81" s="128"/>
    </row>
    <row r="82" spans="15:15" x14ac:dyDescent="0.25">
      <c r="O82" s="12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B11" sqref="B11:C12"/>
    </sheetView>
  </sheetViews>
  <sheetFormatPr defaultColWidth="9.33203125" defaultRowHeight="12.75" x14ac:dyDescent="0.2"/>
  <cols>
    <col min="1" max="1" width="6.6640625" style="881" bestFit="1" customWidth="1"/>
    <col min="2" max="2" width="51.33203125" style="880" customWidth="1"/>
    <col min="3" max="3" width="43.6640625" style="880" customWidth="1"/>
    <col min="4" max="4" width="12.1640625" style="880" hidden="1" customWidth="1"/>
    <col min="5" max="5" width="13.6640625" style="880" bestFit="1" customWidth="1"/>
    <col min="6" max="6" width="41.1640625" style="900" bestFit="1" customWidth="1"/>
    <col min="7" max="7" width="36" style="880" customWidth="1"/>
    <col min="8" max="16384" width="9.33203125" style="880"/>
  </cols>
  <sheetData>
    <row r="1" spans="1:7" ht="13.5" x14ac:dyDescent="0.2">
      <c r="B1" s="1206" t="s">
        <v>686</v>
      </c>
      <c r="C1" s="1206"/>
      <c r="D1" s="1206"/>
      <c r="E1" s="1206"/>
      <c r="F1" s="1206"/>
    </row>
    <row r="2" spans="1:7" x14ac:dyDescent="0.2">
      <c r="B2" s="881"/>
      <c r="C2" s="882"/>
    </row>
    <row r="3" spans="1:7" x14ac:dyDescent="0.2">
      <c r="A3" s="1207" t="s">
        <v>1115</v>
      </c>
      <c r="B3" s="1207"/>
      <c r="C3" s="1207"/>
      <c r="D3" s="1207"/>
      <c r="E3" s="1207"/>
      <c r="F3" s="1207"/>
    </row>
    <row r="4" spans="1:7" ht="13.5" thickBot="1" x14ac:dyDescent="0.25">
      <c r="B4" s="881"/>
      <c r="C4" s="882"/>
    </row>
    <row r="5" spans="1:7" ht="26.25" thickBot="1" x14ac:dyDescent="0.25">
      <c r="A5" s="812" t="s">
        <v>1010</v>
      </c>
      <c r="B5" s="813" t="s">
        <v>966</v>
      </c>
      <c r="C5" s="813" t="s">
        <v>967</v>
      </c>
      <c r="D5" s="813" t="s">
        <v>1009</v>
      </c>
      <c r="E5" s="813" t="s">
        <v>973</v>
      </c>
      <c r="F5" s="873" t="s">
        <v>940</v>
      </c>
    </row>
    <row r="6" spans="1:7" x14ac:dyDescent="0.2">
      <c r="A6" s="897">
        <v>1</v>
      </c>
      <c r="B6" s="868" t="s">
        <v>1110</v>
      </c>
      <c r="C6" s="868" t="s">
        <v>1111</v>
      </c>
      <c r="D6" s="884"/>
      <c r="E6" s="875">
        <v>3000000</v>
      </c>
      <c r="F6" s="902"/>
    </row>
    <row r="7" spans="1:7" x14ac:dyDescent="0.2">
      <c r="A7" s="898">
        <v>2</v>
      </c>
      <c r="B7" s="870" t="s">
        <v>1007</v>
      </c>
      <c r="C7" s="870" t="s">
        <v>1008</v>
      </c>
      <c r="D7" s="884" t="s">
        <v>998</v>
      </c>
      <c r="E7" s="875">
        <v>3000000</v>
      </c>
      <c r="F7" s="902"/>
    </row>
    <row r="8" spans="1:7" x14ac:dyDescent="0.2">
      <c r="A8" s="993">
        <v>3</v>
      </c>
      <c r="B8" s="886" t="s">
        <v>1020</v>
      </c>
      <c r="C8" s="994" t="s">
        <v>1114</v>
      </c>
      <c r="D8" s="887"/>
      <c r="E8" s="888">
        <v>3000000</v>
      </c>
      <c r="F8" s="995"/>
    </row>
    <row r="9" spans="1:7" x14ac:dyDescent="0.2">
      <c r="A9" s="997">
        <v>4</v>
      </c>
      <c r="B9" s="886" t="s">
        <v>1109</v>
      </c>
      <c r="C9" s="994" t="s">
        <v>1108</v>
      </c>
      <c r="D9" s="887"/>
      <c r="E9" s="888">
        <v>3000000</v>
      </c>
      <c r="F9" s="998"/>
    </row>
    <row r="10" spans="1:7" x14ac:dyDescent="0.2">
      <c r="A10" s="1007">
        <v>5</v>
      </c>
      <c r="B10" s="886" t="s">
        <v>1000</v>
      </c>
      <c r="C10" s="994" t="s">
        <v>1097</v>
      </c>
      <c r="D10" s="887"/>
      <c r="E10" s="888">
        <v>220000</v>
      </c>
      <c r="F10" s="1008"/>
    </row>
    <row r="11" spans="1:7" x14ac:dyDescent="0.2">
      <c r="A11" s="1007">
        <v>6</v>
      </c>
      <c r="B11" s="886" t="s">
        <v>1020</v>
      </c>
      <c r="C11" s="994" t="s">
        <v>1130</v>
      </c>
      <c r="D11" s="887"/>
      <c r="E11" s="888">
        <v>300000</v>
      </c>
      <c r="F11" s="1010"/>
    </row>
    <row r="12" spans="1:7" ht="13.5" thickBot="1" x14ac:dyDescent="0.25">
      <c r="A12" s="996">
        <v>7</v>
      </c>
      <c r="B12" s="871" t="s">
        <v>1128</v>
      </c>
      <c r="C12" s="919" t="s">
        <v>1129</v>
      </c>
      <c r="D12" s="885"/>
      <c r="E12" s="879">
        <v>500000</v>
      </c>
      <c r="F12" s="1009"/>
    </row>
    <row r="13" spans="1:7" ht="13.5" thickBot="1" x14ac:dyDescent="0.25">
      <c r="A13" s="899"/>
      <c r="B13" s="889" t="s">
        <v>1011</v>
      </c>
      <c r="C13" s="890"/>
      <c r="D13" s="891"/>
      <c r="E13" s="892">
        <f>SUM(E6:E12)</f>
        <v>13020000</v>
      </c>
      <c r="F13" s="904"/>
      <c r="G13" s="918"/>
    </row>
    <row r="14" spans="1:7" x14ac:dyDescent="0.2">
      <c r="A14" s="897">
        <v>1</v>
      </c>
      <c r="B14" s="878" t="s">
        <v>1003</v>
      </c>
      <c r="C14" s="878" t="s">
        <v>969</v>
      </c>
      <c r="D14" s="883" t="s">
        <v>968</v>
      </c>
      <c r="E14" s="874">
        <v>2000000</v>
      </c>
      <c r="F14" s="901"/>
    </row>
    <row r="15" spans="1:7" x14ac:dyDescent="0.2">
      <c r="A15" s="897">
        <v>2</v>
      </c>
      <c r="B15" s="870" t="s">
        <v>993</v>
      </c>
      <c r="C15" s="870" t="s">
        <v>997</v>
      </c>
      <c r="D15" s="884" t="s">
        <v>968</v>
      </c>
      <c r="E15" s="875">
        <v>250000</v>
      </c>
      <c r="F15" s="902"/>
    </row>
    <row r="16" spans="1:7" x14ac:dyDescent="0.2">
      <c r="A16" s="897">
        <v>3</v>
      </c>
      <c r="B16" s="870" t="s">
        <v>993</v>
      </c>
      <c r="C16" s="870" t="s">
        <v>994</v>
      </c>
      <c r="D16" s="884" t="s">
        <v>968</v>
      </c>
      <c r="E16" s="875">
        <v>75000</v>
      </c>
      <c r="F16" s="902" t="s">
        <v>1028</v>
      </c>
    </row>
    <row r="17" spans="1:7" x14ac:dyDescent="0.2">
      <c r="A17" s="897">
        <v>4</v>
      </c>
      <c r="B17" s="868" t="s">
        <v>993</v>
      </c>
      <c r="C17" s="868" t="s">
        <v>995</v>
      </c>
      <c r="D17" s="884" t="s">
        <v>968</v>
      </c>
      <c r="E17" s="875">
        <v>150000</v>
      </c>
      <c r="F17" s="902" t="s">
        <v>1028</v>
      </c>
    </row>
    <row r="18" spans="1:7" x14ac:dyDescent="0.2">
      <c r="A18" s="897">
        <v>5</v>
      </c>
      <c r="B18" s="870" t="s">
        <v>993</v>
      </c>
      <c r="C18" s="870" t="s">
        <v>996</v>
      </c>
      <c r="D18" s="884" t="s">
        <v>968</v>
      </c>
      <c r="E18" s="875">
        <v>200000</v>
      </c>
      <c r="F18" s="902"/>
    </row>
    <row r="19" spans="1:7" x14ac:dyDescent="0.2">
      <c r="A19" s="897">
        <v>6</v>
      </c>
      <c r="B19" s="870" t="s">
        <v>1001</v>
      </c>
      <c r="C19" s="870" t="s">
        <v>971</v>
      </c>
      <c r="D19" s="884" t="s">
        <v>968</v>
      </c>
      <c r="E19" s="875">
        <v>250000</v>
      </c>
      <c r="F19" s="902"/>
    </row>
    <row r="20" spans="1:7" x14ac:dyDescent="0.2">
      <c r="A20" s="897">
        <v>7</v>
      </c>
      <c r="B20" s="872" t="s">
        <v>1000</v>
      </c>
      <c r="C20" s="872" t="s">
        <v>1092</v>
      </c>
      <c r="D20" s="884" t="s">
        <v>968</v>
      </c>
      <c r="E20" s="875">
        <v>150000</v>
      </c>
      <c r="F20" s="902"/>
    </row>
    <row r="21" spans="1:7" x14ac:dyDescent="0.2">
      <c r="A21" s="897">
        <v>8</v>
      </c>
      <c r="B21" s="880" t="s">
        <v>1000</v>
      </c>
      <c r="C21" s="880" t="s">
        <v>1098</v>
      </c>
      <c r="D21" s="884" t="s">
        <v>968</v>
      </c>
      <c r="E21" s="875">
        <v>450000</v>
      </c>
      <c r="F21" s="902"/>
    </row>
    <row r="22" spans="1:7" x14ac:dyDescent="0.2">
      <c r="A22" s="897">
        <v>9</v>
      </c>
      <c r="B22" s="870" t="s">
        <v>1000</v>
      </c>
      <c r="C22" s="870" t="s">
        <v>1095</v>
      </c>
      <c r="D22" s="884" t="s">
        <v>968</v>
      </c>
      <c r="E22" s="875">
        <v>200000</v>
      </c>
      <c r="F22" s="902"/>
    </row>
    <row r="23" spans="1:7" x14ac:dyDescent="0.2">
      <c r="A23" s="897">
        <v>10</v>
      </c>
      <c r="B23" s="868" t="s">
        <v>1000</v>
      </c>
      <c r="C23" s="868" t="s">
        <v>1099</v>
      </c>
      <c r="D23" s="884" t="s">
        <v>968</v>
      </c>
      <c r="E23" s="875">
        <v>50000</v>
      </c>
      <c r="F23" s="902" t="s">
        <v>1028</v>
      </c>
    </row>
    <row r="24" spans="1:7" x14ac:dyDescent="0.2">
      <c r="A24" s="897">
        <v>11</v>
      </c>
      <c r="B24" s="870" t="s">
        <v>1000</v>
      </c>
      <c r="C24" s="880" t="s">
        <v>1100</v>
      </c>
      <c r="D24" s="884" t="s">
        <v>968</v>
      </c>
      <c r="E24" s="875">
        <v>250000</v>
      </c>
      <c r="F24" s="902"/>
    </row>
    <row r="25" spans="1:7" x14ac:dyDescent="0.2">
      <c r="A25" s="897">
        <v>12</v>
      </c>
      <c r="B25" s="870" t="s">
        <v>1000</v>
      </c>
      <c r="C25" s="880" t="s">
        <v>1101</v>
      </c>
      <c r="D25" s="884"/>
      <c r="E25" s="875">
        <v>100000</v>
      </c>
      <c r="F25" s="902"/>
    </row>
    <row r="26" spans="1:7" x14ac:dyDescent="0.2">
      <c r="A26" s="897">
        <v>13</v>
      </c>
      <c r="B26" s="870" t="s">
        <v>1000</v>
      </c>
      <c r="C26" s="880" t="s">
        <v>1102</v>
      </c>
      <c r="D26" s="884"/>
      <c r="E26" s="875">
        <v>100000</v>
      </c>
      <c r="F26" s="902"/>
    </row>
    <row r="27" spans="1:7" x14ac:dyDescent="0.2">
      <c r="A27" s="897">
        <v>14</v>
      </c>
      <c r="B27" s="870" t="s">
        <v>1007</v>
      </c>
      <c r="C27" s="870" t="s">
        <v>1105</v>
      </c>
      <c r="D27" s="884" t="s">
        <v>968</v>
      </c>
      <c r="E27" s="875">
        <v>100000</v>
      </c>
      <c r="F27" s="902"/>
    </row>
    <row r="28" spans="1:7" x14ac:dyDescent="0.2">
      <c r="A28" s="897">
        <v>15</v>
      </c>
      <c r="B28" s="870" t="s">
        <v>1007</v>
      </c>
      <c r="C28" s="870" t="s">
        <v>1106</v>
      </c>
      <c r="D28" s="884"/>
      <c r="E28" s="875">
        <v>150000</v>
      </c>
      <c r="F28" s="902"/>
    </row>
    <row r="29" spans="1:7" x14ac:dyDescent="0.2">
      <c r="A29" s="897">
        <v>16</v>
      </c>
      <c r="B29" s="870" t="s">
        <v>1007</v>
      </c>
      <c r="C29" s="870" t="s">
        <v>1107</v>
      </c>
      <c r="D29" s="884"/>
      <c r="E29" s="875">
        <v>500000</v>
      </c>
      <c r="F29" s="902"/>
    </row>
    <row r="30" spans="1:7" ht="13.5" thickBot="1" x14ac:dyDescent="0.25">
      <c r="A30" s="897">
        <v>17</v>
      </c>
      <c r="B30" s="868" t="s">
        <v>1002</v>
      </c>
      <c r="C30" s="868" t="s">
        <v>971</v>
      </c>
      <c r="D30" s="884" t="s">
        <v>968</v>
      </c>
      <c r="E30" s="875">
        <v>250000</v>
      </c>
      <c r="F30" s="902"/>
    </row>
    <row r="31" spans="1:7" ht="13.5" thickBot="1" x14ac:dyDescent="0.25">
      <c r="A31" s="899"/>
      <c r="B31" s="889" t="s">
        <v>1012</v>
      </c>
      <c r="C31" s="889"/>
      <c r="D31" s="891"/>
      <c r="E31" s="892">
        <f>SUM(E14:E30)</f>
        <v>5225000</v>
      </c>
      <c r="F31" s="904"/>
      <c r="G31" s="918"/>
    </row>
    <row r="32" spans="1:7" x14ac:dyDescent="0.2">
      <c r="A32" s="897">
        <v>1</v>
      </c>
      <c r="B32" s="872" t="s">
        <v>999</v>
      </c>
      <c r="C32" s="872" t="s">
        <v>1090</v>
      </c>
      <c r="D32" s="883" t="s">
        <v>1005</v>
      </c>
      <c r="E32" s="874">
        <v>150000</v>
      </c>
      <c r="F32" s="901"/>
    </row>
    <row r="33" spans="1:10" x14ac:dyDescent="0.2">
      <c r="A33" s="897">
        <v>2</v>
      </c>
      <c r="B33" s="872" t="s">
        <v>999</v>
      </c>
      <c r="C33" s="872" t="s">
        <v>1091</v>
      </c>
      <c r="D33" s="883"/>
      <c r="E33" s="874">
        <v>150000</v>
      </c>
      <c r="F33" s="901"/>
    </row>
    <row r="34" spans="1:10" x14ac:dyDescent="0.2">
      <c r="A34" s="898">
        <v>3</v>
      </c>
      <c r="B34" s="870" t="s">
        <v>1003</v>
      </c>
      <c r="C34" s="870" t="s">
        <v>1103</v>
      </c>
      <c r="D34" s="884" t="s">
        <v>1005</v>
      </c>
      <c r="E34" s="875">
        <v>60000</v>
      </c>
      <c r="F34" s="902"/>
    </row>
    <row r="35" spans="1:10" x14ac:dyDescent="0.2">
      <c r="A35" s="897">
        <v>4</v>
      </c>
      <c r="B35" s="870" t="s">
        <v>1003</v>
      </c>
      <c r="C35" s="870" t="s">
        <v>1104</v>
      </c>
      <c r="D35" s="884" t="s">
        <v>1005</v>
      </c>
      <c r="E35" s="875">
        <v>200000</v>
      </c>
      <c r="F35" s="902"/>
    </row>
    <row r="36" spans="1:10" s="896" customFormat="1" x14ac:dyDescent="0.2">
      <c r="A36" s="897">
        <v>5</v>
      </c>
      <c r="B36" s="872" t="s">
        <v>1000</v>
      </c>
      <c r="C36" s="872" t="s">
        <v>1093</v>
      </c>
      <c r="D36" s="883"/>
      <c r="E36" s="874">
        <v>200000</v>
      </c>
      <c r="F36" s="903"/>
    </row>
    <row r="37" spans="1:10" s="896" customFormat="1" x14ac:dyDescent="0.2">
      <c r="A37" s="898">
        <v>6</v>
      </c>
      <c r="B37" s="872" t="s">
        <v>1000</v>
      </c>
      <c r="C37" s="872" t="s">
        <v>1094</v>
      </c>
      <c r="D37" s="883"/>
      <c r="E37" s="874">
        <v>100000</v>
      </c>
      <c r="F37" s="903"/>
    </row>
    <row r="38" spans="1:10" s="896" customFormat="1" x14ac:dyDescent="0.2">
      <c r="A38" s="897">
        <v>7</v>
      </c>
      <c r="B38" s="872" t="s">
        <v>1000</v>
      </c>
      <c r="C38" s="872" t="s">
        <v>1096</v>
      </c>
      <c r="D38" s="883"/>
      <c r="E38" s="874">
        <v>50000</v>
      </c>
      <c r="F38" s="903"/>
    </row>
    <row r="39" spans="1:10" x14ac:dyDescent="0.2">
      <c r="A39" s="897">
        <v>8</v>
      </c>
      <c r="B39" s="868" t="s">
        <v>990</v>
      </c>
      <c r="C39" s="868" t="s">
        <v>970</v>
      </c>
      <c r="D39" s="884" t="s">
        <v>1005</v>
      </c>
      <c r="E39" s="875">
        <v>45000</v>
      </c>
      <c r="F39" s="902"/>
    </row>
    <row r="40" spans="1:10" x14ac:dyDescent="0.2">
      <c r="A40" s="898">
        <v>9</v>
      </c>
      <c r="B40" s="868" t="s">
        <v>990</v>
      </c>
      <c r="C40" s="868" t="s">
        <v>991</v>
      </c>
      <c r="D40" s="884" t="s">
        <v>1005</v>
      </c>
      <c r="E40" s="875">
        <v>20000</v>
      </c>
      <c r="F40" s="902"/>
    </row>
    <row r="41" spans="1:10" x14ac:dyDescent="0.2">
      <c r="A41" s="897">
        <v>10</v>
      </c>
      <c r="B41" s="869" t="s">
        <v>990</v>
      </c>
      <c r="C41" s="869" t="s">
        <v>992</v>
      </c>
      <c r="D41" s="884" t="s">
        <v>1005</v>
      </c>
      <c r="E41" s="875">
        <v>30000</v>
      </c>
      <c r="F41" s="902"/>
    </row>
    <row r="42" spans="1:10" x14ac:dyDescent="0.2">
      <c r="A42" s="897">
        <v>11</v>
      </c>
      <c r="B42" s="870" t="s">
        <v>1014</v>
      </c>
      <c r="C42" s="870" t="s">
        <v>1005</v>
      </c>
      <c r="D42" s="884" t="s">
        <v>1005</v>
      </c>
      <c r="E42" s="875">
        <v>60000</v>
      </c>
      <c r="F42" s="902"/>
    </row>
    <row r="43" spans="1:10" x14ac:dyDescent="0.2">
      <c r="A43" s="898">
        <v>12</v>
      </c>
      <c r="B43" s="868" t="s">
        <v>1004</v>
      </c>
      <c r="C43" s="868" t="s">
        <v>1006</v>
      </c>
      <c r="D43" s="884" t="s">
        <v>1005</v>
      </c>
      <c r="E43" s="875">
        <v>40000</v>
      </c>
      <c r="F43" s="902"/>
    </row>
    <row r="44" spans="1:10" ht="13.5" thickBot="1" x14ac:dyDescent="0.25">
      <c r="A44" s="897">
        <v>13</v>
      </c>
      <c r="B44" s="886" t="s">
        <v>1112</v>
      </c>
      <c r="C44" s="886" t="s">
        <v>1113</v>
      </c>
      <c r="D44" s="887" t="s">
        <v>1005</v>
      </c>
      <c r="E44" s="888">
        <v>1000000</v>
      </c>
      <c r="F44" s="905" t="s">
        <v>1028</v>
      </c>
    </row>
    <row r="45" spans="1:10" s="894" customFormat="1" ht="13.5" thickBot="1" x14ac:dyDescent="0.25">
      <c r="A45" s="899"/>
      <c r="B45" s="891" t="s">
        <v>1013</v>
      </c>
      <c r="C45" s="891"/>
      <c r="D45" s="891"/>
      <c r="E45" s="893">
        <f>SUM(E32:E44)</f>
        <v>2105000</v>
      </c>
      <c r="F45" s="906"/>
      <c r="J45" s="895"/>
    </row>
    <row r="50" spans="5:5" x14ac:dyDescent="0.2">
      <c r="E50" s="918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957" bestFit="1" customWidth="1"/>
    <col min="2" max="2" width="23" style="957" customWidth="1"/>
    <col min="3" max="3" width="21.1640625" style="957" customWidth="1"/>
    <col min="4" max="4" width="17" style="957" hidden="1" customWidth="1"/>
    <col min="5" max="8" width="17" style="957" customWidth="1"/>
    <col min="9" max="9" width="12.83203125" style="960" customWidth="1"/>
    <col min="10" max="16384" width="9.33203125" style="957"/>
  </cols>
  <sheetData>
    <row r="1" spans="1:9" ht="13.5" x14ac:dyDescent="0.25">
      <c r="A1" s="1132" t="s">
        <v>1186</v>
      </c>
      <c r="B1" s="1132"/>
      <c r="C1" s="1132"/>
      <c r="D1" s="970"/>
      <c r="E1" s="970"/>
      <c r="F1" s="970"/>
      <c r="G1" s="970"/>
      <c r="H1" s="970"/>
      <c r="I1" s="970"/>
    </row>
    <row r="4" spans="1:9" ht="12.75" customHeight="1" x14ac:dyDescent="0.2">
      <c r="A4" s="1130" t="s">
        <v>820</v>
      </c>
      <c r="B4" s="1130"/>
      <c r="C4" s="1130"/>
      <c r="D4" s="876"/>
      <c r="E4" s="876"/>
      <c r="F4" s="876"/>
      <c r="G4" s="876"/>
      <c r="H4" s="876"/>
      <c r="I4" s="876"/>
    </row>
    <row r="5" spans="1:9" x14ac:dyDescent="0.2">
      <c r="A5" s="1131" t="s">
        <v>1084</v>
      </c>
      <c r="B5" s="1131"/>
      <c r="C5" s="1131"/>
      <c r="D5" s="969"/>
      <c r="E5" s="969"/>
      <c r="F5" s="969"/>
      <c r="G5" s="969"/>
      <c r="H5" s="969"/>
      <c r="I5" s="969"/>
    </row>
    <row r="6" spans="1:9" ht="13.5" thickBot="1" x14ac:dyDescent="0.25">
      <c r="A6" s="958"/>
      <c r="B6" s="959"/>
    </row>
    <row r="7" spans="1:9" ht="14.25" thickTop="1" thickBot="1" x14ac:dyDescent="0.25">
      <c r="A7" s="1127" t="s">
        <v>1042</v>
      </c>
      <c r="B7" s="1128"/>
      <c r="C7" s="1129"/>
    </row>
    <row r="8" spans="1:9" ht="14.25" thickTop="1" thickBot="1" x14ac:dyDescent="0.25">
      <c r="A8" s="961" t="s">
        <v>1043</v>
      </c>
      <c r="B8" s="962" t="s">
        <v>1044</v>
      </c>
      <c r="C8" s="963" t="s">
        <v>1045</v>
      </c>
    </row>
    <row r="9" spans="1:9" ht="14.25" thickTop="1" thickBot="1" x14ac:dyDescent="0.25">
      <c r="A9" s="1135" t="s">
        <v>1046</v>
      </c>
      <c r="B9" s="964" t="s">
        <v>1047</v>
      </c>
      <c r="C9" s="964" t="s">
        <v>1048</v>
      </c>
    </row>
    <row r="10" spans="1:9" ht="13.5" thickBot="1" x14ac:dyDescent="0.25">
      <c r="A10" s="1134"/>
      <c r="B10" s="964" t="s">
        <v>1049</v>
      </c>
      <c r="C10" s="964" t="s">
        <v>1048</v>
      </c>
    </row>
    <row r="11" spans="1:9" ht="13.5" thickBot="1" x14ac:dyDescent="0.25">
      <c r="A11" s="965" t="s">
        <v>1050</v>
      </c>
      <c r="B11" s="964" t="s">
        <v>1052</v>
      </c>
      <c r="C11" s="964" t="s">
        <v>1088</v>
      </c>
    </row>
    <row r="12" spans="1:9" ht="26.25" thickBot="1" x14ac:dyDescent="0.25">
      <c r="A12" s="966" t="s">
        <v>1051</v>
      </c>
      <c r="B12" s="964" t="s">
        <v>1054</v>
      </c>
      <c r="C12" s="964" t="s">
        <v>1055</v>
      </c>
    </row>
    <row r="13" spans="1:9" x14ac:dyDescent="0.2">
      <c r="A13" s="965" t="s">
        <v>1056</v>
      </c>
      <c r="B13" s="1133" t="s">
        <v>1058</v>
      </c>
      <c r="C13" s="1133" t="s">
        <v>1048</v>
      </c>
    </row>
    <row r="14" spans="1:9" ht="13.5" thickBot="1" x14ac:dyDescent="0.25">
      <c r="A14" s="966" t="s">
        <v>1057</v>
      </c>
      <c r="B14" s="1134"/>
      <c r="C14" s="1134"/>
    </row>
    <row r="15" spans="1:9" x14ac:dyDescent="0.2">
      <c r="A15" s="965" t="s">
        <v>1059</v>
      </c>
      <c r="B15" s="1133" t="s">
        <v>1060</v>
      </c>
      <c r="C15" s="1133" t="s">
        <v>1048</v>
      </c>
    </row>
    <row r="16" spans="1:9" ht="13.5" thickBot="1" x14ac:dyDescent="0.25">
      <c r="A16" s="966" t="s">
        <v>1057</v>
      </c>
      <c r="B16" s="1134"/>
      <c r="C16" s="1134"/>
    </row>
    <row r="17" spans="1:3" ht="13.5" thickBot="1" x14ac:dyDescent="0.25">
      <c r="A17" s="966"/>
      <c r="B17" s="964" t="s">
        <v>1061</v>
      </c>
      <c r="C17" s="964" t="s">
        <v>1055</v>
      </c>
    </row>
    <row r="18" spans="1:3" x14ac:dyDescent="0.2">
      <c r="A18" s="965" t="s">
        <v>822</v>
      </c>
      <c r="B18" s="1133" t="s">
        <v>1062</v>
      </c>
      <c r="C18" s="1133" t="s">
        <v>1048</v>
      </c>
    </row>
    <row r="19" spans="1:3" ht="13.5" thickBot="1" x14ac:dyDescent="0.25">
      <c r="A19" s="966" t="s">
        <v>1057</v>
      </c>
      <c r="B19" s="1134"/>
      <c r="C19" s="1134"/>
    </row>
    <row r="20" spans="1:3" x14ac:dyDescent="0.2">
      <c r="A20" s="965" t="s">
        <v>956</v>
      </c>
      <c r="B20" s="1133" t="s">
        <v>1063</v>
      </c>
      <c r="C20" s="1133" t="s">
        <v>1053</v>
      </c>
    </row>
    <row r="21" spans="1:3" ht="13.5" thickBot="1" x14ac:dyDescent="0.25">
      <c r="A21" s="966" t="s">
        <v>1057</v>
      </c>
      <c r="B21" s="1134"/>
      <c r="C21" s="1134"/>
    </row>
    <row r="22" spans="1:3" ht="13.5" thickBot="1" x14ac:dyDescent="0.25"/>
    <row r="23" spans="1:3" ht="14.25" thickTop="1" thickBot="1" x14ac:dyDescent="0.25">
      <c r="A23" s="1127" t="s">
        <v>821</v>
      </c>
      <c r="B23" s="1128"/>
      <c r="C23" s="1129"/>
    </row>
    <row r="24" spans="1:3" ht="14.25" thickTop="1" thickBot="1" x14ac:dyDescent="0.25">
      <c r="A24" s="961" t="s">
        <v>1043</v>
      </c>
      <c r="B24" s="962" t="s">
        <v>1044</v>
      </c>
      <c r="C24" s="963" t="s">
        <v>1045</v>
      </c>
    </row>
    <row r="25" spans="1:3" ht="14.25" thickTop="1" thickBot="1" x14ac:dyDescent="0.25">
      <c r="A25" s="965" t="s">
        <v>1064</v>
      </c>
      <c r="B25" s="967" t="s">
        <v>1066</v>
      </c>
      <c r="C25" s="967" t="s">
        <v>1048</v>
      </c>
    </row>
    <row r="26" spans="1:3" ht="13.5" thickBot="1" x14ac:dyDescent="0.25">
      <c r="A26" s="966" t="s">
        <v>1065</v>
      </c>
      <c r="B26" s="964" t="s">
        <v>1064</v>
      </c>
      <c r="C26" s="964" t="s">
        <v>1067</v>
      </c>
    </row>
    <row r="27" spans="1:3" ht="13.5" thickBot="1" x14ac:dyDescent="0.25"/>
    <row r="28" spans="1:3" ht="14.25" thickTop="1" thickBot="1" x14ac:dyDescent="0.25">
      <c r="A28" s="1127" t="s">
        <v>479</v>
      </c>
      <c r="B28" s="1128"/>
      <c r="C28" s="1129"/>
    </row>
    <row r="29" spans="1:3" ht="14.25" thickTop="1" thickBot="1" x14ac:dyDescent="0.25">
      <c r="A29" s="961" t="s">
        <v>1043</v>
      </c>
      <c r="B29" s="962" t="s">
        <v>1044</v>
      </c>
      <c r="C29" s="963" t="s">
        <v>1045</v>
      </c>
    </row>
    <row r="30" spans="1:3" ht="14.25" thickTop="1" thickBot="1" x14ac:dyDescent="0.25">
      <c r="A30" s="965" t="s">
        <v>1068</v>
      </c>
      <c r="B30" s="967" t="s">
        <v>1070</v>
      </c>
      <c r="C30" s="967" t="s">
        <v>1048</v>
      </c>
    </row>
    <row r="31" spans="1:3" ht="13.5" thickBot="1" x14ac:dyDescent="0.25">
      <c r="A31" s="965" t="s">
        <v>1069</v>
      </c>
      <c r="B31" s="967" t="s">
        <v>1071</v>
      </c>
      <c r="C31" s="967" t="s">
        <v>1072</v>
      </c>
    </row>
    <row r="32" spans="1:3" ht="13.5" thickBot="1" x14ac:dyDescent="0.25">
      <c r="A32" s="968"/>
      <c r="B32" s="964" t="s">
        <v>1073</v>
      </c>
      <c r="C32" s="964" t="s">
        <v>1048</v>
      </c>
    </row>
    <row r="33" spans="1:3" ht="13.5" thickBot="1" x14ac:dyDescent="0.25">
      <c r="A33" s="955"/>
      <c r="B33" s="964" t="s">
        <v>1074</v>
      </c>
      <c r="C33" s="964" t="s">
        <v>1075</v>
      </c>
    </row>
    <row r="34" spans="1:3" ht="13.5" thickBot="1" x14ac:dyDescent="0.25">
      <c r="A34" s="955"/>
      <c r="B34" s="964" t="s">
        <v>1076</v>
      </c>
      <c r="C34" s="964" t="s">
        <v>1048</v>
      </c>
    </row>
    <row r="35" spans="1:3" ht="26.25" thickBot="1" x14ac:dyDescent="0.25">
      <c r="A35" s="956"/>
      <c r="B35" s="964" t="s">
        <v>1058</v>
      </c>
      <c r="C35" s="964" t="s">
        <v>1053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9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09" t="s">
        <v>881</v>
      </c>
      <c r="C1" s="1209"/>
      <c r="D1" s="1209"/>
    </row>
    <row r="2" spans="1:4" s="87" customFormat="1" ht="16.5" thickBot="1" x14ac:dyDescent="0.3">
      <c r="A2" s="86"/>
      <c r="B2" s="412"/>
      <c r="D2" s="47" t="s">
        <v>11</v>
      </c>
    </row>
    <row r="3" spans="1:4" s="89" customFormat="1" ht="48" customHeight="1" thickBot="1" x14ac:dyDescent="0.25">
      <c r="A3" s="88" t="s">
        <v>893</v>
      </c>
      <c r="B3" s="207" t="s">
        <v>894</v>
      </c>
      <c r="C3" s="207" t="s">
        <v>19</v>
      </c>
      <c r="D3" s="208" t="s">
        <v>20</v>
      </c>
    </row>
    <row r="4" spans="1:4" s="89" customFormat="1" ht="14.1" customHeight="1" thickBot="1" x14ac:dyDescent="0.25">
      <c r="A4" s="40">
        <v>1</v>
      </c>
      <c r="B4" s="210">
        <v>2</v>
      </c>
      <c r="C4" s="210">
        <v>3</v>
      </c>
      <c r="D4" s="211">
        <v>4</v>
      </c>
    </row>
    <row r="5" spans="1:4" ht="18" customHeight="1" x14ac:dyDescent="0.2">
      <c r="A5" s="142" t="s">
        <v>895</v>
      </c>
      <c r="B5" s="212" t="s">
        <v>119</v>
      </c>
      <c r="C5" s="140">
        <v>0</v>
      </c>
      <c r="D5" s="90"/>
    </row>
    <row r="6" spans="1:4" ht="18" customHeight="1" x14ac:dyDescent="0.2">
      <c r="A6" s="91" t="s">
        <v>896</v>
      </c>
      <c r="B6" s="213" t="s">
        <v>120</v>
      </c>
      <c r="C6" s="141">
        <v>0</v>
      </c>
      <c r="D6" s="93"/>
    </row>
    <row r="7" spans="1:4" ht="18" customHeight="1" x14ac:dyDescent="0.2">
      <c r="A7" s="91" t="s">
        <v>897</v>
      </c>
      <c r="B7" s="213" t="s">
        <v>79</v>
      </c>
      <c r="C7" s="141">
        <v>0</v>
      </c>
      <c r="D7" s="93"/>
    </row>
    <row r="8" spans="1:4" ht="18" customHeight="1" x14ac:dyDescent="0.2">
      <c r="A8" s="91" t="s">
        <v>898</v>
      </c>
      <c r="B8" s="213" t="s">
        <v>80</v>
      </c>
      <c r="C8" s="141">
        <v>0</v>
      </c>
      <c r="D8" s="93"/>
    </row>
    <row r="9" spans="1:4" ht="18" customHeight="1" x14ac:dyDescent="0.2">
      <c r="A9" s="91" t="s">
        <v>899</v>
      </c>
      <c r="B9" s="213" t="s">
        <v>111</v>
      </c>
      <c r="C9" s="141"/>
      <c r="D9" s="93"/>
    </row>
    <row r="10" spans="1:4" ht="18" customHeight="1" x14ac:dyDescent="0.2">
      <c r="A10" s="91" t="s">
        <v>900</v>
      </c>
      <c r="B10" s="213" t="s">
        <v>112</v>
      </c>
      <c r="C10" s="141">
        <f>3310+16057+292+154+109</f>
        <v>19922</v>
      </c>
      <c r="D10" s="93">
        <v>19922</v>
      </c>
    </row>
    <row r="11" spans="1:4" ht="18" customHeight="1" x14ac:dyDescent="0.2">
      <c r="A11" s="91" t="s">
        <v>901</v>
      </c>
      <c r="B11" s="214" t="s">
        <v>113</v>
      </c>
      <c r="C11" s="141"/>
      <c r="D11" s="93"/>
    </row>
    <row r="12" spans="1:4" ht="18" customHeight="1" x14ac:dyDescent="0.2">
      <c r="A12" s="91" t="s">
        <v>902</v>
      </c>
      <c r="B12" s="214" t="s">
        <v>114</v>
      </c>
      <c r="C12" s="141"/>
      <c r="D12" s="93"/>
    </row>
    <row r="13" spans="1:4" ht="18" customHeight="1" x14ac:dyDescent="0.2">
      <c r="A13" s="91" t="s">
        <v>903</v>
      </c>
      <c r="B13" s="214" t="s">
        <v>115</v>
      </c>
      <c r="C13" s="141"/>
      <c r="D13" s="93"/>
    </row>
    <row r="14" spans="1:4" ht="18" customHeight="1" x14ac:dyDescent="0.2">
      <c r="A14" s="91" t="s">
        <v>904</v>
      </c>
      <c r="B14" s="214" t="s">
        <v>116</v>
      </c>
      <c r="C14" s="141"/>
      <c r="D14" s="93"/>
    </row>
    <row r="15" spans="1:4" ht="18" customHeight="1" x14ac:dyDescent="0.2">
      <c r="A15" s="91" t="s">
        <v>905</v>
      </c>
      <c r="B15" s="214" t="s">
        <v>117</v>
      </c>
      <c r="C15" s="141"/>
      <c r="D15" s="93"/>
    </row>
    <row r="16" spans="1:4" ht="22.5" customHeight="1" x14ac:dyDescent="0.2">
      <c r="A16" s="91" t="s">
        <v>906</v>
      </c>
      <c r="B16" s="214" t="s">
        <v>118</v>
      </c>
      <c r="C16" s="141"/>
      <c r="D16" s="93"/>
    </row>
    <row r="17" spans="1:8" ht="18" customHeight="1" x14ac:dyDescent="0.2">
      <c r="A17" s="91" t="s">
        <v>907</v>
      </c>
      <c r="B17" s="213" t="s">
        <v>81</v>
      </c>
      <c r="C17" s="141"/>
      <c r="D17" s="93"/>
    </row>
    <row r="18" spans="1:8" ht="22.5" x14ac:dyDescent="0.2">
      <c r="A18" s="91" t="s">
        <v>908</v>
      </c>
      <c r="B18" s="213" t="s">
        <v>676</v>
      </c>
      <c r="C18" s="141">
        <f>SUM(C19:C29)</f>
        <v>1665.3000000000002</v>
      </c>
      <c r="D18" s="93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1"/>
      <c r="B19" s="214" t="s">
        <v>665</v>
      </c>
      <c r="C19" s="141">
        <f>H19</f>
        <v>660.66</v>
      </c>
      <c r="D19" s="93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1"/>
      <c r="B20" s="214" t="s">
        <v>666</v>
      </c>
      <c r="C20" s="141">
        <f t="shared" ref="C20:C29" si="0">H20</f>
        <v>305.76</v>
      </c>
      <c r="D20" s="93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1"/>
      <c r="B21" s="214" t="s">
        <v>667</v>
      </c>
      <c r="C21" s="141">
        <f t="shared" si="0"/>
        <v>145.6</v>
      </c>
      <c r="D21" s="93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1"/>
      <c r="B22" s="214" t="s">
        <v>668</v>
      </c>
      <c r="C22" s="141">
        <f t="shared" si="0"/>
        <v>72.8</v>
      </c>
      <c r="D22" s="93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1"/>
      <c r="B23" s="214" t="s">
        <v>669</v>
      </c>
      <c r="C23" s="141">
        <f t="shared" si="0"/>
        <v>182</v>
      </c>
      <c r="D23" s="93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1"/>
      <c r="B24" s="214" t="s">
        <v>670</v>
      </c>
      <c r="C24" s="141">
        <f t="shared" si="0"/>
        <v>141.96</v>
      </c>
      <c r="D24" s="93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1"/>
      <c r="B25" s="214" t="s">
        <v>671</v>
      </c>
      <c r="C25" s="141">
        <f t="shared" si="0"/>
        <v>61.88</v>
      </c>
      <c r="D25" s="93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1"/>
      <c r="B26" s="214" t="s">
        <v>672</v>
      </c>
      <c r="C26" s="141">
        <f t="shared" si="0"/>
        <v>36.4</v>
      </c>
      <c r="D26" s="93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1"/>
      <c r="B27" s="214" t="s">
        <v>673</v>
      </c>
      <c r="C27" s="141">
        <f t="shared" si="0"/>
        <v>36.4</v>
      </c>
      <c r="D27" s="93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1"/>
      <c r="B28" s="214" t="s">
        <v>674</v>
      </c>
      <c r="C28" s="141">
        <f t="shared" si="0"/>
        <v>7.28</v>
      </c>
      <c r="D28" s="93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1"/>
      <c r="B29" s="214" t="s">
        <v>675</v>
      </c>
      <c r="C29" s="141">
        <f t="shared" si="0"/>
        <v>14.56</v>
      </c>
      <c r="D29" s="93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1"/>
      <c r="B30" s="213"/>
      <c r="C30" s="141"/>
      <c r="D30" s="93"/>
    </row>
    <row r="31" spans="1:8" ht="18" customHeight="1" x14ac:dyDescent="0.2">
      <c r="A31" s="91" t="s">
        <v>909</v>
      </c>
      <c r="B31" s="213" t="s">
        <v>882</v>
      </c>
      <c r="C31" s="141"/>
      <c r="D31" s="93"/>
    </row>
    <row r="32" spans="1:8" ht="18" customHeight="1" x14ac:dyDescent="0.2">
      <c r="A32" s="91" t="s">
        <v>910</v>
      </c>
      <c r="B32" s="213" t="s">
        <v>82</v>
      </c>
      <c r="C32" s="141"/>
      <c r="D32" s="93"/>
    </row>
    <row r="33" spans="1:4" ht="18" customHeight="1" x14ac:dyDescent="0.2">
      <c r="A33" s="91" t="s">
        <v>911</v>
      </c>
      <c r="B33" s="213" t="s">
        <v>83</v>
      </c>
      <c r="C33" s="141"/>
      <c r="D33" s="93"/>
    </row>
    <row r="34" spans="1:4" ht="18" customHeight="1" x14ac:dyDescent="0.2">
      <c r="A34" s="91" t="s">
        <v>919</v>
      </c>
      <c r="B34" s="94"/>
      <c r="C34" s="92"/>
      <c r="D34" s="93"/>
    </row>
    <row r="35" spans="1:4" ht="18" customHeight="1" thickBot="1" x14ac:dyDescent="0.25">
      <c r="A35" s="143" t="s">
        <v>920</v>
      </c>
      <c r="B35" s="95"/>
      <c r="C35" s="96"/>
      <c r="D35" s="97"/>
    </row>
    <row r="36" spans="1:4" ht="18" customHeight="1" thickBot="1" x14ac:dyDescent="0.25">
      <c r="A36" s="41" t="s">
        <v>921</v>
      </c>
      <c r="B36" s="218" t="s">
        <v>930</v>
      </c>
      <c r="C36" s="219">
        <f>SUM(C5:C35)-C18</f>
        <v>21587.3</v>
      </c>
      <c r="D36" s="219">
        <f>SUM(D5:D35)-D18</f>
        <v>21587.3</v>
      </c>
    </row>
    <row r="37" spans="1:4" ht="8.25" customHeight="1" x14ac:dyDescent="0.2">
      <c r="A37" s="98"/>
      <c r="B37" s="1208"/>
      <c r="C37" s="1208"/>
      <c r="D37" s="1208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zoomScaleNormal="100" workbookViewId="0">
      <selection activeCell="D15" sqref="D1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customWidth="1"/>
    <col min="5" max="5" width="14.33203125" bestFit="1" customWidth="1"/>
  </cols>
  <sheetData>
    <row r="1" spans="1:7" ht="13.5" x14ac:dyDescent="0.25">
      <c r="A1" s="1211" t="s">
        <v>975</v>
      </c>
      <c r="B1" s="1211"/>
      <c r="C1" s="1211"/>
      <c r="D1" s="1211"/>
      <c r="E1" s="1211"/>
    </row>
    <row r="2" spans="1:7" ht="35.25" customHeight="1" x14ac:dyDescent="0.25">
      <c r="A2" s="1210" t="s">
        <v>1149</v>
      </c>
      <c r="B2" s="1210"/>
      <c r="C2" s="1210"/>
      <c r="D2" s="1210"/>
      <c r="E2" s="1210"/>
    </row>
    <row r="3" spans="1:7" ht="17.25" customHeight="1" x14ac:dyDescent="0.25">
      <c r="A3" s="413"/>
      <c r="B3" s="413"/>
      <c r="C3" s="413"/>
    </row>
    <row r="4" spans="1:7" ht="13.5" thickBot="1" x14ac:dyDescent="0.25">
      <c r="A4" s="220"/>
      <c r="B4" s="220"/>
      <c r="C4" s="780"/>
      <c r="D4" s="1212" t="s">
        <v>934</v>
      </c>
      <c r="E4" s="1212"/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718" t="s">
        <v>1132</v>
      </c>
      <c r="E5" s="609" t="s">
        <v>1085</v>
      </c>
    </row>
    <row r="6" spans="1:7" ht="15.95" customHeight="1" thickBot="1" x14ac:dyDescent="0.25">
      <c r="A6" s="910" t="s">
        <v>895</v>
      </c>
      <c r="B6" s="911" t="s">
        <v>576</v>
      </c>
      <c r="C6" s="911" t="s">
        <v>577</v>
      </c>
      <c r="D6" s="912">
        <v>268</v>
      </c>
      <c r="E6" s="913">
        <v>500</v>
      </c>
    </row>
    <row r="7" spans="1:7" ht="15.95" customHeight="1" thickBot="1" x14ac:dyDescent="0.25">
      <c r="A7" s="1216" t="s">
        <v>1016</v>
      </c>
      <c r="B7" s="1217"/>
      <c r="C7" s="1218"/>
      <c r="D7" s="915">
        <f>SUM(D6)</f>
        <v>268</v>
      </c>
      <c r="E7" s="915">
        <f>SUM(E6)</f>
        <v>500</v>
      </c>
    </row>
    <row r="8" spans="1:7" ht="15.95" customHeight="1" x14ac:dyDescent="0.2">
      <c r="A8" s="907" t="s">
        <v>896</v>
      </c>
      <c r="B8" s="908" t="s">
        <v>585</v>
      </c>
      <c r="C8" s="908" t="s">
        <v>578</v>
      </c>
      <c r="D8" s="914">
        <v>723</v>
      </c>
      <c r="E8" s="909">
        <v>800</v>
      </c>
      <c r="G8" s="496"/>
    </row>
    <row r="9" spans="1:7" ht="15.95" customHeight="1" x14ac:dyDescent="0.2">
      <c r="A9" s="221" t="s">
        <v>897</v>
      </c>
      <c r="B9" s="37" t="s">
        <v>579</v>
      </c>
      <c r="C9" s="37" t="s">
        <v>580</v>
      </c>
      <c r="D9" s="766"/>
      <c r="E9" s="610"/>
    </row>
    <row r="10" spans="1:7" ht="15.95" customHeight="1" x14ac:dyDescent="0.2">
      <c r="A10" s="221" t="s">
        <v>898</v>
      </c>
      <c r="B10" s="37" t="s">
        <v>579</v>
      </c>
      <c r="C10" s="37" t="s">
        <v>581</v>
      </c>
      <c r="D10" s="766">
        <v>480</v>
      </c>
      <c r="E10" s="610">
        <v>480</v>
      </c>
    </row>
    <row r="11" spans="1:7" ht="15.95" customHeight="1" x14ac:dyDescent="0.2">
      <c r="A11" s="221" t="s">
        <v>899</v>
      </c>
      <c r="B11" s="37" t="s">
        <v>582</v>
      </c>
      <c r="C11" s="37" t="s">
        <v>583</v>
      </c>
      <c r="D11" s="766">
        <v>234</v>
      </c>
      <c r="E11" s="610"/>
    </row>
    <row r="12" spans="1:7" ht="15.95" customHeight="1" x14ac:dyDescent="0.2">
      <c r="A12" s="221" t="s">
        <v>900</v>
      </c>
      <c r="B12" s="37" t="s">
        <v>584</v>
      </c>
      <c r="C12" s="37" t="s">
        <v>988</v>
      </c>
      <c r="D12" s="766">
        <v>1287</v>
      </c>
      <c r="E12" s="610"/>
    </row>
    <row r="13" spans="1:7" ht="15.95" customHeight="1" x14ac:dyDescent="0.2">
      <c r="A13" s="221" t="s">
        <v>901</v>
      </c>
      <c r="B13" s="37" t="s">
        <v>584</v>
      </c>
      <c r="C13" s="37" t="s">
        <v>989</v>
      </c>
      <c r="D13" s="766">
        <v>1500</v>
      </c>
      <c r="E13" s="610"/>
    </row>
    <row r="14" spans="1:7" s="768" customFormat="1" ht="15.95" customHeight="1" x14ac:dyDescent="0.2">
      <c r="A14" s="974" t="s">
        <v>902</v>
      </c>
      <c r="B14" s="975" t="s">
        <v>965</v>
      </c>
      <c r="C14" s="975"/>
      <c r="D14" s="976">
        <v>1000</v>
      </c>
      <c r="E14" s="977">
        <v>1500</v>
      </c>
    </row>
    <row r="15" spans="1:7" s="768" customFormat="1" ht="15.95" customHeight="1" x14ac:dyDescent="0.2">
      <c r="A15" s="1025" t="s">
        <v>903</v>
      </c>
      <c r="B15" s="1026" t="s">
        <v>1081</v>
      </c>
      <c r="C15" s="1026"/>
      <c r="D15" s="1027">
        <v>387</v>
      </c>
      <c r="E15" s="1028">
        <v>386</v>
      </c>
    </row>
    <row r="16" spans="1:7" s="768" customFormat="1" ht="15.95" customHeight="1" thickBot="1" x14ac:dyDescent="0.25">
      <c r="A16" s="979" t="s">
        <v>904</v>
      </c>
      <c r="B16" s="980" t="s">
        <v>1147</v>
      </c>
      <c r="C16" s="980" t="s">
        <v>1148</v>
      </c>
      <c r="D16" s="978"/>
      <c r="E16" s="1029">
        <v>480</v>
      </c>
    </row>
    <row r="17" spans="1:6" s="917" customFormat="1" ht="15.95" customHeight="1" thickBot="1" x14ac:dyDescent="0.25">
      <c r="A17" s="1216" t="s">
        <v>1017</v>
      </c>
      <c r="B17" s="1217"/>
      <c r="C17" s="1218"/>
      <c r="D17" s="915">
        <f>SUM(D8:D15)</f>
        <v>5611</v>
      </c>
      <c r="E17" s="916">
        <f>SUM(E8:E16)</f>
        <v>3646</v>
      </c>
    </row>
    <row r="18" spans="1:6" ht="15.95" customHeight="1" thickBot="1" x14ac:dyDescent="0.25">
      <c r="A18" s="1213" t="s">
        <v>930</v>
      </c>
      <c r="B18" s="1214"/>
      <c r="C18" s="1215"/>
      <c r="D18" s="719">
        <f>D7+D17</f>
        <v>5879</v>
      </c>
      <c r="E18" s="611">
        <f>E7+E17</f>
        <v>4146</v>
      </c>
      <c r="F18" s="496"/>
    </row>
  </sheetData>
  <mergeCells count="6">
    <mergeCell ref="A2:E2"/>
    <mergeCell ref="A1:E1"/>
    <mergeCell ref="D4:E4"/>
    <mergeCell ref="A18:C18"/>
    <mergeCell ref="A7:C7"/>
    <mergeCell ref="A17:C17"/>
  </mergeCells>
  <phoneticPr fontId="30" type="noConversion"/>
  <conditionalFormatting sqref="D18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5" width="12" style="128" bestFit="1" customWidth="1"/>
    <col min="6" max="16384" width="9.33203125" style="128"/>
  </cols>
  <sheetData>
    <row r="1" spans="1:5" x14ac:dyDescent="0.25">
      <c r="A1" s="1219" t="s">
        <v>974</v>
      </c>
      <c r="B1" s="1219"/>
      <c r="C1" s="1219"/>
      <c r="D1" s="1219"/>
      <c r="E1" s="1219"/>
    </row>
    <row r="2" spans="1:5" ht="27.75" customHeight="1" x14ac:dyDescent="0.25">
      <c r="A2" s="1204" t="s">
        <v>1133</v>
      </c>
      <c r="B2" s="1204"/>
      <c r="C2" s="1204"/>
      <c r="D2" s="1204"/>
      <c r="E2" s="1204"/>
    </row>
    <row r="3" spans="1:5" ht="16.5" thickBot="1" x14ac:dyDescent="0.3">
      <c r="D3" s="5"/>
      <c r="E3" s="5" t="s">
        <v>934</v>
      </c>
    </row>
    <row r="4" spans="1:5" s="109" customFormat="1" ht="26.1" customHeight="1" thickBot="1" x14ac:dyDescent="0.3">
      <c r="A4" s="106" t="s">
        <v>893</v>
      </c>
      <c r="B4" s="107" t="s">
        <v>12</v>
      </c>
      <c r="C4" s="107" t="s">
        <v>1085</v>
      </c>
      <c r="D4" s="107" t="s">
        <v>1135</v>
      </c>
      <c r="E4" s="108" t="s">
        <v>1134</v>
      </c>
    </row>
    <row r="5" spans="1:5" s="111" customFormat="1" ht="15" customHeight="1" thickBot="1" x14ac:dyDescent="0.25">
      <c r="A5" s="110" t="s">
        <v>895</v>
      </c>
      <c r="B5" s="1201" t="s">
        <v>937</v>
      </c>
      <c r="C5" s="1202"/>
      <c r="D5" s="1202"/>
      <c r="E5" s="1203"/>
    </row>
    <row r="6" spans="1:5" s="111" customFormat="1" ht="15" customHeight="1" x14ac:dyDescent="0.2">
      <c r="A6" s="112" t="s">
        <v>896</v>
      </c>
      <c r="B6" s="113" t="s">
        <v>142</v>
      </c>
      <c r="C6" s="114">
        <f>'1.1.sz.mell.'!C6</f>
        <v>97000</v>
      </c>
      <c r="D6" s="114">
        <v>90000</v>
      </c>
      <c r="E6" s="971">
        <v>90000</v>
      </c>
    </row>
    <row r="7" spans="1:5" s="119" customFormat="1" ht="14.1" customHeight="1" x14ac:dyDescent="0.2">
      <c r="A7" s="116" t="s">
        <v>897</v>
      </c>
      <c r="B7" s="308" t="s">
        <v>938</v>
      </c>
      <c r="C7" s="117">
        <f>'1.1.sz.mell.'!C11</f>
        <v>19837</v>
      </c>
      <c r="D7" s="117">
        <v>22000</v>
      </c>
      <c r="E7" s="972">
        <v>22000</v>
      </c>
    </row>
    <row r="8" spans="1:5" s="119" customFormat="1" x14ac:dyDescent="0.2">
      <c r="A8" s="116" t="s">
        <v>898</v>
      </c>
      <c r="B8" s="309" t="s">
        <v>0</v>
      </c>
      <c r="C8" s="120">
        <f>'1.1.sz.mell.'!C20</f>
        <v>8200</v>
      </c>
      <c r="D8" s="120">
        <v>8000</v>
      </c>
      <c r="E8" s="973">
        <v>8000</v>
      </c>
    </row>
    <row r="9" spans="1:5" s="119" customFormat="1" ht="14.1" customHeight="1" x14ac:dyDescent="0.2">
      <c r="A9" s="116" t="s">
        <v>899</v>
      </c>
      <c r="B9" s="308" t="s">
        <v>883</v>
      </c>
      <c r="C9" s="117">
        <f>'1.1.sz.mell.'!C21</f>
        <v>178770</v>
      </c>
      <c r="D9" s="117">
        <v>170000</v>
      </c>
      <c r="E9" s="972">
        <v>170000</v>
      </c>
    </row>
    <row r="10" spans="1:5" s="119" customFormat="1" ht="14.1" customHeight="1" x14ac:dyDescent="0.2">
      <c r="A10" s="116" t="s">
        <v>900</v>
      </c>
      <c r="B10" s="308" t="s">
        <v>884</v>
      </c>
      <c r="C10" s="117">
        <f>'1.1.sz.mell.'!C30</f>
        <v>5588.4</v>
      </c>
      <c r="D10" s="117"/>
      <c r="E10" s="972"/>
    </row>
    <row r="11" spans="1:5" s="119" customFormat="1" ht="14.1" customHeight="1" x14ac:dyDescent="0.2">
      <c r="A11" s="116" t="s">
        <v>901</v>
      </c>
      <c r="B11" s="308" t="s">
        <v>885</v>
      </c>
      <c r="C11" s="117">
        <f>'1.1.sz.mell.'!C43</f>
        <v>0</v>
      </c>
      <c r="D11" s="117"/>
      <c r="E11" s="972"/>
    </row>
    <row r="12" spans="1:5" s="119" customFormat="1" ht="14.1" customHeight="1" x14ac:dyDescent="0.2">
      <c r="A12" s="116" t="s">
        <v>902</v>
      </c>
      <c r="B12" s="308" t="s">
        <v>886</v>
      </c>
      <c r="C12" s="117">
        <f>'1.1.sz.mell.'!C46</f>
        <v>414</v>
      </c>
      <c r="D12" s="117"/>
      <c r="E12" s="972"/>
    </row>
    <row r="13" spans="1:5" s="119" customFormat="1" x14ac:dyDescent="0.2">
      <c r="A13" s="116" t="s">
        <v>903</v>
      </c>
      <c r="B13" s="310" t="s">
        <v>887</v>
      </c>
      <c r="C13" s="117"/>
      <c r="D13" s="117"/>
      <c r="E13" s="972"/>
    </row>
    <row r="14" spans="1:5" s="119" customFormat="1" ht="14.1" customHeight="1" thickBot="1" x14ac:dyDescent="0.25">
      <c r="A14" s="116" t="s">
        <v>904</v>
      </c>
      <c r="B14" s="308" t="s">
        <v>888</v>
      </c>
      <c r="C14" s="117"/>
      <c r="D14" s="117"/>
      <c r="E14" s="972"/>
    </row>
    <row r="15" spans="1:5" s="111" customFormat="1" ht="15.95" customHeight="1" thickBot="1" x14ac:dyDescent="0.25">
      <c r="A15" s="110" t="s">
        <v>905</v>
      </c>
      <c r="B15" s="42" t="s">
        <v>68</v>
      </c>
      <c r="C15" s="122">
        <f>SUM(C6:C14)</f>
        <v>309809.40000000002</v>
      </c>
      <c r="D15" s="122">
        <f>SUM(D6:D14)</f>
        <v>290000</v>
      </c>
      <c r="E15" s="123">
        <f>SUM(E6:E14)</f>
        <v>290000</v>
      </c>
    </row>
    <row r="16" spans="1:5" s="111" customFormat="1" ht="15" customHeight="1" thickBot="1" x14ac:dyDescent="0.25">
      <c r="A16" s="110" t="s">
        <v>906</v>
      </c>
      <c r="B16" s="1201" t="s">
        <v>1</v>
      </c>
      <c r="C16" s="1202"/>
      <c r="D16" s="1202"/>
      <c r="E16" s="1203"/>
    </row>
    <row r="17" spans="1:5" s="119" customFormat="1" ht="14.1" customHeight="1" x14ac:dyDescent="0.2">
      <c r="A17" s="124" t="s">
        <v>907</v>
      </c>
      <c r="B17" s="311" t="s">
        <v>13</v>
      </c>
      <c r="C17" s="120">
        <f>'1.1.sz.mell.'!C74</f>
        <v>122853</v>
      </c>
      <c r="D17" s="120">
        <v>135000</v>
      </c>
      <c r="E17" s="973">
        <v>135000</v>
      </c>
    </row>
    <row r="18" spans="1:5" s="119" customFormat="1" ht="22.5" x14ac:dyDescent="0.2">
      <c r="A18" s="116" t="s">
        <v>908</v>
      </c>
      <c r="B18" s="310" t="s">
        <v>164</v>
      </c>
      <c r="C18" s="117">
        <f>'1.1.sz.mell.'!C75</f>
        <v>34151</v>
      </c>
      <c r="D18" s="117">
        <v>36450</v>
      </c>
      <c r="E18" s="972">
        <v>36450</v>
      </c>
    </row>
    <row r="19" spans="1:5" s="119" customFormat="1" x14ac:dyDescent="0.2">
      <c r="A19" s="116" t="s">
        <v>909</v>
      </c>
      <c r="B19" s="308" t="s">
        <v>88</v>
      </c>
      <c r="C19" s="117">
        <f>'1.1.sz.mell.'!C76</f>
        <v>92458</v>
      </c>
      <c r="D19" s="117">
        <v>80000</v>
      </c>
      <c r="E19" s="972">
        <v>80000</v>
      </c>
    </row>
    <row r="20" spans="1:5" s="119" customFormat="1" x14ac:dyDescent="0.2">
      <c r="A20" s="116" t="s">
        <v>910</v>
      </c>
      <c r="B20" s="308" t="s">
        <v>165</v>
      </c>
      <c r="C20" s="117">
        <f>'1.1.sz.mell.'!C77</f>
        <v>17677</v>
      </c>
      <c r="D20" s="117">
        <v>12000</v>
      </c>
      <c r="E20" s="972">
        <v>12000</v>
      </c>
    </row>
    <row r="21" spans="1:5" s="119" customFormat="1" x14ac:dyDescent="0.2">
      <c r="A21" s="116" t="s">
        <v>911</v>
      </c>
      <c r="B21" s="308" t="s">
        <v>889</v>
      </c>
      <c r="C21" s="117">
        <f>'1.1.sz.mell.'!C78</f>
        <v>2646</v>
      </c>
      <c r="D21" s="117">
        <v>2757</v>
      </c>
      <c r="E21" s="972">
        <v>2757</v>
      </c>
    </row>
    <row r="22" spans="1:5" s="119" customFormat="1" x14ac:dyDescent="0.2">
      <c r="A22" s="116" t="s">
        <v>912</v>
      </c>
      <c r="B22" s="308" t="s">
        <v>280</v>
      </c>
      <c r="C22" s="117">
        <f>'1.1.sz.mell.'!C89</f>
        <v>16535</v>
      </c>
      <c r="D22" s="117">
        <v>23793</v>
      </c>
      <c r="E22" s="972">
        <v>23793</v>
      </c>
    </row>
    <row r="23" spans="1:5" s="119" customFormat="1" x14ac:dyDescent="0.2">
      <c r="A23" s="116" t="s">
        <v>913</v>
      </c>
      <c r="B23" s="310" t="s">
        <v>168</v>
      </c>
      <c r="C23" s="117">
        <f>'1.1.sz.mell.'!C90</f>
        <v>6636</v>
      </c>
      <c r="D23" s="117"/>
      <c r="E23" s="972"/>
    </row>
    <row r="24" spans="1:5" s="119" customFormat="1" x14ac:dyDescent="0.2">
      <c r="A24" s="116" t="s">
        <v>914</v>
      </c>
      <c r="B24" s="308" t="s">
        <v>311</v>
      </c>
      <c r="C24" s="117">
        <v>0</v>
      </c>
      <c r="D24" s="117"/>
      <c r="E24" s="972"/>
    </row>
    <row r="25" spans="1:5" s="119" customFormat="1" x14ac:dyDescent="0.2">
      <c r="A25" s="116" t="s">
        <v>915</v>
      </c>
      <c r="B25" s="308" t="s">
        <v>927</v>
      </c>
      <c r="C25" s="117">
        <f>'1.1.sz.mell.'!C99</f>
        <v>15353</v>
      </c>
      <c r="D25" s="117"/>
      <c r="E25" s="972"/>
    </row>
    <row r="26" spans="1:5" s="119" customFormat="1" x14ac:dyDescent="0.2">
      <c r="A26" s="116" t="s">
        <v>916</v>
      </c>
      <c r="B26" s="308" t="s">
        <v>890</v>
      </c>
      <c r="C26" s="117"/>
      <c r="D26" s="117"/>
      <c r="E26" s="972"/>
    </row>
    <row r="27" spans="1:5" s="119" customFormat="1" ht="16.5" thickBot="1" x14ac:dyDescent="0.25">
      <c r="A27" s="116" t="s">
        <v>917</v>
      </c>
      <c r="B27" s="308" t="s">
        <v>891</v>
      </c>
      <c r="C27" s="117"/>
      <c r="D27" s="117"/>
      <c r="E27" s="972"/>
    </row>
    <row r="28" spans="1:5" s="111" customFormat="1" ht="16.5" thickBot="1" x14ac:dyDescent="0.25">
      <c r="A28" s="125" t="s">
        <v>918</v>
      </c>
      <c r="B28" s="42" t="s">
        <v>69</v>
      </c>
      <c r="C28" s="122">
        <f>SUM(C17:C27)</f>
        <v>308309</v>
      </c>
      <c r="D28" s="122">
        <f>SUM(D17:D27)</f>
        <v>290000</v>
      </c>
      <c r="E28" s="123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859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219" t="s">
        <v>1077</v>
      </c>
      <c r="B1" s="1219"/>
      <c r="C1" s="1219"/>
      <c r="D1" s="1219"/>
      <c r="E1" s="1219"/>
      <c r="F1" s="1219"/>
      <c r="G1" s="1219"/>
    </row>
    <row r="2" spans="1:8" ht="32.25" customHeight="1" x14ac:dyDescent="0.2">
      <c r="A2" s="1220" t="s">
        <v>978</v>
      </c>
      <c r="B2" s="1220"/>
      <c r="C2" s="1220"/>
      <c r="D2" s="1220"/>
      <c r="E2" s="1220"/>
      <c r="F2" s="1220"/>
      <c r="G2" s="1220"/>
    </row>
    <row r="3" spans="1:8" s="51" customFormat="1" ht="13.5" thickBot="1" x14ac:dyDescent="0.25">
      <c r="A3" s="503"/>
      <c r="B3" s="503"/>
      <c r="C3" s="846"/>
      <c r="D3" s="503"/>
    </row>
    <row r="4" spans="1:8" s="52" customFormat="1" ht="26.25" thickBot="1" x14ac:dyDescent="0.25">
      <c r="A4" s="1221" t="s">
        <v>929</v>
      </c>
      <c r="B4" s="1222"/>
      <c r="C4" s="1222"/>
      <c r="D4" s="1223"/>
      <c r="E4" s="516" t="s">
        <v>1136</v>
      </c>
      <c r="F4" s="516" t="s">
        <v>977</v>
      </c>
      <c r="G4" s="516" t="s">
        <v>1085</v>
      </c>
    </row>
    <row r="5" spans="1:8" ht="14.25" customHeight="1" x14ac:dyDescent="0.2">
      <c r="A5" s="1224" t="s">
        <v>586</v>
      </c>
      <c r="B5" s="1227">
        <v>1</v>
      </c>
      <c r="C5" s="1229" t="s">
        <v>587</v>
      </c>
      <c r="D5" s="1230"/>
      <c r="E5" s="845">
        <v>65287243</v>
      </c>
      <c r="F5" s="845">
        <f>F6+F9+F10+F13+F14</f>
        <v>77091476</v>
      </c>
      <c r="G5" s="845">
        <f>G6+G9+G10+G13+G14</f>
        <v>72143011</v>
      </c>
    </row>
    <row r="6" spans="1:8" ht="25.5" customHeight="1" x14ac:dyDescent="0.2">
      <c r="A6" s="1225"/>
      <c r="B6" s="1228"/>
      <c r="C6" s="847" t="s">
        <v>588</v>
      </c>
      <c r="D6" s="617" t="s">
        <v>589</v>
      </c>
      <c r="E6" s="510">
        <v>39754400</v>
      </c>
      <c r="F6" s="510">
        <v>40166600</v>
      </c>
      <c r="G6" s="510">
        <v>40853600</v>
      </c>
      <c r="H6" s="781"/>
    </row>
    <row r="7" spans="1:8" ht="153" hidden="1" customHeight="1" x14ac:dyDescent="0.2">
      <c r="A7" s="1225"/>
      <c r="B7" s="1228"/>
      <c r="C7" s="847"/>
      <c r="D7" s="618" t="s">
        <v>590</v>
      </c>
      <c r="E7" s="511">
        <v>38014000</v>
      </c>
      <c r="F7" s="511"/>
      <c r="G7" s="511"/>
      <c r="H7" s="781"/>
    </row>
    <row r="8" spans="1:8" ht="102" hidden="1" customHeight="1" x14ac:dyDescent="0.2">
      <c r="A8" s="1225"/>
      <c r="B8" s="1228"/>
      <c r="C8" s="847"/>
      <c r="D8" s="618" t="s">
        <v>591</v>
      </c>
      <c r="E8" s="511">
        <v>0</v>
      </c>
      <c r="F8" s="511"/>
      <c r="G8" s="511"/>
      <c r="H8" s="781"/>
    </row>
    <row r="9" spans="1:8" x14ac:dyDescent="0.2">
      <c r="A9" s="1225"/>
      <c r="B9" s="1228"/>
      <c r="C9" s="847" t="s">
        <v>592</v>
      </c>
      <c r="D9" s="617" t="s">
        <v>593</v>
      </c>
      <c r="E9" s="510">
        <v>16814543</v>
      </c>
      <c r="F9" s="510">
        <v>18067916</v>
      </c>
      <c r="G9" s="510">
        <v>23624650</v>
      </c>
      <c r="H9" s="781"/>
    </row>
    <row r="10" spans="1:8" x14ac:dyDescent="0.2">
      <c r="A10" s="1225"/>
      <c r="B10" s="1228"/>
      <c r="C10" s="847"/>
      <c r="D10" s="617" t="s">
        <v>979</v>
      </c>
      <c r="E10" s="510"/>
      <c r="F10" s="510"/>
      <c r="G10" s="510"/>
      <c r="H10" s="781"/>
    </row>
    <row r="11" spans="1:8" ht="165.75" hidden="1" customHeight="1" x14ac:dyDescent="0.2">
      <c r="A11" s="1225"/>
      <c r="B11" s="1228"/>
      <c r="C11" s="848"/>
      <c r="D11" s="615" t="s">
        <v>595</v>
      </c>
      <c r="E11" s="616">
        <v>42390484</v>
      </c>
      <c r="F11" s="834"/>
      <c r="G11" s="834"/>
      <c r="H11" s="781"/>
    </row>
    <row r="12" spans="1:8" ht="63.75" hidden="1" customHeight="1" x14ac:dyDescent="0.2">
      <c r="A12" s="1225"/>
      <c r="B12" s="1228"/>
      <c r="C12" s="848"/>
      <c r="D12" s="615" t="s">
        <v>596</v>
      </c>
      <c r="E12" s="616">
        <v>0</v>
      </c>
      <c r="F12" s="834"/>
      <c r="G12" s="834"/>
      <c r="H12" s="781"/>
    </row>
    <row r="13" spans="1:8" x14ac:dyDescent="0.2">
      <c r="A13" s="1225"/>
      <c r="B13" s="1228"/>
      <c r="C13" s="849" t="s">
        <v>594</v>
      </c>
      <c r="D13" s="613" t="s">
        <v>598</v>
      </c>
      <c r="E13" s="614">
        <v>8718300</v>
      </c>
      <c r="F13" s="619">
        <v>18849310</v>
      </c>
      <c r="G13" s="619">
        <v>7654561</v>
      </c>
      <c r="H13" s="781"/>
    </row>
    <row r="14" spans="1:8" x14ac:dyDescent="0.2">
      <c r="A14" s="1225"/>
      <c r="B14" s="841"/>
      <c r="C14" s="850" t="s">
        <v>597</v>
      </c>
      <c r="D14" s="842" t="s">
        <v>662</v>
      </c>
      <c r="E14" s="843"/>
      <c r="F14" s="844">
        <v>7650</v>
      </c>
      <c r="G14" s="844">
        <v>10200</v>
      </c>
      <c r="H14" s="781"/>
    </row>
    <row r="15" spans="1:8" ht="13.5" thickBot="1" x14ac:dyDescent="0.25">
      <c r="A15" s="1225"/>
      <c r="B15" s="521">
        <v>6</v>
      </c>
      <c r="C15" s="1231" t="s">
        <v>1138</v>
      </c>
      <c r="D15" s="1232"/>
      <c r="E15" s="522">
        <v>0</v>
      </c>
      <c r="F15" s="835">
        <v>62611</v>
      </c>
      <c r="G15" s="835">
        <v>65532</v>
      </c>
      <c r="H15" s="781"/>
    </row>
    <row r="16" spans="1:8" ht="31.5" customHeight="1" thickBot="1" x14ac:dyDescent="0.25">
      <c r="A16" s="1226"/>
      <c r="B16" s="1233" t="s">
        <v>1080</v>
      </c>
      <c r="C16" s="1234"/>
      <c r="D16" s="1235"/>
      <c r="E16" s="523">
        <f>E5+E15</f>
        <v>65287243</v>
      </c>
      <c r="F16" s="524">
        <f>F5+F15</f>
        <v>77154087</v>
      </c>
      <c r="G16" s="524">
        <f>G5+G15</f>
        <v>72208543</v>
      </c>
      <c r="H16" s="781"/>
    </row>
    <row r="17" spans="1:8" x14ac:dyDescent="0.2">
      <c r="A17" s="1273" t="s">
        <v>599</v>
      </c>
      <c r="B17" s="1258">
        <v>1</v>
      </c>
      <c r="C17" s="1237" t="s">
        <v>949</v>
      </c>
      <c r="D17" s="1237"/>
      <c r="E17" s="779">
        <v>49017600</v>
      </c>
      <c r="F17" s="838">
        <f>F18+F21</f>
        <v>53376800</v>
      </c>
      <c r="G17" s="838">
        <f>G18+G21+G24</f>
        <v>56898600</v>
      </c>
      <c r="H17" s="781"/>
    </row>
    <row r="18" spans="1:8" x14ac:dyDescent="0.2">
      <c r="A18" s="1274"/>
      <c r="B18" s="1259"/>
      <c r="C18" s="849" t="s">
        <v>980</v>
      </c>
      <c r="D18" s="613" t="s">
        <v>600</v>
      </c>
      <c r="E18" s="614">
        <v>36417600</v>
      </c>
      <c r="F18" s="619">
        <f>26019200+14393600+364000</f>
        <v>40776800</v>
      </c>
      <c r="G18" s="619">
        <v>37694400</v>
      </c>
      <c r="H18" s="781"/>
    </row>
    <row r="19" spans="1:8" s="771" customFormat="1" ht="12.75" hidden="1" customHeight="1" x14ac:dyDescent="0.2">
      <c r="A19" s="1274"/>
      <c r="B19" s="1259"/>
      <c r="C19" s="851"/>
      <c r="D19" s="769" t="s">
        <v>602</v>
      </c>
      <c r="E19" s="770">
        <v>16992000</v>
      </c>
      <c r="F19" s="836"/>
      <c r="G19" s="836"/>
      <c r="H19" s="781"/>
    </row>
    <row r="20" spans="1:8" s="771" customFormat="1" ht="12.75" hidden="1" customHeight="1" x14ac:dyDescent="0.2">
      <c r="A20" s="1274"/>
      <c r="B20" s="1259"/>
      <c r="C20" s="851"/>
      <c r="D20" s="769" t="s">
        <v>961</v>
      </c>
      <c r="E20" s="770">
        <v>8496000</v>
      </c>
      <c r="F20" s="836"/>
      <c r="G20" s="836"/>
      <c r="H20" s="781"/>
    </row>
    <row r="21" spans="1:8" ht="25.5" x14ac:dyDescent="0.2">
      <c r="A21" s="1274"/>
      <c r="B21" s="1259"/>
      <c r="C21" s="849" t="s">
        <v>981</v>
      </c>
      <c r="D21" s="613" t="s">
        <v>952</v>
      </c>
      <c r="E21" s="614">
        <v>12600000</v>
      </c>
      <c r="F21" s="619">
        <f>8400000+4200000</f>
        <v>12600000</v>
      </c>
      <c r="G21" s="619">
        <v>19204200</v>
      </c>
      <c r="H21" s="781"/>
    </row>
    <row r="22" spans="1:8" s="771" customFormat="1" ht="12.75" hidden="1" customHeight="1" x14ac:dyDescent="0.2">
      <c r="A22" s="1274"/>
      <c r="B22" s="1259"/>
      <c r="C22" s="851"/>
      <c r="D22" s="769" t="s">
        <v>602</v>
      </c>
      <c r="E22" s="770">
        <v>5440000</v>
      </c>
      <c r="F22" s="836"/>
      <c r="G22" s="836"/>
      <c r="H22" s="781"/>
    </row>
    <row r="23" spans="1:8" s="771" customFormat="1" ht="12.75" hidden="1" customHeight="1" x14ac:dyDescent="0.2">
      <c r="A23" s="1274"/>
      <c r="B23" s="1259"/>
      <c r="C23" s="851"/>
      <c r="D23" s="769" t="s">
        <v>961</v>
      </c>
      <c r="E23" s="770">
        <v>2720000</v>
      </c>
      <c r="F23" s="836"/>
      <c r="G23" s="836"/>
      <c r="H23" s="781"/>
    </row>
    <row r="24" spans="1:8" s="768" customFormat="1" x14ac:dyDescent="0.2">
      <c r="A24" s="1274"/>
      <c r="B24" s="1260"/>
      <c r="C24" s="849" t="s">
        <v>982</v>
      </c>
      <c r="D24" s="613" t="s">
        <v>983</v>
      </c>
      <c r="E24" s="616"/>
      <c r="F24" s="834"/>
      <c r="G24" s="619"/>
      <c r="H24" s="781"/>
    </row>
    <row r="25" spans="1:8" ht="12.75" customHeight="1" x14ac:dyDescent="0.2">
      <c r="A25" s="1274"/>
      <c r="B25" s="1256">
        <v>2</v>
      </c>
      <c r="C25" s="861" t="s">
        <v>984</v>
      </c>
      <c r="D25" s="862" t="s">
        <v>950</v>
      </c>
      <c r="E25" s="776">
        <v>5600000</v>
      </c>
      <c r="F25" s="839">
        <f>4806667+2683333</f>
        <v>7490000</v>
      </c>
      <c r="G25" s="839">
        <v>10251000</v>
      </c>
      <c r="H25" s="781"/>
    </row>
    <row r="26" spans="1:8" s="772" customFormat="1" ht="12.75" hidden="1" customHeight="1" x14ac:dyDescent="0.2">
      <c r="A26" s="1274"/>
      <c r="B26" s="1256"/>
      <c r="C26" s="861"/>
      <c r="D26" s="863" t="s">
        <v>602</v>
      </c>
      <c r="E26" s="864">
        <v>3600000</v>
      </c>
      <c r="F26" s="865"/>
      <c r="G26" s="865"/>
    </row>
    <row r="27" spans="1:8" s="771" customFormat="1" ht="12.75" hidden="1" customHeight="1" x14ac:dyDescent="0.2">
      <c r="A27" s="1274"/>
      <c r="B27" s="1256"/>
      <c r="C27" s="861"/>
      <c r="D27" s="863" t="s">
        <v>961</v>
      </c>
      <c r="E27" s="864">
        <v>1800000</v>
      </c>
      <c r="F27" s="865"/>
      <c r="G27" s="865"/>
    </row>
    <row r="28" spans="1:8" s="771" customFormat="1" ht="12.75" customHeight="1" x14ac:dyDescent="0.2">
      <c r="A28" s="1274"/>
      <c r="B28" s="992">
        <v>4</v>
      </c>
      <c r="C28" s="861"/>
      <c r="D28" s="862" t="s">
        <v>1139</v>
      </c>
      <c r="E28" s="864"/>
      <c r="F28" s="839">
        <v>475000</v>
      </c>
      <c r="G28" s="865"/>
    </row>
    <row r="29" spans="1:8" s="860" customFormat="1" x14ac:dyDescent="0.2">
      <c r="A29" s="1274"/>
      <c r="B29" s="866">
        <v>5</v>
      </c>
      <c r="C29" s="861" t="s">
        <v>980</v>
      </c>
      <c r="D29" s="862" t="s">
        <v>985</v>
      </c>
      <c r="E29" s="776"/>
      <c r="F29" s="839">
        <v>352000</v>
      </c>
      <c r="G29" s="839"/>
    </row>
    <row r="30" spans="1:8" x14ac:dyDescent="0.2">
      <c r="A30" s="1274"/>
      <c r="B30" s="1279">
        <v>3</v>
      </c>
      <c r="C30" s="1236" t="s">
        <v>951</v>
      </c>
      <c r="D30" s="1236"/>
      <c r="E30" s="776"/>
      <c r="F30" s="619"/>
      <c r="G30" s="619"/>
    </row>
    <row r="31" spans="1:8" ht="25.5" hidden="1" x14ac:dyDescent="0.2">
      <c r="A31" s="1274"/>
      <c r="B31" s="1259"/>
      <c r="C31" s="849" t="s">
        <v>588</v>
      </c>
      <c r="D31" s="613" t="s">
        <v>603</v>
      </c>
      <c r="E31" s="614">
        <v>0</v>
      </c>
      <c r="F31" s="619">
        <v>0</v>
      </c>
      <c r="G31" s="619">
        <v>0</v>
      </c>
    </row>
    <row r="32" spans="1:8" x14ac:dyDescent="0.2">
      <c r="A32" s="1274"/>
      <c r="B32" s="1260"/>
      <c r="C32" s="849" t="s">
        <v>592</v>
      </c>
      <c r="D32" s="613" t="s">
        <v>604</v>
      </c>
      <c r="E32" s="614"/>
      <c r="F32" s="619"/>
      <c r="G32" s="619"/>
    </row>
    <row r="33" spans="1:7" s="768" customFormat="1" ht="13.5" thickBot="1" x14ac:dyDescent="0.25">
      <c r="A33" s="1274"/>
      <c r="B33" s="1280">
        <v>4</v>
      </c>
      <c r="C33" s="1257" t="s">
        <v>964</v>
      </c>
      <c r="D33" s="1257"/>
      <c r="E33" s="775">
        <f>E34+E35</f>
        <v>0</v>
      </c>
      <c r="F33" s="620">
        <f>F34+F35</f>
        <v>0</v>
      </c>
      <c r="G33" s="620">
        <f>G34+G35</f>
        <v>0</v>
      </c>
    </row>
    <row r="34" spans="1:7" s="771" customFormat="1" ht="38.25" hidden="1" customHeight="1" x14ac:dyDescent="0.2">
      <c r="A34" s="1274"/>
      <c r="B34" s="1280"/>
      <c r="C34" s="852"/>
      <c r="D34" s="769" t="s">
        <v>601</v>
      </c>
      <c r="E34" s="770">
        <v>0</v>
      </c>
      <c r="F34" s="836">
        <v>0</v>
      </c>
      <c r="G34" s="836">
        <v>0</v>
      </c>
    </row>
    <row r="35" spans="1:7" s="771" customFormat="1" ht="39" hidden="1" customHeight="1" thickBot="1" x14ac:dyDescent="0.25">
      <c r="A35" s="1274"/>
      <c r="B35" s="1281"/>
      <c r="C35" s="853"/>
      <c r="D35" s="774" t="s">
        <v>602</v>
      </c>
      <c r="E35" s="773">
        <v>0</v>
      </c>
      <c r="F35" s="837">
        <v>0</v>
      </c>
      <c r="G35" s="837">
        <v>0</v>
      </c>
    </row>
    <row r="36" spans="1:7" ht="28.5" customHeight="1" thickBot="1" x14ac:dyDescent="0.25">
      <c r="A36" s="1275"/>
      <c r="B36" s="1253" t="s">
        <v>605</v>
      </c>
      <c r="C36" s="1254"/>
      <c r="D36" s="1255"/>
      <c r="E36" s="523">
        <f>E17+E25+E30+E33</f>
        <v>54617600</v>
      </c>
      <c r="F36" s="524">
        <f>F17+F25+F30+F33+F28+F29</f>
        <v>61693800</v>
      </c>
      <c r="G36" s="524">
        <f>G17+G25+G30+G33+G29</f>
        <v>67149600</v>
      </c>
    </row>
    <row r="37" spans="1:7" s="777" customFormat="1" x14ac:dyDescent="0.2">
      <c r="A37" s="1244" t="s">
        <v>606</v>
      </c>
      <c r="B37" s="778">
        <v>2</v>
      </c>
      <c r="C37" s="1269" t="s">
        <v>469</v>
      </c>
      <c r="D37" s="1270"/>
      <c r="E37" s="779">
        <v>4674526</v>
      </c>
      <c r="F37" s="838">
        <f>12494470+1189440+833875+575776+150000</f>
        <v>15243561</v>
      </c>
      <c r="G37" s="838">
        <v>19689566</v>
      </c>
    </row>
    <row r="38" spans="1:7" s="777" customFormat="1" x14ac:dyDescent="0.2">
      <c r="A38" s="1245"/>
      <c r="B38" s="1276">
        <v>3</v>
      </c>
      <c r="C38" s="1277" t="s">
        <v>607</v>
      </c>
      <c r="D38" s="1278"/>
      <c r="E38" s="776">
        <v>2550910</v>
      </c>
      <c r="F38" s="839">
        <f>SUM(F39:F50)</f>
        <v>2736098</v>
      </c>
      <c r="G38" s="839">
        <f>SUM(G39:G50)</f>
        <v>3000000</v>
      </c>
    </row>
    <row r="39" spans="1:7" x14ac:dyDescent="0.2">
      <c r="A39" s="1245"/>
      <c r="B39" s="1276"/>
      <c r="C39" s="849" t="s">
        <v>588</v>
      </c>
      <c r="D39" s="613" t="s">
        <v>608</v>
      </c>
      <c r="E39" s="614">
        <v>1275455</v>
      </c>
      <c r="F39" s="619">
        <f>2573030+163068</f>
        <v>2736098</v>
      </c>
      <c r="G39" s="619">
        <v>3000000</v>
      </c>
    </row>
    <row r="40" spans="1:7" x14ac:dyDescent="0.2">
      <c r="A40" s="1245"/>
      <c r="B40" s="1276"/>
      <c r="C40" s="849" t="s">
        <v>592</v>
      </c>
      <c r="D40" s="613" t="s">
        <v>609</v>
      </c>
      <c r="E40" s="614">
        <v>1275455</v>
      </c>
      <c r="F40" s="619"/>
      <c r="G40" s="619"/>
    </row>
    <row r="41" spans="1:7" x14ac:dyDescent="0.2">
      <c r="A41" s="1245"/>
      <c r="B41" s="1276"/>
      <c r="C41" s="849" t="s">
        <v>594</v>
      </c>
      <c r="D41" s="613" t="s">
        <v>610</v>
      </c>
      <c r="E41" s="614">
        <v>0</v>
      </c>
      <c r="F41" s="619"/>
      <c r="G41" s="619">
        <v>0</v>
      </c>
    </row>
    <row r="42" spans="1:7" x14ac:dyDescent="0.2">
      <c r="A42" s="1245"/>
      <c r="B42" s="1276"/>
      <c r="C42" s="849" t="s">
        <v>597</v>
      </c>
      <c r="D42" s="613" t="s">
        <v>611</v>
      </c>
      <c r="E42" s="614">
        <v>0</v>
      </c>
      <c r="F42" s="619"/>
      <c r="G42" s="619">
        <v>0</v>
      </c>
    </row>
    <row r="43" spans="1:7" x14ac:dyDescent="0.2">
      <c r="A43" s="1245"/>
      <c r="B43" s="1276"/>
      <c r="C43" s="849" t="s">
        <v>612</v>
      </c>
      <c r="D43" s="613" t="s">
        <v>613</v>
      </c>
      <c r="E43" s="619">
        <v>0</v>
      </c>
      <c r="F43" s="619">
        <v>0</v>
      </c>
      <c r="G43" s="619">
        <v>0</v>
      </c>
    </row>
    <row r="44" spans="1:7" x14ac:dyDescent="0.2">
      <c r="A44" s="1245"/>
      <c r="B44" s="1276"/>
      <c r="C44" s="849" t="s">
        <v>614</v>
      </c>
      <c r="D44" s="613" t="s">
        <v>615</v>
      </c>
      <c r="E44" s="619">
        <v>0</v>
      </c>
      <c r="F44" s="619">
        <v>0</v>
      </c>
      <c r="G44" s="619">
        <v>0</v>
      </c>
    </row>
    <row r="45" spans="1:7" x14ac:dyDescent="0.2">
      <c r="A45" s="1245"/>
      <c r="B45" s="1276"/>
      <c r="C45" s="849" t="s">
        <v>616</v>
      </c>
      <c r="D45" s="613" t="s">
        <v>617</v>
      </c>
      <c r="E45" s="619">
        <v>0</v>
      </c>
      <c r="F45" s="619">
        <v>0</v>
      </c>
      <c r="G45" s="619">
        <v>0</v>
      </c>
    </row>
    <row r="46" spans="1:7" x14ac:dyDescent="0.2">
      <c r="A46" s="1245"/>
      <c r="B46" s="1276"/>
      <c r="C46" s="849" t="s">
        <v>618</v>
      </c>
      <c r="D46" s="613" t="s">
        <v>619</v>
      </c>
      <c r="E46" s="619">
        <v>0</v>
      </c>
      <c r="F46" s="619">
        <v>0</v>
      </c>
      <c r="G46" s="619">
        <v>0</v>
      </c>
    </row>
    <row r="47" spans="1:7" x14ac:dyDescent="0.2">
      <c r="A47" s="1245"/>
      <c r="B47" s="1276"/>
      <c r="C47" s="849" t="s">
        <v>620</v>
      </c>
      <c r="D47" s="613" t="s">
        <v>621</v>
      </c>
      <c r="E47" s="619">
        <v>0</v>
      </c>
      <c r="F47" s="619">
        <v>0</v>
      </c>
      <c r="G47" s="619">
        <v>0</v>
      </c>
    </row>
    <row r="48" spans="1:7" x14ac:dyDescent="0.2">
      <c r="A48" s="1245"/>
      <c r="B48" s="1276"/>
      <c r="C48" s="849" t="s">
        <v>622</v>
      </c>
      <c r="D48" s="613" t="s">
        <v>623</v>
      </c>
      <c r="E48" s="619">
        <v>0</v>
      </c>
      <c r="F48" s="619">
        <v>0</v>
      </c>
      <c r="G48" s="619">
        <v>0</v>
      </c>
    </row>
    <row r="49" spans="1:7" x14ac:dyDescent="0.2">
      <c r="A49" s="1245"/>
      <c r="B49" s="1276"/>
      <c r="C49" s="849" t="s">
        <v>624</v>
      </c>
      <c r="D49" s="613" t="s">
        <v>625</v>
      </c>
      <c r="E49" s="619">
        <v>0</v>
      </c>
      <c r="F49" s="619">
        <v>0</v>
      </c>
      <c r="G49" s="619">
        <v>0</v>
      </c>
    </row>
    <row r="50" spans="1:7" x14ac:dyDescent="0.2">
      <c r="A50" s="1245"/>
      <c r="B50" s="1276"/>
      <c r="C50" s="849" t="s">
        <v>626</v>
      </c>
      <c r="D50" s="613" t="s">
        <v>627</v>
      </c>
      <c r="E50" s="619">
        <v>0</v>
      </c>
      <c r="F50" s="619">
        <v>0</v>
      </c>
      <c r="G50" s="619">
        <v>0</v>
      </c>
    </row>
    <row r="51" spans="1:7" x14ac:dyDescent="0.2">
      <c r="A51" s="1245"/>
      <c r="B51" s="1252">
        <v>5</v>
      </c>
      <c r="C51" s="1261" t="s">
        <v>962</v>
      </c>
      <c r="D51" s="1240"/>
      <c r="E51" s="513">
        <v>11030574</v>
      </c>
      <c r="F51" s="513">
        <f>F52+F53</f>
        <v>12696979</v>
      </c>
      <c r="G51" s="513">
        <v>12951936</v>
      </c>
    </row>
    <row r="52" spans="1:7" x14ac:dyDescent="0.2">
      <c r="A52" s="1245"/>
      <c r="B52" s="1272"/>
      <c r="C52" s="854" t="s">
        <v>588</v>
      </c>
      <c r="D52" s="612" t="s">
        <v>963</v>
      </c>
      <c r="E52" s="512">
        <v>4944960</v>
      </c>
      <c r="F52" s="512">
        <f>7507200</f>
        <v>7507200</v>
      </c>
      <c r="G52" s="512">
        <v>7507200</v>
      </c>
    </row>
    <row r="53" spans="1:7" x14ac:dyDescent="0.2">
      <c r="A53" s="1245"/>
      <c r="B53" s="1272"/>
      <c r="C53" s="854" t="s">
        <v>592</v>
      </c>
      <c r="D53" s="504" t="s">
        <v>628</v>
      </c>
      <c r="E53" s="1031">
        <v>6085614</v>
      </c>
      <c r="F53" s="1031">
        <v>5189779</v>
      </c>
      <c r="G53" s="512">
        <v>4315566</v>
      </c>
    </row>
    <row r="54" spans="1:7" ht="26.25" thickBot="1" x14ac:dyDescent="0.25">
      <c r="A54" s="1271"/>
      <c r="B54" s="1030"/>
      <c r="C54" s="1032" t="s">
        <v>594</v>
      </c>
      <c r="D54" s="1033" t="s">
        <v>1150</v>
      </c>
      <c r="E54" s="1034"/>
      <c r="F54" s="1034"/>
      <c r="G54" s="1035">
        <v>1129170</v>
      </c>
    </row>
    <row r="55" spans="1:7" ht="37.9" customHeight="1" thickBot="1" x14ac:dyDescent="0.25">
      <c r="A55" s="1246"/>
      <c r="B55" s="1233" t="s">
        <v>987</v>
      </c>
      <c r="C55" s="1254"/>
      <c r="D55" s="1255"/>
      <c r="E55" s="524">
        <f>E37+E38+E51</f>
        <v>18256010</v>
      </c>
      <c r="F55" s="524">
        <f>F37+F38+F51</f>
        <v>30676638</v>
      </c>
      <c r="G55" s="524">
        <f>G37+G38+G51</f>
        <v>35641502</v>
      </c>
    </row>
    <row r="56" spans="1:7" x14ac:dyDescent="0.2">
      <c r="A56" s="1244" t="s">
        <v>629</v>
      </c>
      <c r="B56" s="1247">
        <v>1</v>
      </c>
      <c r="C56" s="1249" t="s">
        <v>631</v>
      </c>
      <c r="D56" s="1250"/>
      <c r="E56" s="867">
        <f>SUM(E57:E64)</f>
        <v>3681060</v>
      </c>
      <c r="F56" s="867">
        <f>SUM(F57:F64)</f>
        <v>3712980</v>
      </c>
      <c r="G56" s="867">
        <f>SUM(G57:G64)</f>
        <v>3769980</v>
      </c>
    </row>
    <row r="57" spans="1:7" ht="191.25" hidden="1" customHeight="1" x14ac:dyDescent="0.2">
      <c r="A57" s="1245"/>
      <c r="B57" s="1248"/>
      <c r="C57" s="856" t="s">
        <v>588</v>
      </c>
      <c r="D57" s="612" t="s">
        <v>632</v>
      </c>
      <c r="E57" s="620">
        <v>0</v>
      </c>
      <c r="F57" s="620">
        <v>0</v>
      </c>
      <c r="G57" s="620">
        <v>0</v>
      </c>
    </row>
    <row r="58" spans="1:7" ht="140.25" hidden="1" customHeight="1" x14ac:dyDescent="0.2">
      <c r="A58" s="1245"/>
      <c r="B58" s="1248"/>
      <c r="C58" s="856" t="s">
        <v>592</v>
      </c>
      <c r="D58" s="612" t="s">
        <v>633</v>
      </c>
      <c r="E58" s="620">
        <v>0</v>
      </c>
      <c r="F58" s="620">
        <v>0</v>
      </c>
      <c r="G58" s="620">
        <v>0</v>
      </c>
    </row>
    <row r="59" spans="1:7" ht="178.5" hidden="1" customHeight="1" x14ac:dyDescent="0.2">
      <c r="A59" s="1245"/>
      <c r="B59" s="1248"/>
      <c r="C59" s="856" t="s">
        <v>594</v>
      </c>
      <c r="D59" s="612" t="s">
        <v>634</v>
      </c>
      <c r="E59" s="620">
        <v>0</v>
      </c>
      <c r="F59" s="620">
        <v>0</v>
      </c>
      <c r="G59" s="620">
        <v>0</v>
      </c>
    </row>
    <row r="60" spans="1:7" ht="26.25" thickBot="1" x14ac:dyDescent="0.25">
      <c r="A60" s="1245"/>
      <c r="B60" s="1248"/>
      <c r="C60" s="856" t="s">
        <v>597</v>
      </c>
      <c r="D60" s="612" t="s">
        <v>635</v>
      </c>
      <c r="E60" s="620">
        <v>3681060</v>
      </c>
      <c r="F60" s="620">
        <v>3712980</v>
      </c>
      <c r="G60" s="620">
        <v>3769980</v>
      </c>
    </row>
    <row r="61" spans="1:7" ht="140.25" hidden="1" customHeight="1" x14ac:dyDescent="0.2">
      <c r="A61" s="1245"/>
      <c r="B61" s="1248"/>
      <c r="C61" s="856" t="s">
        <v>612</v>
      </c>
      <c r="D61" s="612" t="s">
        <v>636</v>
      </c>
      <c r="E61" s="620">
        <v>0</v>
      </c>
      <c r="F61" s="620">
        <v>0</v>
      </c>
      <c r="G61" s="620">
        <v>0</v>
      </c>
    </row>
    <row r="62" spans="1:7" ht="153" hidden="1" customHeight="1" x14ac:dyDescent="0.2">
      <c r="A62" s="1245"/>
      <c r="B62" s="1248"/>
      <c r="C62" s="856" t="s">
        <v>614</v>
      </c>
      <c r="D62" s="612" t="s">
        <v>637</v>
      </c>
      <c r="E62" s="620">
        <v>0</v>
      </c>
      <c r="F62" s="620">
        <v>0</v>
      </c>
      <c r="G62" s="620">
        <v>0</v>
      </c>
    </row>
    <row r="63" spans="1:7" ht="76.5" hidden="1" customHeight="1" x14ac:dyDescent="0.2">
      <c r="A63" s="1245"/>
      <c r="B63" s="1248"/>
      <c r="C63" s="856" t="s">
        <v>616</v>
      </c>
      <c r="D63" s="612" t="s">
        <v>638</v>
      </c>
      <c r="E63" s="620">
        <v>0</v>
      </c>
      <c r="F63" s="620">
        <v>0</v>
      </c>
      <c r="G63" s="620">
        <v>0</v>
      </c>
    </row>
    <row r="64" spans="1:7" ht="216.75" hidden="1" customHeight="1" x14ac:dyDescent="0.2">
      <c r="A64" s="1245"/>
      <c r="B64" s="1248"/>
      <c r="C64" s="856" t="s">
        <v>618</v>
      </c>
      <c r="D64" s="612" t="s">
        <v>639</v>
      </c>
      <c r="E64" s="620">
        <v>0</v>
      </c>
      <c r="F64" s="620">
        <v>0</v>
      </c>
      <c r="G64" s="620">
        <v>0</v>
      </c>
    </row>
    <row r="65" spans="1:7" ht="13.5" hidden="1" thickBot="1" x14ac:dyDescent="0.25">
      <c r="A65" s="1245"/>
      <c r="B65" s="1251">
        <v>2</v>
      </c>
      <c r="C65" s="1238" t="s">
        <v>640</v>
      </c>
      <c r="D65" s="1240"/>
      <c r="E65" s="513">
        <f>E66+E73+E78</f>
        <v>0</v>
      </c>
      <c r="F65" s="513">
        <f>F66+F73+F78</f>
        <v>0</v>
      </c>
      <c r="G65" s="513">
        <f>G66+G73+G78</f>
        <v>0</v>
      </c>
    </row>
    <row r="66" spans="1:7" ht="409.5" hidden="1" customHeight="1" x14ac:dyDescent="0.2">
      <c r="A66" s="1245"/>
      <c r="B66" s="1251"/>
      <c r="C66" s="854" t="s">
        <v>588</v>
      </c>
      <c r="D66" s="504" t="s">
        <v>641</v>
      </c>
      <c r="E66" s="512">
        <f>E67+E70</f>
        <v>0</v>
      </c>
      <c r="F66" s="512">
        <f>F67+F70</f>
        <v>0</v>
      </c>
      <c r="G66" s="512">
        <f>G67+G70</f>
        <v>0</v>
      </c>
    </row>
    <row r="67" spans="1:7" ht="216.75" hidden="1" customHeight="1" x14ac:dyDescent="0.2">
      <c r="A67" s="1245"/>
      <c r="B67" s="1251"/>
      <c r="C67" s="854"/>
      <c r="D67" s="505" t="s">
        <v>642</v>
      </c>
      <c r="E67" s="514">
        <f>E68+E69</f>
        <v>0</v>
      </c>
      <c r="F67" s="514">
        <f>F68+F69</f>
        <v>0</v>
      </c>
      <c r="G67" s="514">
        <f>G68+G69</f>
        <v>0</v>
      </c>
    </row>
    <row r="68" spans="1:7" ht="409.5" hidden="1" customHeight="1" x14ac:dyDescent="0.2">
      <c r="A68" s="1245"/>
      <c r="B68" s="1251"/>
      <c r="C68" s="854"/>
      <c r="D68" s="506" t="s">
        <v>643</v>
      </c>
      <c r="E68" s="514">
        <v>0</v>
      </c>
      <c r="F68" s="514">
        <v>0</v>
      </c>
      <c r="G68" s="514">
        <v>0</v>
      </c>
    </row>
    <row r="69" spans="1:7" ht="409.5" hidden="1" customHeight="1" x14ac:dyDescent="0.2">
      <c r="A69" s="1245"/>
      <c r="B69" s="1251"/>
      <c r="C69" s="854"/>
      <c r="D69" s="506" t="s">
        <v>644</v>
      </c>
      <c r="E69" s="514">
        <v>0</v>
      </c>
      <c r="F69" s="514">
        <v>0</v>
      </c>
      <c r="G69" s="514">
        <v>0</v>
      </c>
    </row>
    <row r="70" spans="1:7" ht="76.5" hidden="1" customHeight="1" x14ac:dyDescent="0.2">
      <c r="A70" s="1245"/>
      <c r="B70" s="1251"/>
      <c r="C70" s="854"/>
      <c r="D70" s="505" t="s">
        <v>645</v>
      </c>
      <c r="E70" s="514">
        <f>E71+E72</f>
        <v>0</v>
      </c>
      <c r="F70" s="514">
        <f>F71+F72</f>
        <v>0</v>
      </c>
      <c r="G70" s="514">
        <f>G71+G72</f>
        <v>0</v>
      </c>
    </row>
    <row r="71" spans="1:7" ht="216.75" hidden="1" customHeight="1" x14ac:dyDescent="0.2">
      <c r="A71" s="1245"/>
      <c r="B71" s="1251"/>
      <c r="C71" s="854"/>
      <c r="D71" s="506" t="s">
        <v>646</v>
      </c>
      <c r="E71" s="514">
        <v>0</v>
      </c>
      <c r="F71" s="514">
        <v>0</v>
      </c>
      <c r="G71" s="514">
        <v>0</v>
      </c>
    </row>
    <row r="72" spans="1:7" ht="318.75" hidden="1" customHeight="1" x14ac:dyDescent="0.2">
      <c r="A72" s="1245"/>
      <c r="B72" s="1251"/>
      <c r="C72" s="854"/>
      <c r="D72" s="506" t="s">
        <v>647</v>
      </c>
      <c r="E72" s="514">
        <v>0</v>
      </c>
      <c r="F72" s="514">
        <v>0</v>
      </c>
      <c r="G72" s="514">
        <v>0</v>
      </c>
    </row>
    <row r="73" spans="1:7" ht="216.75" hidden="1" customHeight="1" x14ac:dyDescent="0.2">
      <c r="A73" s="1245"/>
      <c r="B73" s="1251"/>
      <c r="C73" s="854" t="s">
        <v>592</v>
      </c>
      <c r="D73" s="504" t="s">
        <v>648</v>
      </c>
      <c r="E73" s="512">
        <f>SUM(E74:E77)</f>
        <v>0</v>
      </c>
      <c r="F73" s="512">
        <f>SUM(F74:F77)</f>
        <v>0</v>
      </c>
      <c r="G73" s="512">
        <f>SUM(G74:G77)</f>
        <v>0</v>
      </c>
    </row>
    <row r="74" spans="1:7" ht="318.75" hidden="1" customHeight="1" x14ac:dyDescent="0.2">
      <c r="A74" s="1245"/>
      <c r="B74" s="1251"/>
      <c r="C74" s="854"/>
      <c r="D74" s="505" t="s">
        <v>649</v>
      </c>
      <c r="E74" s="514">
        <v>0</v>
      </c>
      <c r="F74" s="514">
        <v>0</v>
      </c>
      <c r="G74" s="514">
        <v>0</v>
      </c>
    </row>
    <row r="75" spans="1:7" ht="76.5" hidden="1" customHeight="1" x14ac:dyDescent="0.2">
      <c r="A75" s="1245"/>
      <c r="B75" s="1251"/>
      <c r="C75" s="854"/>
      <c r="D75" s="505" t="s">
        <v>650</v>
      </c>
      <c r="E75" s="514">
        <v>0</v>
      </c>
      <c r="F75" s="514">
        <v>0</v>
      </c>
      <c r="G75" s="514">
        <v>0</v>
      </c>
    </row>
    <row r="76" spans="1:7" ht="76.5" hidden="1" customHeight="1" x14ac:dyDescent="0.2">
      <c r="A76" s="1245"/>
      <c r="B76" s="1251"/>
      <c r="C76" s="854"/>
      <c r="D76" s="505" t="s">
        <v>651</v>
      </c>
      <c r="E76" s="514">
        <v>0</v>
      </c>
      <c r="F76" s="514">
        <v>0</v>
      </c>
      <c r="G76" s="514">
        <v>0</v>
      </c>
    </row>
    <row r="77" spans="1:7" ht="369.75" hidden="1" customHeight="1" x14ac:dyDescent="0.2">
      <c r="A77" s="1245"/>
      <c r="B77" s="1251"/>
      <c r="C77" s="854"/>
      <c r="D77" s="505" t="s">
        <v>652</v>
      </c>
      <c r="E77" s="514">
        <v>0</v>
      </c>
      <c r="F77" s="514">
        <v>0</v>
      </c>
      <c r="G77" s="514">
        <v>0</v>
      </c>
    </row>
    <row r="78" spans="1:7" ht="369.75" hidden="1" customHeight="1" x14ac:dyDescent="0.2">
      <c r="A78" s="1245"/>
      <c r="B78" s="1251"/>
      <c r="C78" s="854" t="s">
        <v>594</v>
      </c>
      <c r="D78" s="504" t="s">
        <v>653</v>
      </c>
      <c r="E78" s="512">
        <f>E79+E82</f>
        <v>0</v>
      </c>
      <c r="F78" s="512">
        <f>F79+F82</f>
        <v>0</v>
      </c>
      <c r="G78" s="512">
        <f>G79+G82</f>
        <v>0</v>
      </c>
    </row>
    <row r="79" spans="1:7" ht="76.5" hidden="1" customHeight="1" x14ac:dyDescent="0.2">
      <c r="A79" s="1245"/>
      <c r="B79" s="1251"/>
      <c r="C79" s="854"/>
      <c r="D79" s="505" t="s">
        <v>654</v>
      </c>
      <c r="E79" s="514">
        <f>E80+E81</f>
        <v>0</v>
      </c>
      <c r="F79" s="514">
        <f>F80+F81</f>
        <v>0</v>
      </c>
      <c r="G79" s="514">
        <f>G80+G81</f>
        <v>0</v>
      </c>
    </row>
    <row r="80" spans="1:7" ht="382.5" hidden="1" customHeight="1" x14ac:dyDescent="0.2">
      <c r="A80" s="1245"/>
      <c r="B80" s="1251"/>
      <c r="C80" s="854"/>
      <c r="D80" s="506" t="s">
        <v>655</v>
      </c>
      <c r="E80" s="514">
        <v>0</v>
      </c>
      <c r="F80" s="514">
        <v>0</v>
      </c>
      <c r="G80" s="514">
        <v>0</v>
      </c>
    </row>
    <row r="81" spans="1:7" ht="382.5" hidden="1" customHeight="1" x14ac:dyDescent="0.2">
      <c r="A81" s="1245"/>
      <c r="B81" s="1251"/>
      <c r="C81" s="854"/>
      <c r="D81" s="506" t="s">
        <v>656</v>
      </c>
      <c r="E81" s="514">
        <v>0</v>
      </c>
      <c r="F81" s="514">
        <v>0</v>
      </c>
      <c r="G81" s="514">
        <v>0</v>
      </c>
    </row>
    <row r="82" spans="1:7" ht="230.25" hidden="1" customHeight="1" thickBot="1" x14ac:dyDescent="0.25">
      <c r="A82" s="1245"/>
      <c r="B82" s="1251"/>
      <c r="C82" s="854"/>
      <c r="D82" s="505" t="s">
        <v>657</v>
      </c>
      <c r="E82" s="514">
        <f>E83+E84</f>
        <v>0</v>
      </c>
      <c r="F82" s="514">
        <f>F83+F84</f>
        <v>0</v>
      </c>
      <c r="G82" s="514">
        <f>G83+G84</f>
        <v>0</v>
      </c>
    </row>
    <row r="83" spans="1:7" ht="178.5" hidden="1" customHeight="1" x14ac:dyDescent="0.2">
      <c r="A83" s="1245"/>
      <c r="B83" s="1251"/>
      <c r="C83" s="854"/>
      <c r="D83" s="506" t="s">
        <v>658</v>
      </c>
      <c r="E83" s="514">
        <v>0</v>
      </c>
      <c r="F83" s="514">
        <v>0</v>
      </c>
      <c r="G83" s="514">
        <v>0</v>
      </c>
    </row>
    <row r="84" spans="1:7" ht="14.25" hidden="1" customHeight="1" thickBot="1" x14ac:dyDescent="0.25">
      <c r="A84" s="1245"/>
      <c r="B84" s="1252"/>
      <c r="C84" s="855"/>
      <c r="D84" s="525" t="s">
        <v>659</v>
      </c>
      <c r="E84" s="526">
        <v>0</v>
      </c>
      <c r="F84" s="526">
        <v>0</v>
      </c>
      <c r="G84" s="526">
        <v>0</v>
      </c>
    </row>
    <row r="85" spans="1:7" ht="13.5" thickBot="1" x14ac:dyDescent="0.25">
      <c r="A85" s="1246"/>
      <c r="B85" s="1253" t="s">
        <v>660</v>
      </c>
      <c r="C85" s="1254"/>
      <c r="D85" s="1255"/>
      <c r="E85" s="524">
        <f>E56+E65</f>
        <v>3681060</v>
      </c>
      <c r="F85" s="524">
        <f>F56+F65</f>
        <v>3712980</v>
      </c>
      <c r="G85" s="524">
        <f>G56+G65</f>
        <v>3769980</v>
      </c>
    </row>
    <row r="86" spans="1:7" ht="13.5" thickBot="1" x14ac:dyDescent="0.25">
      <c r="A86" s="507"/>
      <c r="B86" s="508"/>
      <c r="C86" s="857"/>
      <c r="D86" s="508"/>
      <c r="E86" s="509"/>
      <c r="F86" s="509"/>
      <c r="G86" s="509"/>
    </row>
    <row r="87" spans="1:7" ht="13.5" customHeight="1" thickBot="1" x14ac:dyDescent="0.25">
      <c r="A87" s="1241" t="s">
        <v>663</v>
      </c>
      <c r="B87" s="1242"/>
      <c r="C87" s="1242"/>
      <c r="D87" s="1243"/>
      <c r="E87" s="527">
        <f>E85+E55+E36+E16</f>
        <v>141841913</v>
      </c>
      <c r="F87" s="527">
        <f>F85+F55+F36+F16</f>
        <v>173237505</v>
      </c>
      <c r="G87" s="527">
        <f>G85+G55+G36+G16</f>
        <v>178769625</v>
      </c>
    </row>
    <row r="88" spans="1:7" x14ac:dyDescent="0.2">
      <c r="A88" s="507"/>
      <c r="B88" s="508"/>
      <c r="C88" s="857"/>
      <c r="D88" s="508"/>
      <c r="F88" s="781"/>
      <c r="G88" s="781"/>
    </row>
    <row r="89" spans="1:7" ht="46.5" customHeight="1" x14ac:dyDescent="0.2">
      <c r="A89" s="1265" t="s">
        <v>986</v>
      </c>
      <c r="B89" s="1265"/>
      <c r="C89" s="1265"/>
      <c r="D89" s="1265"/>
      <c r="E89" s="1265"/>
      <c r="F89" s="1265"/>
      <c r="G89" s="1265"/>
    </row>
    <row r="90" spans="1:7" ht="14.25" customHeight="1" thickBot="1" x14ac:dyDescent="0.25">
      <c r="A90" s="507"/>
      <c r="B90" s="507"/>
      <c r="C90" s="858"/>
      <c r="D90" s="518"/>
    </row>
    <row r="91" spans="1:7" ht="26.25" thickBot="1" x14ac:dyDescent="0.25">
      <c r="A91" s="1221" t="s">
        <v>12</v>
      </c>
      <c r="B91" s="1222"/>
      <c r="C91" s="1222"/>
      <c r="D91" s="1223"/>
      <c r="E91" s="516" t="s">
        <v>1137</v>
      </c>
      <c r="F91" s="516" t="s">
        <v>977</v>
      </c>
      <c r="G91" s="516" t="s">
        <v>1085</v>
      </c>
    </row>
    <row r="92" spans="1:7" x14ac:dyDescent="0.2">
      <c r="A92" s="519">
        <v>15</v>
      </c>
      <c r="B92" s="1266" t="s">
        <v>661</v>
      </c>
      <c r="C92" s="1267"/>
      <c r="D92" s="1268"/>
      <c r="E92" s="517">
        <v>0</v>
      </c>
      <c r="F92" s="517">
        <v>0</v>
      </c>
      <c r="G92" s="517">
        <v>0</v>
      </c>
    </row>
    <row r="93" spans="1:7" x14ac:dyDescent="0.2">
      <c r="A93" s="782">
        <v>16</v>
      </c>
      <c r="B93" s="1238" t="s">
        <v>972</v>
      </c>
      <c r="C93" s="1239"/>
      <c r="D93" s="1240"/>
      <c r="E93" s="783">
        <v>1800000</v>
      </c>
      <c r="F93" s="783"/>
      <c r="G93" s="783"/>
    </row>
    <row r="94" spans="1:7" x14ac:dyDescent="0.2">
      <c r="A94" s="981">
        <v>17</v>
      </c>
      <c r="B94" s="1238" t="s">
        <v>662</v>
      </c>
      <c r="C94" s="1239"/>
      <c r="D94" s="1240"/>
      <c r="E94" s="513">
        <v>7711</v>
      </c>
      <c r="F94" s="839"/>
      <c r="G94" s="839"/>
    </row>
    <row r="95" spans="1:7" x14ac:dyDescent="0.2">
      <c r="A95" s="981"/>
      <c r="B95" s="1261" t="s">
        <v>1082</v>
      </c>
      <c r="C95" s="1239"/>
      <c r="D95" s="1240"/>
      <c r="E95" s="513">
        <v>128524</v>
      </c>
      <c r="F95" s="839"/>
      <c r="G95" s="839"/>
    </row>
    <row r="96" spans="1:7" ht="13.5" thickBot="1" x14ac:dyDescent="0.25">
      <c r="A96" s="520"/>
      <c r="B96" s="1262" t="s">
        <v>1083</v>
      </c>
      <c r="C96" s="1263"/>
      <c r="D96" s="1264"/>
      <c r="E96" s="515">
        <v>7000</v>
      </c>
      <c r="F96" s="840"/>
      <c r="G96" s="840"/>
    </row>
    <row r="99" spans="1:7" ht="15.75" x14ac:dyDescent="0.2">
      <c r="A99" s="1265" t="s">
        <v>1140</v>
      </c>
      <c r="B99" s="1265"/>
      <c r="C99" s="1265"/>
      <c r="D99" s="1265"/>
      <c r="E99" s="1265"/>
      <c r="F99" s="1265"/>
      <c r="G99" s="1265"/>
    </row>
    <row r="100" spans="1:7" ht="13.5" thickBot="1" x14ac:dyDescent="0.25"/>
    <row r="101" spans="1:7" ht="26.25" thickBot="1" x14ac:dyDescent="0.25">
      <c r="A101" s="1221" t="s">
        <v>12</v>
      </c>
      <c r="B101" s="1222"/>
      <c r="C101" s="1222"/>
      <c r="D101" s="1223"/>
      <c r="E101" s="516" t="s">
        <v>1137</v>
      </c>
      <c r="F101" s="516" t="s">
        <v>977</v>
      </c>
      <c r="G101" s="516" t="s">
        <v>1085</v>
      </c>
    </row>
    <row r="102" spans="1:7" x14ac:dyDescent="0.2">
      <c r="A102" s="519"/>
      <c r="B102" s="1249" t="s">
        <v>1141</v>
      </c>
      <c r="C102" s="1267"/>
      <c r="D102" s="1268"/>
      <c r="E102" s="517"/>
      <c r="F102" s="517">
        <v>0</v>
      </c>
      <c r="G102" s="517">
        <v>0</v>
      </c>
    </row>
    <row r="103" spans="1:7" x14ac:dyDescent="0.2">
      <c r="A103" s="782"/>
      <c r="B103" s="1261" t="s">
        <v>1142</v>
      </c>
      <c r="C103" s="1239"/>
      <c r="D103" s="1240"/>
      <c r="E103" s="783"/>
      <c r="F103" s="783">
        <v>777113</v>
      </c>
      <c r="G103" s="783"/>
    </row>
    <row r="104" spans="1:7" x14ac:dyDescent="0.2">
      <c r="A104" s="981"/>
      <c r="B104" s="1261" t="s">
        <v>1143</v>
      </c>
      <c r="C104" s="1239"/>
      <c r="D104" s="1240"/>
      <c r="E104" s="513"/>
      <c r="F104" s="839">
        <v>746760</v>
      </c>
      <c r="G104" s="839"/>
    </row>
    <row r="105" spans="1:7" x14ac:dyDescent="0.2">
      <c r="A105" s="981"/>
      <c r="B105" s="1261" t="s">
        <v>1144</v>
      </c>
      <c r="C105" s="1239"/>
      <c r="D105" s="1240"/>
      <c r="E105" s="513"/>
      <c r="F105" s="839">
        <v>244845</v>
      </c>
      <c r="G105" s="839"/>
    </row>
    <row r="106" spans="1:7" ht="13.5" customHeight="1" thickBot="1" x14ac:dyDescent="0.25">
      <c r="A106" s="520"/>
      <c r="B106" s="1016" t="s">
        <v>1145</v>
      </c>
      <c r="C106" s="1017"/>
      <c r="D106" s="1018"/>
      <c r="E106" s="515"/>
      <c r="F106" s="840">
        <f>SUM(F102:F105)</f>
        <v>1768718</v>
      </c>
      <c r="G106" s="840"/>
    </row>
    <row r="109" spans="1:7" ht="15.75" x14ac:dyDescent="0.2">
      <c r="A109" s="1265" t="s">
        <v>1146</v>
      </c>
      <c r="B109" s="1265"/>
      <c r="C109" s="1265"/>
      <c r="D109" s="1265"/>
      <c r="E109" s="1265"/>
      <c r="F109" s="1265"/>
      <c r="G109" s="1265"/>
    </row>
    <row r="110" spans="1:7" ht="13.5" thickBot="1" x14ac:dyDescent="0.25"/>
    <row r="111" spans="1:7" ht="26.25" thickBot="1" x14ac:dyDescent="0.25">
      <c r="A111" s="1221" t="s">
        <v>12</v>
      </c>
      <c r="B111" s="1222"/>
      <c r="C111" s="1222"/>
      <c r="D111" s="1223"/>
      <c r="E111" s="516" t="s">
        <v>1137</v>
      </c>
      <c r="F111" s="516" t="s">
        <v>977</v>
      </c>
      <c r="G111" s="516" t="s">
        <v>1085</v>
      </c>
    </row>
    <row r="112" spans="1:7" x14ac:dyDescent="0.2">
      <c r="A112" s="519"/>
      <c r="B112" s="1249" t="s">
        <v>242</v>
      </c>
      <c r="C112" s="1267"/>
      <c r="D112" s="1268"/>
      <c r="E112" s="517"/>
      <c r="F112" s="517">
        <v>139000</v>
      </c>
      <c r="G112" s="517">
        <v>0</v>
      </c>
    </row>
    <row r="113" spans="1:7" ht="13.5" thickBot="1" x14ac:dyDescent="0.25">
      <c r="A113" s="1282" t="s">
        <v>1145</v>
      </c>
      <c r="B113" s="1283"/>
      <c r="C113" s="1283"/>
      <c r="D113" s="1284"/>
      <c r="E113" s="515"/>
      <c r="F113" s="840">
        <f>SUM(F112:F112)</f>
        <v>139000</v>
      </c>
      <c r="G113" s="840"/>
    </row>
  </sheetData>
  <mergeCells count="48">
    <mergeCell ref="A113:D113"/>
    <mergeCell ref="B105:D105"/>
    <mergeCell ref="A109:G109"/>
    <mergeCell ref="A111:D111"/>
    <mergeCell ref="B112:D112"/>
    <mergeCell ref="A99:G99"/>
    <mergeCell ref="A101:D101"/>
    <mergeCell ref="B102:D102"/>
    <mergeCell ref="B103:D103"/>
    <mergeCell ref="B104:D10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144"/>
  <sheetViews>
    <sheetView view="pageLayout" topLeftCell="B49" zoomScaleNormal="120" zoomScaleSheetLayoutView="100" workbookViewId="0">
      <selection activeCell="F108" sqref="F108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3" width="14.83203125" style="655" customWidth="1"/>
    <col min="4" max="4" width="15.1640625" style="43" customWidth="1"/>
    <col min="5" max="16384" width="9.33203125" style="43"/>
  </cols>
  <sheetData>
    <row r="1" spans="1:4" ht="15.95" customHeight="1" x14ac:dyDescent="0.25">
      <c r="A1" s="1138" t="s">
        <v>892</v>
      </c>
      <c r="B1" s="1138"/>
      <c r="C1" s="624"/>
    </row>
    <row r="2" spans="1:4" ht="15.95" customHeight="1" thickBot="1" x14ac:dyDescent="0.3">
      <c r="A2" s="1140" t="s">
        <v>99</v>
      </c>
      <c r="B2" s="114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1151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125037</v>
      </c>
      <c r="D5" s="626">
        <f>+D6+D11+D20</f>
        <v>125037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97000</v>
      </c>
      <c r="D6" s="627">
        <f>+D7+D8+D9+D10</f>
        <v>97000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f>'1.2.sz.mell. _köt'!C7+'1.4.sz.mell._állig'!C7+'1.3.sz.mell._önk'!C6</f>
        <v>94500</v>
      </c>
      <c r="D7" s="628">
        <f>'1.2.sz.mell. _köt'!D7+'1.4.sz.mell._állig'!D7+'1.3.sz.mell._önk'!D6</f>
        <v>94500</v>
      </c>
    </row>
    <row r="8" spans="1:4" s="1" customFormat="1" ht="12" customHeight="1" x14ac:dyDescent="0.2">
      <c r="A8" s="16" t="s">
        <v>64</v>
      </c>
      <c r="B8" s="334" t="s">
        <v>33</v>
      </c>
      <c r="C8" s="628">
        <f>'1.2.sz.mell. _köt'!C8+'1.3.sz.mell._önk'!C8+'1.4.sz.mell._állig'!C8</f>
        <v>0</v>
      </c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>
        <f>'1.2.sz.mell. _köt'!C9+'1.3.sz.mell._önk'!C9+'1.4.sz.mell._állig'!C9</f>
        <v>2100</v>
      </c>
      <c r="D9" s="628">
        <f>'1.2.sz.mell. _köt'!D9+'1.3.sz.mell._önk'!D9+'1.4.sz.mell._állig'!D9</f>
        <v>2100</v>
      </c>
    </row>
    <row r="10" spans="1:4" s="1" customFormat="1" ht="12" customHeight="1" thickBot="1" x14ac:dyDescent="0.25">
      <c r="A10" s="16" t="s">
        <v>66</v>
      </c>
      <c r="B10" s="417" t="s">
        <v>127</v>
      </c>
      <c r="C10" s="628">
        <f>'1.2.sz.mell. _köt'!C10+'1.3.sz.mell._önk'!C10+'1.4.sz.mell._állig'!C10</f>
        <v>400</v>
      </c>
      <c r="D10" s="628">
        <f>'1.2.sz.mell. _köt'!D10+'1.3.sz.mell._önk'!D10+'1.4.sz.mell._állig'!D10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19837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'1.2.sz.mell. _köt'!C12+'1.3.sz.mell._önk'!C12+'1.4.sz.mell._állig'!C12</f>
        <v>664</v>
      </c>
      <c r="D12" s="628">
        <f>'1.2.sz.mell. _köt'!D12+'1.3.sz.mell._önk'!D12+'1.4.sz.mell._állig'!D12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'1.2.sz.mell. _köt'!C13+'1.3.sz.mell._önk'!C13+'1.4.sz.mell._állig'!C13</f>
        <v>954</v>
      </c>
      <c r="D13" s="628">
        <f>'1.2.sz.mell. _köt'!D13</f>
        <v>954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'1.2.sz.mell. _köt'!C14+'1.3.sz.mell._önk'!C14+'1.4.sz.mell._állig'!C14</f>
        <v>15474</v>
      </c>
      <c r="D14" s="628">
        <f>'1.2.sz.mell. _köt'!D14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'1.2.sz.mell. _köt'!C15+'1.3.sz.mell._önk'!C15+'1.4.sz.mell._állig'!C15</f>
        <v>2172</v>
      </c>
      <c r="D15" s="628">
        <f>'1.2.sz.mell. _köt'!D15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'1.2.sz.mell. _köt'!C16+'1.3.sz.mell._önk'!C16+'1.4.sz.mell._állig'!C16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'1.2.sz.mell. _köt'!C17+'1.3.sz.mell._önk'!C17+'1.4.sz.mell._állig'!C17</f>
        <v>573</v>
      </c>
      <c r="D17" s="628">
        <f>'1.2.sz.mell. _köt'!D17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'1.2.sz.mell. _köt'!C18+'1.3.sz.mell._önk'!C18+'1.4.sz.mell._állig'!C18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28">
        <f>'1.2.sz.mell. _köt'!C19+'1.3.sz.mell._önk'!C19+'1.4.sz.mell._állig'!C19</f>
        <v>0</v>
      </c>
      <c r="D19" s="628"/>
    </row>
    <row r="20" spans="1:4" s="1" customFormat="1" ht="12" customHeight="1" thickBot="1" x14ac:dyDescent="0.25">
      <c r="A20" s="23" t="s">
        <v>141</v>
      </c>
      <c r="B20" s="24" t="s">
        <v>241</v>
      </c>
      <c r="C20" s="630">
        <f>'1.2.sz.mell. _köt'!C20+'1.3.sz.mell._önk'!C20+'1.4.sz.mell._állig'!C20</f>
        <v>8200</v>
      </c>
      <c r="D20" s="630">
        <f>'1.2.sz.mell. _köt'!D20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199394</v>
      </c>
    </row>
    <row r="22" spans="1:4" s="1" customFormat="1" ht="12" customHeight="1" x14ac:dyDescent="0.2">
      <c r="A22" s="18" t="s">
        <v>41</v>
      </c>
      <c r="B22" s="11" t="s">
        <v>828</v>
      </c>
      <c r="C22" s="628">
        <f>'1.2.sz.mell. _köt'!C22+'1.3.sz.mell._önk'!C22+'1.4.sz.mell._állig'!C22</f>
        <v>178770</v>
      </c>
      <c r="D22" s="628">
        <f>'1.2.sz.mell. _köt'!D22</f>
        <v>178770</v>
      </c>
    </row>
    <row r="23" spans="1:4" s="1" customFormat="1" ht="12" customHeight="1" x14ac:dyDescent="0.2">
      <c r="A23" s="16" t="s">
        <v>42</v>
      </c>
      <c r="B23" s="9" t="s">
        <v>149</v>
      </c>
      <c r="C23" s="628">
        <f>'1.2.sz.mell. _köt'!C23+'1.3.sz.mell._önk'!C23+'1.4.sz.mell._állig'!C23</f>
        <v>0</v>
      </c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>
        <f>'1.2.sz.mell. _köt'!C24+'1.3.sz.mell._önk'!C24+'1.4.sz.mell._állig'!C24</f>
        <v>0</v>
      </c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28">
        <f>'1.2.sz.mell. _köt'!C25+'1.3.sz.mell._önk'!C25+'1.4.sz.mell._állig'!C25</f>
        <v>0</v>
      </c>
      <c r="D25" s="628"/>
    </row>
    <row r="26" spans="1:4" s="1" customFormat="1" ht="12" customHeight="1" x14ac:dyDescent="0.2">
      <c r="A26" s="19" t="s">
        <v>145</v>
      </c>
      <c r="B26" s="9" t="s">
        <v>151</v>
      </c>
      <c r="C26" s="628">
        <f>'1.2.sz.mell. _köt'!C26+'1.3.sz.mell._önk'!C26+'1.4.sz.mell._állig'!C26</f>
        <v>0</v>
      </c>
      <c r="D26" s="628"/>
    </row>
    <row r="27" spans="1:4" s="1" customFormat="1" ht="12" customHeight="1" x14ac:dyDescent="0.2">
      <c r="A27" s="16" t="s">
        <v>146</v>
      </c>
      <c r="B27" s="9" t="s">
        <v>152</v>
      </c>
      <c r="C27" s="628">
        <f>'1.2.sz.mell. _köt'!C27+'1.3.sz.mell._önk'!C27+'1.4.sz.mell._állig'!C27</f>
        <v>0</v>
      </c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28">
        <f>'1.2.sz.mell. _köt'!C28+'1.3.sz.mell._önk'!C28+'1.4.sz.mell._állig'!C28</f>
        <v>0</v>
      </c>
      <c r="D28" s="628">
        <f>'1.2.sz.mell. _köt'!D28</f>
        <v>20624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28">
        <f>'1.2.sz.mell. _köt'!C29+'1.3.sz.mell._önk'!C29+'1.4.sz.mell._állig'!C29</f>
        <v>0</v>
      </c>
      <c r="D29" s="628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5588</v>
      </c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5588.4</v>
      </c>
      <c r="D31" s="631">
        <f>+D32+D33+D34+D35+D36</f>
        <v>5588</v>
      </c>
    </row>
    <row r="32" spans="1:4" s="1" customFormat="1" ht="12" customHeight="1" x14ac:dyDescent="0.2">
      <c r="A32" s="315" t="s">
        <v>47</v>
      </c>
      <c r="B32" s="321" t="s">
        <v>243</v>
      </c>
      <c r="C32" s="628">
        <f>'1.2.sz.mell. _köt'!C32+'1.3.sz.mell._önk'!C32+'1.4.sz.mell._állig'!C32</f>
        <v>4646.3999999999996</v>
      </c>
      <c r="D32" s="628">
        <f>'1.2.sz.mell. _köt'!D32</f>
        <v>4646</v>
      </c>
    </row>
    <row r="33" spans="1:4" s="1" customFormat="1" ht="12" customHeight="1" x14ac:dyDescent="0.2">
      <c r="A33" s="315" t="s">
        <v>48</v>
      </c>
      <c r="B33" s="321" t="s">
        <v>244</v>
      </c>
      <c r="C33" s="628">
        <f>'1.2.sz.mell. _köt'!C33+'1.3.sz.mell._önk'!C33+'1.4.sz.mell._állig'!C33</f>
        <v>0</v>
      </c>
      <c r="D33" s="628"/>
    </row>
    <row r="34" spans="1:4" s="1" customFormat="1" ht="12" customHeight="1" x14ac:dyDescent="0.2">
      <c r="A34" s="315" t="s">
        <v>49</v>
      </c>
      <c r="B34" s="321" t="s">
        <v>245</v>
      </c>
      <c r="C34" s="628">
        <f>'1.2.sz.mell. _köt'!C34+'1.3.sz.mell._önk'!C34+'1.4.sz.mell._állig'!C34</f>
        <v>0</v>
      </c>
      <c r="D34" s="628"/>
    </row>
    <row r="35" spans="1:4" s="1" customFormat="1" ht="12" customHeight="1" x14ac:dyDescent="0.2">
      <c r="A35" s="315" t="s">
        <v>50</v>
      </c>
      <c r="B35" s="321" t="s">
        <v>246</v>
      </c>
      <c r="C35" s="628">
        <f>'1.2.sz.mell. _köt'!C35+'1.3.sz.mell._önk'!C35+'1.4.sz.mell._állig'!C35</f>
        <v>0</v>
      </c>
      <c r="D35" s="628"/>
    </row>
    <row r="36" spans="1:4" s="1" customFormat="1" ht="12" customHeight="1" x14ac:dyDescent="0.2">
      <c r="A36" s="315" t="s">
        <v>154</v>
      </c>
      <c r="B36" s="321" t="s">
        <v>379</v>
      </c>
      <c r="C36" s="628">
        <f>'1.2.sz.mell. _köt'!C36+'1.3.sz.mell._önk'!C36+'1.4.sz.mell._állig'!C36</f>
        <v>942</v>
      </c>
      <c r="D36" s="628">
        <f>'1.2.sz.mell. _köt'!D36</f>
        <v>942</v>
      </c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28">
        <f>'1.2.sz.mell. _köt'!C38+'1.3.sz.mell._önk'!C38+'1.4.sz.mell._állig'!C38</f>
        <v>0</v>
      </c>
      <c r="D38" s="628"/>
    </row>
    <row r="39" spans="1:4" s="1" customFormat="1" ht="12" customHeight="1" x14ac:dyDescent="0.2">
      <c r="A39" s="315" t="s">
        <v>54</v>
      </c>
      <c r="B39" s="321" t="s">
        <v>244</v>
      </c>
      <c r="C39" s="628">
        <f>'1.2.sz.mell. _köt'!C39+'1.3.sz.mell._önk'!C39+'1.4.sz.mell._állig'!C39</f>
        <v>0</v>
      </c>
      <c r="D39" s="628"/>
    </row>
    <row r="40" spans="1:4" s="1" customFormat="1" ht="12" customHeight="1" x14ac:dyDescent="0.2">
      <c r="A40" s="315" t="s">
        <v>55</v>
      </c>
      <c r="B40" s="321" t="s">
        <v>245</v>
      </c>
      <c r="C40" s="628">
        <f>'1.2.sz.mell. _köt'!C40+'1.3.sz.mell._önk'!C40+'1.4.sz.mell._állig'!C40</f>
        <v>0</v>
      </c>
      <c r="D40" s="628"/>
    </row>
    <row r="41" spans="1:4" s="1" customFormat="1" ht="12" customHeight="1" x14ac:dyDescent="0.2">
      <c r="A41" s="315" t="s">
        <v>56</v>
      </c>
      <c r="B41" s="323" t="s">
        <v>246</v>
      </c>
      <c r="C41" s="628">
        <f>'1.2.sz.mell. _köt'!C41+'1.3.sz.mell._önk'!C41+'1.4.sz.mell._állig'!C41</f>
        <v>0</v>
      </c>
      <c r="D41" s="628"/>
    </row>
    <row r="42" spans="1:4" s="1" customFormat="1" ht="12" customHeight="1" thickBot="1" x14ac:dyDescent="0.25">
      <c r="A42" s="316" t="s">
        <v>155</v>
      </c>
      <c r="B42" s="324" t="s">
        <v>381</v>
      </c>
      <c r="C42" s="628">
        <f>'1.2.sz.mell. _köt'!C42+'1.3.sz.mell._önk'!C42+'1.4.sz.mell._állig'!C42</f>
        <v>0</v>
      </c>
      <c r="D42" s="628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>
        <f>D44</f>
        <v>618</v>
      </c>
    </row>
    <row r="44" spans="1:4" s="1" customFormat="1" ht="12" customHeight="1" x14ac:dyDescent="0.2">
      <c r="A44" s="18" t="s">
        <v>51</v>
      </c>
      <c r="B44" s="334" t="s">
        <v>248</v>
      </c>
      <c r="C44" s="628">
        <f>'1.2.sz.mell. _köt'!C44+'1.3.sz.mell._önk'!C44+'1.4.sz.mell._állig'!C44</f>
        <v>0</v>
      </c>
      <c r="D44" s="628">
        <f>'1.2.sz.mell. _köt'!D44</f>
        <v>618</v>
      </c>
    </row>
    <row r="45" spans="1:4" s="1" customFormat="1" ht="12" customHeight="1" thickBot="1" x14ac:dyDescent="0.25">
      <c r="A45" s="15" t="s">
        <v>52</v>
      </c>
      <c r="B45" s="329" t="s">
        <v>252</v>
      </c>
      <c r="C45" s="628">
        <f>'1.2.sz.mell. _köt'!C45+'1.3.sz.mell._önk'!C45+'1.4.sz.mell._állig'!C45</f>
        <v>0</v>
      </c>
      <c r="D45" s="628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414</v>
      </c>
      <c r="D46" s="627">
        <f>+D47+D48+D49</f>
        <v>414</v>
      </c>
    </row>
    <row r="47" spans="1:4" s="1" customFormat="1" ht="12" customHeight="1" x14ac:dyDescent="0.2">
      <c r="A47" s="18" t="s">
        <v>159</v>
      </c>
      <c r="B47" s="334" t="s">
        <v>157</v>
      </c>
      <c r="C47" s="628">
        <f>'1.2.sz.mell. _köt'!C47+'1.3.sz.mell._önk'!C47+'1.4.sz.mell._állig'!C47</f>
        <v>0</v>
      </c>
      <c r="D47" s="628"/>
    </row>
    <row r="48" spans="1:4" s="1" customFormat="1" ht="12" customHeight="1" x14ac:dyDescent="0.2">
      <c r="A48" s="16" t="s">
        <v>160</v>
      </c>
      <c r="B48" s="321" t="s">
        <v>957</v>
      </c>
      <c r="C48" s="628">
        <f>'1.2.sz.mell. _köt'!C48+'1.3.sz.mell._önk'!C48+'1.4.sz.mell._állig'!C48</f>
        <v>414</v>
      </c>
      <c r="D48" s="628">
        <f>'1.2.sz.mell. _köt'!D48</f>
        <v>414</v>
      </c>
    </row>
    <row r="49" spans="1:4" s="1" customFormat="1" ht="12" customHeight="1" thickBot="1" x14ac:dyDescent="0.25">
      <c r="A49" s="15" t="s">
        <v>309</v>
      </c>
      <c r="B49" s="329" t="s">
        <v>249</v>
      </c>
      <c r="C49" s="628">
        <f>'1.2.sz.mell. _köt'!C49+'1.3.sz.mell._önk'!C49+'1.4.sz.mell._állig'!C49</f>
        <v>0</v>
      </c>
      <c r="D49" s="628"/>
    </row>
    <row r="50" spans="1:4" s="1" customFormat="1" ht="17.25" customHeight="1" thickBot="1" x14ac:dyDescent="0.25">
      <c r="A50" s="23" t="s">
        <v>161</v>
      </c>
      <c r="B50" s="420" t="s">
        <v>250</v>
      </c>
      <c r="C50" s="630">
        <f>'1.2.sz.mell. _köt'!C50+'1.3.sz.mell._önk'!C50+'1.4.sz.mell._állig'!C50</f>
        <v>0</v>
      </c>
      <c r="D50" s="630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309809.40000000002</v>
      </c>
      <c r="D51" s="633">
        <f>+D6+D11+D20+D21+D30+D43+D46+D50</f>
        <v>331051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>
        <f>D53+D59</f>
        <v>95182</v>
      </c>
    </row>
    <row r="53" spans="1:4" s="1" customFormat="1" ht="12" customHeight="1" x14ac:dyDescent="0.2">
      <c r="A53" s="421" t="s">
        <v>92</v>
      </c>
      <c r="B53" s="418" t="s">
        <v>338</v>
      </c>
      <c r="C53" s="631">
        <f>+C54+C55+C56+C57+C58</f>
        <v>0</v>
      </c>
      <c r="D53" s="631">
        <f>D54</f>
        <v>95182</v>
      </c>
    </row>
    <row r="54" spans="1:4" s="1" customFormat="1" ht="12" customHeight="1" x14ac:dyDescent="0.2">
      <c r="A54" s="326" t="s">
        <v>269</v>
      </c>
      <c r="B54" s="321" t="s">
        <v>255</v>
      </c>
      <c r="C54" s="628">
        <f>'1.2.sz.mell. _köt'!C54+'1.3.sz.mell._önk'!C54+'1.4.sz.mell._állig'!C54</f>
        <v>0</v>
      </c>
      <c r="D54" s="628">
        <f>'1.2.sz.mell. _köt'!D54</f>
        <v>95182</v>
      </c>
    </row>
    <row r="55" spans="1:4" s="1" customFormat="1" ht="12" customHeight="1" x14ac:dyDescent="0.2">
      <c r="A55" s="326" t="s">
        <v>270</v>
      </c>
      <c r="B55" s="321" t="s">
        <v>256</v>
      </c>
      <c r="C55" s="628">
        <f>'1.2.sz.mell. _köt'!C55+'1.3.sz.mell._önk'!C55+'1.4.sz.mell._állig'!C55</f>
        <v>0</v>
      </c>
      <c r="D55" s="628"/>
    </row>
    <row r="56" spans="1:4" s="1" customFormat="1" ht="12" customHeight="1" x14ac:dyDescent="0.2">
      <c r="A56" s="326" t="s">
        <v>271</v>
      </c>
      <c r="B56" s="321" t="s">
        <v>257</v>
      </c>
      <c r="C56" s="628">
        <f>'1.2.sz.mell. _köt'!C56+'1.3.sz.mell._önk'!C56+'1.4.sz.mell._állig'!C56</f>
        <v>0</v>
      </c>
      <c r="D56" s="628"/>
    </row>
    <row r="57" spans="1:4" s="1" customFormat="1" ht="12" customHeight="1" x14ac:dyDescent="0.2">
      <c r="A57" s="326" t="s">
        <v>272</v>
      </c>
      <c r="B57" s="321" t="s">
        <v>258</v>
      </c>
      <c r="C57" s="628">
        <f>'1.2.sz.mell. _köt'!C57+'1.3.sz.mell._önk'!C57+'1.4.sz.mell._állig'!C57</f>
        <v>0</v>
      </c>
      <c r="D57" s="628"/>
    </row>
    <row r="58" spans="1:4" s="1" customFormat="1" ht="12" customHeight="1" x14ac:dyDescent="0.2">
      <c r="A58" s="326" t="s">
        <v>273</v>
      </c>
      <c r="B58" s="321" t="s">
        <v>259</v>
      </c>
      <c r="C58" s="628">
        <f>'1.2.sz.mell. _köt'!C58+'1.3.sz.mell._önk'!C58+'1.4.sz.mell._állig'!C58</f>
        <v>0</v>
      </c>
      <c r="D58" s="628"/>
    </row>
    <row r="59" spans="1:4" s="1" customFormat="1" ht="12" customHeight="1" x14ac:dyDescent="0.2">
      <c r="A59" s="327" t="s">
        <v>93</v>
      </c>
      <c r="B59" s="322" t="s">
        <v>337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28">
        <f>'1.2.sz.mell. _köt'!C60+'1.3.sz.mell._önk'!C60+'1.4.sz.mell._állig'!C60</f>
        <v>0</v>
      </c>
      <c r="D60" s="628"/>
    </row>
    <row r="61" spans="1:4" s="1" customFormat="1" ht="12" customHeight="1" x14ac:dyDescent="0.2">
      <c r="A61" s="326" t="s">
        <v>275</v>
      </c>
      <c r="B61" s="321" t="s">
        <v>262</v>
      </c>
      <c r="C61" s="628">
        <f>'1.2.sz.mell. _köt'!C61+'1.3.sz.mell._önk'!C61+'1.4.sz.mell._állig'!C61</f>
        <v>0</v>
      </c>
      <c r="D61" s="628"/>
    </row>
    <row r="62" spans="1:4" s="1" customFormat="1" ht="12" customHeight="1" x14ac:dyDescent="0.2">
      <c r="A62" s="326" t="s">
        <v>276</v>
      </c>
      <c r="B62" s="321" t="s">
        <v>263</v>
      </c>
      <c r="C62" s="628">
        <f>'1.2.sz.mell. _köt'!C62+'1.3.sz.mell._önk'!C62+'1.4.sz.mell._állig'!C62</f>
        <v>0</v>
      </c>
      <c r="D62" s="628"/>
    </row>
    <row r="63" spans="1:4" s="1" customFormat="1" ht="12" customHeight="1" x14ac:dyDescent="0.2">
      <c r="A63" s="326" t="s">
        <v>277</v>
      </c>
      <c r="B63" s="321" t="s">
        <v>264</v>
      </c>
      <c r="C63" s="628">
        <f>'1.2.sz.mell. _köt'!C63+'1.3.sz.mell._önk'!C63+'1.4.sz.mell._állig'!C63</f>
        <v>0</v>
      </c>
      <c r="D63" s="628"/>
    </row>
    <row r="64" spans="1:4" s="1" customFormat="1" ht="12" customHeight="1" thickBot="1" x14ac:dyDescent="0.25">
      <c r="A64" s="328" t="s">
        <v>278</v>
      </c>
      <c r="B64" s="329" t="s">
        <v>265</v>
      </c>
      <c r="C64" s="628">
        <f>'1.2.sz.mell. _köt'!C64+'1.3.sz.mell._önk'!C64+'1.4.sz.mell._állig'!C64</f>
        <v>0</v>
      </c>
      <c r="D64" s="628"/>
    </row>
    <row r="65" spans="1:4" s="1" customFormat="1" ht="12" customHeight="1" thickBot="1" x14ac:dyDescent="0.25">
      <c r="A65" s="330" t="s">
        <v>906</v>
      </c>
      <c r="B65" s="422" t="s">
        <v>335</v>
      </c>
      <c r="C65" s="634">
        <f>+C51+C52</f>
        <v>309809.40000000002</v>
      </c>
      <c r="D65" s="634">
        <f>+D51+D52</f>
        <v>426233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28">
        <f>'1.2.sz.mell. _köt'!C66+'1.3.sz.mell._önk'!C66+'1.4.sz.mell._állig'!C66</f>
        <v>0</v>
      </c>
      <c r="D66" s="628"/>
    </row>
    <row r="67" spans="1:4" s="1" customFormat="1" ht="12" customHeight="1" thickBot="1" x14ac:dyDescent="0.25">
      <c r="A67" s="330" t="s">
        <v>908</v>
      </c>
      <c r="B67" s="422" t="s">
        <v>336</v>
      </c>
      <c r="C67" s="634">
        <f>+C65+C66</f>
        <v>309809.40000000002</v>
      </c>
      <c r="D67" s="634">
        <f>+D65+D66</f>
        <v>426233</v>
      </c>
    </row>
    <row r="68" spans="1:4" s="1" customFormat="1" ht="83.25" customHeight="1" x14ac:dyDescent="0.2">
      <c r="A68" s="6"/>
      <c r="B68" s="7"/>
      <c r="C68" s="635"/>
      <c r="D68" s="635"/>
    </row>
    <row r="69" spans="1:4" ht="16.5" customHeight="1" x14ac:dyDescent="0.25">
      <c r="A69" s="1138" t="s">
        <v>924</v>
      </c>
      <c r="B69" s="1138"/>
      <c r="C69" s="624"/>
      <c r="D69" s="624"/>
    </row>
    <row r="70" spans="1:4" s="343" customFormat="1" ht="16.5" customHeight="1" thickBot="1" x14ac:dyDescent="0.3">
      <c r="A70" s="1141" t="s">
        <v>100</v>
      </c>
      <c r="B70" s="1141"/>
      <c r="C70" s="148" t="s">
        <v>300</v>
      </c>
      <c r="D70" s="148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1151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5</v>
      </c>
      <c r="D72" s="625"/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269785</v>
      </c>
      <c r="D73" s="626">
        <f>+D74+D75+D76+D77+D78</f>
        <v>328041</v>
      </c>
    </row>
    <row r="74" spans="1:4" ht="12" customHeight="1" x14ac:dyDescent="0.25">
      <c r="A74" s="20" t="s">
        <v>57</v>
      </c>
      <c r="B74" s="12" t="s">
        <v>926</v>
      </c>
      <c r="C74" s="636">
        <f>'1.2.sz.mell. _köt'!C74+'1.3.sz.mell._önk'!C74+'1.4.sz.mell._állig'!C74</f>
        <v>122853</v>
      </c>
      <c r="D74" s="636">
        <f>'1.2.sz.mell. _köt'!D74</f>
        <v>125589</v>
      </c>
    </row>
    <row r="75" spans="1:4" ht="12" customHeight="1" x14ac:dyDescent="0.25">
      <c r="A75" s="16" t="s">
        <v>58</v>
      </c>
      <c r="B75" s="9" t="s">
        <v>164</v>
      </c>
      <c r="C75" s="628">
        <f>'1.2.sz.mell. _köt'!C75+'1.3.sz.mell._önk'!C75+'1.4.sz.mell._állig'!C75</f>
        <v>34151</v>
      </c>
      <c r="D75" s="628">
        <f>'1.2.sz.mell. _köt'!D75</f>
        <v>34235</v>
      </c>
    </row>
    <row r="76" spans="1:4" ht="12" customHeight="1" x14ac:dyDescent="0.25">
      <c r="A76" s="16" t="s">
        <v>59</v>
      </c>
      <c r="B76" s="9" t="s">
        <v>88</v>
      </c>
      <c r="C76" s="638">
        <f>'1.2.sz.mell. _köt'!C76+'1.3.sz.mell._önk'!C76+'1.4.sz.mell._állig'!C76</f>
        <v>92458</v>
      </c>
      <c r="D76" s="638">
        <f>'1.2.sz.mell. _köt'!D76+'1.3.sz.mell._önk'!D76</f>
        <v>95525</v>
      </c>
    </row>
    <row r="77" spans="1:4" ht="12" customHeight="1" x14ac:dyDescent="0.25">
      <c r="A77" s="16" t="s">
        <v>60</v>
      </c>
      <c r="B77" s="13" t="s">
        <v>165</v>
      </c>
      <c r="C77" s="638">
        <f>'1.2.sz.mell. _köt'!C77+'1.3.sz.mell._önk'!C77+'1.4.sz.mell._állig'!C77</f>
        <v>17677</v>
      </c>
      <c r="D77" s="638">
        <f>'1.2.sz.mell. _köt'!D77</f>
        <v>17677</v>
      </c>
    </row>
    <row r="78" spans="1:4" ht="12" customHeight="1" x14ac:dyDescent="0.25">
      <c r="A78" s="16" t="s">
        <v>71</v>
      </c>
      <c r="B78" s="22" t="s">
        <v>166</v>
      </c>
      <c r="C78" s="638">
        <f>'1.2.sz.mell. _köt'!C78+'1.3.sz.mell._önk'!C78+'1.4.sz.mell._állig'!C78</f>
        <v>2646</v>
      </c>
      <c r="D78" s="638">
        <f>SUM(D81:D87)</f>
        <v>55015</v>
      </c>
    </row>
    <row r="79" spans="1:4" ht="12" customHeight="1" x14ac:dyDescent="0.25">
      <c r="A79" s="16" t="s">
        <v>61</v>
      </c>
      <c r="B79" s="9" t="s">
        <v>188</v>
      </c>
      <c r="C79" s="638">
        <f>'1.2.sz.mell. _köt'!C79+'1.3.sz.mell._önk'!C79+'1.4.sz.mell._állig'!C79</f>
        <v>0</v>
      </c>
      <c r="D79" s="638"/>
    </row>
    <row r="80" spans="1:4" ht="12" customHeight="1" x14ac:dyDescent="0.25">
      <c r="A80" s="16" t="s">
        <v>62</v>
      </c>
      <c r="B80" s="151" t="s">
        <v>189</v>
      </c>
      <c r="C80" s="638">
        <f>'1.2.sz.mell. _köt'!C80+'1.3.sz.mell._önk'!C80+'1.4.sz.mell._állig'!C80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'1.2.sz.mell. _köt'!C81+'1.3.sz.mell._önk'!C81+'1.4.sz.mell._állig'!C81</f>
        <v>500</v>
      </c>
      <c r="D81" s="638">
        <f>'1.2.sz.mell. _köt'!D81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'1.2.sz.mell. _köt'!C82+'1.3.sz.mell._önk'!C82+'1.4.sz.mell._állig'!C82+'8. sz. mell'!D74</f>
        <v>3646</v>
      </c>
      <c r="D82" s="638">
        <f>'1.2.sz.mell. _köt'!D82</f>
        <v>2146</v>
      </c>
    </row>
    <row r="83" spans="1:4" ht="12" customHeight="1" x14ac:dyDescent="0.25">
      <c r="A83" s="15" t="s">
        <v>74</v>
      </c>
      <c r="B83" s="153" t="s">
        <v>1181</v>
      </c>
      <c r="C83" s="638">
        <f>'1.3.sz.mell._önk'!C82</f>
        <v>1500</v>
      </c>
      <c r="D83" s="638">
        <f>'1.3.sz.mell._önk'!D82</f>
        <v>1500</v>
      </c>
    </row>
    <row r="84" spans="1:4" ht="12" customHeight="1" x14ac:dyDescent="0.25">
      <c r="A84" s="15" t="s">
        <v>75</v>
      </c>
      <c r="B84" s="153" t="s">
        <v>191</v>
      </c>
      <c r="C84" s="638">
        <f>'1.2.sz.mell. _köt'!C84+'1.3.sz.mell._önk'!C83+'1.4.sz.mell._állig'!C83</f>
        <v>0</v>
      </c>
      <c r="D84" s="638">
        <f>'1.2.sz.mell. _köt'!D84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'1.2.sz.mell. _köt'!C85+'1.3.sz.mell._önk'!C84+'1.4.sz.mell._állig'!C84</f>
        <v>0</v>
      </c>
      <c r="D85" s="638"/>
    </row>
    <row r="86" spans="1:4" ht="12" customHeight="1" x14ac:dyDescent="0.25">
      <c r="A86" s="19" t="s">
        <v>167</v>
      </c>
      <c r="B86" s="153" t="s">
        <v>193</v>
      </c>
      <c r="C86" s="638">
        <f>'1.2.sz.mell. _köt'!C87+'1.3.sz.mell._önk'!C85+'1.4.sz.mell._állig'!C85</f>
        <v>0</v>
      </c>
      <c r="D86" s="638">
        <f>'1.2.sz.mell. _köt'!D86</f>
        <v>26064</v>
      </c>
    </row>
    <row r="87" spans="1:4" ht="12" customHeight="1" thickBot="1" x14ac:dyDescent="0.3">
      <c r="A87" s="21" t="s">
        <v>1154</v>
      </c>
      <c r="B87" s="154" t="s">
        <v>1183</v>
      </c>
      <c r="C87" s="639"/>
      <c r="D87" s="639">
        <f>'1.2.sz.mell. _köt'!D87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47899</v>
      </c>
    </row>
    <row r="89" spans="1:4" ht="12" customHeight="1" x14ac:dyDescent="0.25">
      <c r="A89" s="18" t="s">
        <v>63</v>
      </c>
      <c r="B89" s="9" t="s">
        <v>280</v>
      </c>
      <c r="C89" s="640">
        <f>'1.2.sz.mell. _köt'!C89+'1.3.sz.mell._önk'!C87+'1.4.sz.mell._állig'!C87</f>
        <v>16535</v>
      </c>
      <c r="D89" s="640">
        <f>'1.2.sz.mell. _köt'!D89</f>
        <v>37052</v>
      </c>
    </row>
    <row r="90" spans="1:4" ht="12" customHeight="1" x14ac:dyDescent="0.25">
      <c r="A90" s="18" t="s">
        <v>64</v>
      </c>
      <c r="B90" s="14" t="s">
        <v>168</v>
      </c>
      <c r="C90" s="628">
        <f>'1.2.sz.mell. _köt'!C90+'1.3.sz.mell._önk'!C88+'1.4.sz.mell._állig'!C88</f>
        <v>6636</v>
      </c>
      <c r="D90" s="628">
        <f>'1.2.sz.mell. _köt'!D90</f>
        <v>10847</v>
      </c>
    </row>
    <row r="91" spans="1:4" ht="12" customHeight="1" x14ac:dyDescent="0.25">
      <c r="A91" s="18" t="s">
        <v>65</v>
      </c>
      <c r="B91" s="321" t="s">
        <v>311</v>
      </c>
      <c r="C91" s="628">
        <f>'1.2.sz.mell. _köt'!C91+'1.3.sz.mell._önk'!C89+'1.4.sz.mell._állig'!C89</f>
        <v>0</v>
      </c>
      <c r="D91" s="628"/>
    </row>
    <row r="92" spans="1:4" ht="12" customHeight="1" x14ac:dyDescent="0.25">
      <c r="A92" s="18" t="s">
        <v>66</v>
      </c>
      <c r="B92" s="321" t="s">
        <v>382</v>
      </c>
      <c r="C92" s="628">
        <f>'1.2.sz.mell. _köt'!C92+'1.3.sz.mell._önk'!C90+'1.4.sz.mell._állig'!C90</f>
        <v>0</v>
      </c>
      <c r="D92" s="628"/>
    </row>
    <row r="93" spans="1:4" ht="12" customHeight="1" x14ac:dyDescent="0.25">
      <c r="A93" s="18" t="s">
        <v>67</v>
      </c>
      <c r="B93" s="321" t="s">
        <v>312</v>
      </c>
      <c r="C93" s="628">
        <f>'1.2.sz.mell. _köt'!C93+'1.3.sz.mell._önk'!C91+'1.4.sz.mell._állig'!C91</f>
        <v>0</v>
      </c>
      <c r="D93" s="628"/>
    </row>
    <row r="94" spans="1:4" x14ac:dyDescent="0.25">
      <c r="A94" s="18" t="s">
        <v>76</v>
      </c>
      <c r="B94" s="321" t="s">
        <v>313</v>
      </c>
      <c r="C94" s="628">
        <f>'1.2.sz.mell. _köt'!C94+'1.3.sz.mell._önk'!C92+'1.4.sz.mell._állig'!C92</f>
        <v>0</v>
      </c>
      <c r="D94" s="628"/>
    </row>
    <row r="95" spans="1:4" ht="12" customHeight="1" x14ac:dyDescent="0.25">
      <c r="A95" s="18" t="s">
        <v>78</v>
      </c>
      <c r="B95" s="424" t="s">
        <v>284</v>
      </c>
      <c r="C95" s="628">
        <f>'1.2.sz.mell. _köt'!C95+'1.3.sz.mell._önk'!C93+'1.4.sz.mell._állig'!C93</f>
        <v>0</v>
      </c>
      <c r="D95" s="628"/>
    </row>
    <row r="96" spans="1:4" ht="12" customHeight="1" x14ac:dyDescent="0.25">
      <c r="A96" s="18" t="s">
        <v>169</v>
      </c>
      <c r="B96" s="424" t="s">
        <v>285</v>
      </c>
      <c r="C96" s="628">
        <f>'1.2.sz.mell. _köt'!C96+'1.3.sz.mell._önk'!C94+'1.4.sz.mell._állig'!C94</f>
        <v>0</v>
      </c>
      <c r="D96" s="628"/>
    </row>
    <row r="97" spans="1:4" ht="12" customHeight="1" x14ac:dyDescent="0.25">
      <c r="A97" s="18" t="s">
        <v>170</v>
      </c>
      <c r="B97" s="424" t="s">
        <v>283</v>
      </c>
      <c r="C97" s="628">
        <f>'1.2.sz.mell. _köt'!C97+'1.3.sz.mell._önk'!C95+'1.4.sz.mell._állig'!C95</f>
        <v>0</v>
      </c>
      <c r="D97" s="628"/>
    </row>
    <row r="98" spans="1:4" ht="24" customHeight="1" thickBot="1" x14ac:dyDescent="0.3">
      <c r="A98" s="15" t="s">
        <v>171</v>
      </c>
      <c r="B98" s="425" t="s">
        <v>282</v>
      </c>
      <c r="C98" s="638">
        <f>'1.2.sz.mell. _köt'!C98+'1.3.sz.mell._önk'!C96+'1.4.sz.mell._állig'!C96</f>
        <v>0</v>
      </c>
      <c r="D98" s="638"/>
    </row>
    <row r="99" spans="1:4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44108</v>
      </c>
    </row>
    <row r="100" spans="1:4" ht="12" customHeight="1" x14ac:dyDescent="0.25">
      <c r="A100" s="18" t="s">
        <v>37</v>
      </c>
      <c r="B100" s="11" t="s">
        <v>3</v>
      </c>
      <c r="C100" s="640">
        <f>'1.2.sz.mell. _köt'!C100+'1.3.sz.mell._önk'!C98+'1.4.sz.mell._állig'!C98</f>
        <v>15353</v>
      </c>
      <c r="D100" s="640">
        <f>'1.2.sz.mell. _köt'!D100</f>
        <v>16809</v>
      </c>
    </row>
    <row r="101" spans="1:4" ht="12" customHeight="1" thickBot="1" x14ac:dyDescent="0.3">
      <c r="A101" s="19" t="s">
        <v>38</v>
      </c>
      <c r="B101" s="14" t="s">
        <v>4</v>
      </c>
      <c r="C101" s="638">
        <f>'1.2.sz.mell. _köt'!C101+'1.3.sz.mell._önk'!C99+'1.4.sz.mell._állig'!C99</f>
        <v>0</v>
      </c>
      <c r="D101" s="638">
        <f>'1.2.sz.mell. _köt'!D101</f>
        <v>27299</v>
      </c>
    </row>
    <row r="102" spans="1:4" s="319" customFormat="1" ht="12" customHeight="1" thickBot="1" x14ac:dyDescent="0.25">
      <c r="A102" s="325" t="s">
        <v>898</v>
      </c>
      <c r="B102" s="320" t="s">
        <v>286</v>
      </c>
      <c r="C102" s="641"/>
      <c r="D102" s="641"/>
    </row>
    <row r="103" spans="1:4" ht="12" customHeight="1" thickBot="1" x14ac:dyDescent="0.3">
      <c r="A103" s="317" t="s">
        <v>899</v>
      </c>
      <c r="B103" s="318" t="s">
        <v>105</v>
      </c>
      <c r="C103" s="626">
        <f>+C73+C88+C99+C102</f>
        <v>308309</v>
      </c>
      <c r="D103" s="626">
        <f>+D73+D88+D99+D102</f>
        <v>420048</v>
      </c>
    </row>
    <row r="104" spans="1:4" ht="12" customHeight="1" thickBot="1" x14ac:dyDescent="0.3">
      <c r="A104" s="325" t="s">
        <v>900</v>
      </c>
      <c r="B104" s="320" t="s">
        <v>383</v>
      </c>
      <c r="C104" s="627">
        <f>+C105+C113</f>
        <v>0</v>
      </c>
      <c r="D104" s="627">
        <f>D105+D113</f>
        <v>6185</v>
      </c>
    </row>
    <row r="105" spans="1:4" ht="12" customHeight="1" thickBot="1" x14ac:dyDescent="0.3">
      <c r="A105" s="340" t="s">
        <v>44</v>
      </c>
      <c r="B105" s="426" t="s">
        <v>384</v>
      </c>
      <c r="C105" s="642">
        <f>+C106+C107+C108+C109+C110+C111+C112</f>
        <v>0</v>
      </c>
      <c r="D105" s="642">
        <f>D112</f>
        <v>6185</v>
      </c>
    </row>
    <row r="106" spans="1:4" ht="12" customHeight="1" x14ac:dyDescent="0.25">
      <c r="A106" s="333" t="s">
        <v>47</v>
      </c>
      <c r="B106" s="334" t="s">
        <v>287</v>
      </c>
      <c r="C106" s="643"/>
      <c r="D106" s="643"/>
    </row>
    <row r="107" spans="1:4" ht="12" customHeight="1" x14ac:dyDescent="0.25">
      <c r="A107" s="326" t="s">
        <v>48</v>
      </c>
      <c r="B107" s="321" t="s">
        <v>288</v>
      </c>
      <c r="C107" s="644"/>
      <c r="D107" s="644"/>
    </row>
    <row r="108" spans="1:4" ht="12" customHeight="1" x14ac:dyDescent="0.25">
      <c r="A108" s="326" t="s">
        <v>49</v>
      </c>
      <c r="B108" s="321" t="s">
        <v>289</v>
      </c>
      <c r="C108" s="644"/>
      <c r="D108" s="644"/>
    </row>
    <row r="109" spans="1:4" ht="12" customHeight="1" x14ac:dyDescent="0.25">
      <c r="A109" s="326" t="s">
        <v>50</v>
      </c>
      <c r="B109" s="321" t="s">
        <v>290</v>
      </c>
      <c r="C109" s="644"/>
      <c r="D109" s="644"/>
    </row>
    <row r="110" spans="1:4" ht="12" customHeight="1" x14ac:dyDescent="0.25">
      <c r="A110" s="326" t="s">
        <v>154</v>
      </c>
      <c r="B110" s="321" t="s">
        <v>291</v>
      </c>
      <c r="C110" s="644"/>
      <c r="D110" s="644"/>
    </row>
    <row r="111" spans="1:4" ht="12" customHeight="1" x14ac:dyDescent="0.25">
      <c r="A111" s="326" t="s">
        <v>172</v>
      </c>
      <c r="B111" s="321" t="s">
        <v>292</v>
      </c>
      <c r="C111" s="644"/>
      <c r="D111" s="644"/>
    </row>
    <row r="112" spans="1:4" ht="12" customHeight="1" thickBot="1" x14ac:dyDescent="0.3">
      <c r="A112" s="335" t="s">
        <v>173</v>
      </c>
      <c r="B112" s="761" t="s">
        <v>1184</v>
      </c>
      <c r="C112" s="645"/>
      <c r="D112" s="645">
        <f>'1.2.sz.mell. _köt'!D112</f>
        <v>6185</v>
      </c>
    </row>
    <row r="113" spans="1:6" ht="12" customHeight="1" thickBot="1" x14ac:dyDescent="0.3">
      <c r="A113" s="340" t="s">
        <v>45</v>
      </c>
      <c r="B113" s="426" t="s">
        <v>385</v>
      </c>
      <c r="C113" s="642">
        <f>+C114+C115+C116+C117+C118+C119+C120+C121</f>
        <v>0</v>
      </c>
      <c r="D113" s="642"/>
    </row>
    <row r="114" spans="1:6" ht="12" customHeight="1" x14ac:dyDescent="0.25">
      <c r="A114" s="333" t="s">
        <v>53</v>
      </c>
      <c r="B114" s="334" t="s">
        <v>287</v>
      </c>
      <c r="C114" s="643"/>
      <c r="D114" s="643"/>
    </row>
    <row r="115" spans="1:6" ht="12" customHeight="1" x14ac:dyDescent="0.25">
      <c r="A115" s="326" t="s">
        <v>54</v>
      </c>
      <c r="B115" s="321" t="s">
        <v>294</v>
      </c>
      <c r="C115" s="644"/>
      <c r="D115" s="644"/>
    </row>
    <row r="116" spans="1:6" ht="12" customHeight="1" x14ac:dyDescent="0.25">
      <c r="A116" s="326" t="s">
        <v>55</v>
      </c>
      <c r="B116" s="321" t="s">
        <v>289</v>
      </c>
      <c r="C116" s="644"/>
      <c r="D116" s="644"/>
    </row>
    <row r="117" spans="1:6" ht="12" customHeight="1" x14ac:dyDescent="0.25">
      <c r="A117" s="326" t="s">
        <v>56</v>
      </c>
      <c r="B117" s="321" t="s">
        <v>290</v>
      </c>
      <c r="C117" s="644"/>
      <c r="D117" s="644"/>
    </row>
    <row r="118" spans="1:6" ht="12" customHeight="1" x14ac:dyDescent="0.25">
      <c r="A118" s="326" t="s">
        <v>155</v>
      </c>
      <c r="B118" s="321" t="s">
        <v>291</v>
      </c>
      <c r="C118" s="644"/>
      <c r="D118" s="644"/>
    </row>
    <row r="119" spans="1:6" ht="12" customHeight="1" x14ac:dyDescent="0.25">
      <c r="A119" s="326" t="s">
        <v>174</v>
      </c>
      <c r="B119" s="321" t="s">
        <v>295</v>
      </c>
      <c r="C119" s="644"/>
      <c r="D119" s="644"/>
    </row>
    <row r="120" spans="1:6" ht="12" customHeight="1" x14ac:dyDescent="0.25">
      <c r="A120" s="326" t="s">
        <v>175</v>
      </c>
      <c r="B120" s="321" t="s">
        <v>293</v>
      </c>
      <c r="C120" s="644"/>
      <c r="D120" s="644"/>
    </row>
    <row r="121" spans="1:6" ht="12" customHeight="1" thickBot="1" x14ac:dyDescent="0.3">
      <c r="A121" s="335" t="s">
        <v>176</v>
      </c>
      <c r="B121" s="336" t="s">
        <v>386</v>
      </c>
      <c r="C121" s="645"/>
      <c r="D121" s="645"/>
    </row>
    <row r="122" spans="1:6" ht="12" customHeight="1" thickBot="1" x14ac:dyDescent="0.3">
      <c r="A122" s="325" t="s">
        <v>901</v>
      </c>
      <c r="B122" s="422" t="s">
        <v>296</v>
      </c>
      <c r="C122" s="646">
        <f>+C103+C104</f>
        <v>308309</v>
      </c>
      <c r="D122" s="646">
        <f>+D103+D104</f>
        <v>426233</v>
      </c>
    </row>
    <row r="123" spans="1:6" ht="15" customHeight="1" thickBot="1" x14ac:dyDescent="0.3">
      <c r="A123" s="325" t="s">
        <v>902</v>
      </c>
      <c r="B123" s="422" t="s">
        <v>297</v>
      </c>
      <c r="C123" s="647"/>
      <c r="D123" s="647"/>
      <c r="E123" s="134"/>
      <c r="F123" s="134"/>
    </row>
    <row r="124" spans="1:6" s="1" customFormat="1" ht="12.95" customHeight="1" thickBot="1" x14ac:dyDescent="0.25">
      <c r="A124" s="337" t="s">
        <v>903</v>
      </c>
      <c r="B124" s="423" t="s">
        <v>298</v>
      </c>
      <c r="C124" s="634">
        <f>+C122+C123</f>
        <v>308309</v>
      </c>
      <c r="D124" s="634">
        <f>+D122+D123</f>
        <v>426233</v>
      </c>
      <c r="E124" s="720"/>
      <c r="F124" s="720">
        <f>D67-D124</f>
        <v>0</v>
      </c>
    </row>
    <row r="125" spans="1:6" ht="19.5" customHeight="1" x14ac:dyDescent="0.25">
      <c r="A125" s="427"/>
      <c r="B125" s="427"/>
      <c r="C125" s="648"/>
      <c r="D125" s="648"/>
      <c r="E125" s="811"/>
    </row>
    <row r="126" spans="1:6" x14ac:dyDescent="0.25">
      <c r="A126" s="1142" t="s">
        <v>108</v>
      </c>
      <c r="B126" s="1142"/>
      <c r="C126" s="624"/>
      <c r="D126" s="624"/>
    </row>
    <row r="127" spans="1:6" ht="15" customHeight="1" thickBot="1" x14ac:dyDescent="0.3">
      <c r="A127" s="1140" t="s">
        <v>101</v>
      </c>
      <c r="B127" s="1140"/>
      <c r="C127" s="341" t="s">
        <v>300</v>
      </c>
      <c r="D127" s="341"/>
    </row>
    <row r="128" spans="1:6" ht="13.5" customHeight="1" thickBot="1" x14ac:dyDescent="0.3">
      <c r="A128" s="23">
        <v>1</v>
      </c>
      <c r="B128" s="35" t="s">
        <v>183</v>
      </c>
      <c r="C128" s="649">
        <f>+C51-C103</f>
        <v>1500.4000000000233</v>
      </c>
      <c r="D128" s="649"/>
    </row>
    <row r="129" spans="1:4" ht="7.5" customHeight="1" x14ac:dyDescent="0.25">
      <c r="A129" s="427"/>
      <c r="B129" s="427"/>
      <c r="C129" s="648"/>
      <c r="D129" s="648"/>
    </row>
    <row r="130" spans="1:4" x14ac:dyDescent="0.25">
      <c r="A130" s="1136" t="s">
        <v>299</v>
      </c>
      <c r="B130" s="1136"/>
      <c r="C130" s="622"/>
      <c r="D130" s="622"/>
    </row>
    <row r="131" spans="1:4" ht="12.75" customHeight="1" thickBot="1" x14ac:dyDescent="0.3">
      <c r="A131" s="1139" t="s">
        <v>102</v>
      </c>
      <c r="B131" s="1139"/>
      <c r="C131" s="342" t="s">
        <v>300</v>
      </c>
      <c r="D131" s="342"/>
    </row>
    <row r="132" spans="1:4" ht="13.5" customHeight="1" thickBot="1" x14ac:dyDescent="0.3">
      <c r="A132" s="325" t="s">
        <v>895</v>
      </c>
      <c r="B132" s="338" t="s">
        <v>1039</v>
      </c>
      <c r="C132" s="650">
        <f>IF('2.1.sz.mell  '!C32&lt;&gt;"-",'2.1.sz.mell  '!C32,0)</f>
        <v>0</v>
      </c>
      <c r="D132" s="650"/>
    </row>
    <row r="133" spans="1:4" ht="13.5" customHeight="1" thickBot="1" x14ac:dyDescent="0.3">
      <c r="A133" s="325" t="s">
        <v>896</v>
      </c>
      <c r="B133" s="338" t="s">
        <v>1040</v>
      </c>
      <c r="C133" s="650">
        <f>IF('2.2.sz.mell  '!C36&lt;&gt;"-",'2.2.sz.mell  '!C36,0)</f>
        <v>22757</v>
      </c>
      <c r="D133" s="650"/>
    </row>
    <row r="134" spans="1:4" ht="13.5" customHeight="1" thickBot="1" x14ac:dyDescent="0.3">
      <c r="A134" s="325" t="s">
        <v>897</v>
      </c>
      <c r="B134" s="338" t="s">
        <v>1041</v>
      </c>
      <c r="C134" s="650">
        <f>C133+C132</f>
        <v>22757</v>
      </c>
      <c r="D134" s="650"/>
    </row>
    <row r="135" spans="1:4" ht="7.5" customHeight="1" x14ac:dyDescent="0.25">
      <c r="A135" s="428"/>
      <c r="B135" s="429"/>
      <c r="C135" s="623"/>
      <c r="D135" s="623"/>
    </row>
    <row r="136" spans="1:4" x14ac:dyDescent="0.25">
      <c r="A136" s="1137" t="s">
        <v>301</v>
      </c>
      <c r="B136" s="1137"/>
      <c r="C136" s="624"/>
      <c r="D136" s="624"/>
    </row>
    <row r="137" spans="1:4" ht="12.75" customHeight="1" thickBot="1" x14ac:dyDescent="0.3">
      <c r="A137" s="1139" t="s">
        <v>302</v>
      </c>
      <c r="B137" s="1139"/>
      <c r="C137" s="342" t="s">
        <v>300</v>
      </c>
      <c r="D137" s="342"/>
    </row>
    <row r="138" spans="1:4" ht="12.75" customHeight="1" thickBot="1" x14ac:dyDescent="0.3">
      <c r="A138" s="325" t="s">
        <v>895</v>
      </c>
      <c r="B138" s="338" t="s">
        <v>387</v>
      </c>
      <c r="C138" s="650">
        <f>+C139-C142</f>
        <v>0</v>
      </c>
      <c r="D138" s="650"/>
    </row>
    <row r="139" spans="1:4" ht="12.75" customHeight="1" thickBot="1" x14ac:dyDescent="0.3">
      <c r="A139" s="339" t="s">
        <v>57</v>
      </c>
      <c r="B139" s="430" t="s">
        <v>303</v>
      </c>
      <c r="C139" s="651">
        <f>+C52</f>
        <v>0</v>
      </c>
      <c r="D139" s="651"/>
    </row>
    <row r="140" spans="1:4" s="501" customFormat="1" ht="12.75" customHeight="1" thickBot="1" x14ac:dyDescent="0.25">
      <c r="A140" s="500" t="s">
        <v>184</v>
      </c>
      <c r="B140" s="431" t="s">
        <v>304</v>
      </c>
      <c r="C140" s="652">
        <f>+'2.1.sz.mell  '!C27</f>
        <v>0</v>
      </c>
      <c r="D140" s="652"/>
    </row>
    <row r="141" spans="1:4" s="501" customFormat="1" ht="12.75" customHeight="1" thickBot="1" x14ac:dyDescent="0.25">
      <c r="A141" s="500" t="s">
        <v>185</v>
      </c>
      <c r="B141" s="431" t="s">
        <v>305</v>
      </c>
      <c r="C141" s="653">
        <f>+'2.2.sz.mell  '!C31</f>
        <v>0</v>
      </c>
      <c r="D141" s="653"/>
    </row>
    <row r="142" spans="1:4" ht="12.75" customHeight="1" thickBot="1" x14ac:dyDescent="0.3">
      <c r="A142" s="339" t="s">
        <v>58</v>
      </c>
      <c r="B142" s="430" t="s">
        <v>306</v>
      </c>
      <c r="C142" s="651">
        <f>+C104</f>
        <v>0</v>
      </c>
      <c r="D142" s="651"/>
    </row>
    <row r="143" spans="1:4" s="501" customFormat="1" ht="12.75" customHeight="1" thickBot="1" x14ac:dyDescent="0.25">
      <c r="A143" s="500" t="s">
        <v>186</v>
      </c>
      <c r="B143" s="431" t="s">
        <v>307</v>
      </c>
      <c r="C143" s="654">
        <f>+'2.1.sz.mell  '!H27</f>
        <v>0</v>
      </c>
      <c r="D143" s="654"/>
    </row>
    <row r="144" spans="1:4" s="501" customFormat="1" ht="12.75" customHeight="1" thickBot="1" x14ac:dyDescent="0.25">
      <c r="A144" s="500" t="s">
        <v>187</v>
      </c>
      <c r="B144" s="431" t="s">
        <v>308</v>
      </c>
      <c r="C144" s="654">
        <f>+'2.2.sz.mell  '!H31</f>
        <v>0</v>
      </c>
      <c r="D144" s="654"/>
    </row>
  </sheetData>
  <mergeCells count="10">
    <mergeCell ref="A130:B130"/>
    <mergeCell ref="A136:B136"/>
    <mergeCell ref="A1:B1"/>
    <mergeCell ref="A137:B137"/>
    <mergeCell ref="A131:B131"/>
    <mergeCell ref="A2:B2"/>
    <mergeCell ref="A70:B70"/>
    <mergeCell ref="A126:B126"/>
    <mergeCell ref="A127:B127"/>
    <mergeCell ref="A69:B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az 5/2016. (V.27.)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view="pageLayout" topLeftCell="A53" zoomScaleNormal="120" zoomScaleSheetLayoutView="100" workbookViewId="0">
      <selection activeCell="B112" sqref="B112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33203125" style="43" customWidth="1"/>
    <col min="5" max="16384" width="9.33203125" style="43"/>
  </cols>
  <sheetData>
    <row r="1" spans="1:4" ht="15.95" customHeight="1" x14ac:dyDescent="0.25">
      <c r="A1" s="1138" t="s">
        <v>892</v>
      </c>
      <c r="B1" s="1138"/>
      <c r="C1" s="624"/>
    </row>
    <row r="2" spans="1:4" ht="15.95" customHeight="1" thickBot="1" x14ac:dyDescent="0.3">
      <c r="A2" s="1140" t="s">
        <v>99</v>
      </c>
      <c r="B2" s="114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1036">
        <f>+C6+C11+C20</f>
        <v>122577</v>
      </c>
      <c r="D5" s="1036">
        <f>+D6+D11+D20</f>
        <v>122577</v>
      </c>
    </row>
    <row r="6" spans="1:4" s="1" customFormat="1" ht="12" customHeight="1" thickBot="1" x14ac:dyDescent="0.25">
      <c r="A6" s="23" t="s">
        <v>896</v>
      </c>
      <c r="B6" s="754" t="s">
        <v>376</v>
      </c>
      <c r="C6" s="649">
        <f>+C7+C8+C9+C10</f>
        <v>94540</v>
      </c>
      <c r="D6" s="649">
        <f>+D7+D8+D9+D10</f>
        <v>94540</v>
      </c>
    </row>
    <row r="7" spans="1:4" s="1" customFormat="1" ht="12" customHeight="1" x14ac:dyDescent="0.2">
      <c r="A7" s="16" t="s">
        <v>63</v>
      </c>
      <c r="B7" s="787" t="s">
        <v>939</v>
      </c>
      <c r="C7" s="628">
        <f>'8. sz. mell'!D10-'1.3.sz.mell._önk'!C7</f>
        <v>92040</v>
      </c>
      <c r="D7" s="628">
        <f>'8. sz. mell'!E10-'1.3.sz.mell._önk'!D7</f>
        <v>92040</v>
      </c>
    </row>
    <row r="8" spans="1:4" s="1" customFormat="1" ht="12" customHeight="1" x14ac:dyDescent="0.2">
      <c r="A8" s="16" t="s">
        <v>64</v>
      </c>
      <c r="B8" s="758" t="s">
        <v>33</v>
      </c>
      <c r="C8" s="628">
        <f>'8. sz. mell'!D11</f>
        <v>0</v>
      </c>
      <c r="D8" s="628"/>
    </row>
    <row r="9" spans="1:4" s="1" customFormat="1" ht="12" customHeight="1" x14ac:dyDescent="0.2">
      <c r="A9" s="16" t="s">
        <v>65</v>
      </c>
      <c r="B9" s="758" t="s">
        <v>126</v>
      </c>
      <c r="C9" s="628">
        <f>'8. sz. mell'!D12</f>
        <v>2100</v>
      </c>
      <c r="D9" s="628">
        <f>'8. sz. mell'!E12</f>
        <v>2100</v>
      </c>
    </row>
    <row r="10" spans="1:4" s="1" customFormat="1" ht="12" customHeight="1" thickBot="1" x14ac:dyDescent="0.25">
      <c r="A10" s="16" t="s">
        <v>66</v>
      </c>
      <c r="B10" s="788" t="s">
        <v>127</v>
      </c>
      <c r="C10" s="628">
        <f>'8. sz. mell'!D13</f>
        <v>400</v>
      </c>
      <c r="D10" s="628">
        <f>'8. sz. mell'!E13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19837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'8. sz. mell'!D15</f>
        <v>664</v>
      </c>
      <c r="D12" s="628">
        <f>'8. sz. mell'!E15+'9. sz. mell.'!E9+'10. sz. mell.'!E9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'8. sz. mell'!D16+'9. sz. mell.'!D10+'10. sz. mell.'!D10</f>
        <v>954</v>
      </c>
      <c r="D13" s="628">
        <f>'8. sz. mell'!E16+'9. sz. mell.'!E10+'10. sz. mell.'!E10</f>
        <v>954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'8. sz. mell'!D17+'9. sz. mell.'!D11+'10. sz. mell.'!D11</f>
        <v>15474</v>
      </c>
      <c r="D14" s="628">
        <f>'8. sz. mell'!E17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'8. sz. mell'!D18+'9. sz. mell.'!D12+'10. sz. mell.'!D12</f>
        <v>2172</v>
      </c>
      <c r="D15" s="628">
        <f>'8. sz. mell'!E18+'10. sz. mell.'!E12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'8. sz. mell'!D19+'9. sz. mell.'!D13+'10. sz. mell.'!D13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'8. sz. mell'!D20+'9. sz. mell.'!D14+'10. sz. mell.'!D14</f>
        <v>573</v>
      </c>
      <c r="D17" s="628">
        <f>'8. sz. mell'!E20+'10. sz. mell.'!E14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'8. sz. mell'!D21+'9. sz. mell.'!D15+'10. sz. mell.'!D15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38">
        <f>'8. sz. mell'!D22+'9. sz. mell.'!D16+'10. sz. mell.'!D16</f>
        <v>0</v>
      </c>
      <c r="D19" s="638"/>
    </row>
    <row r="20" spans="1:4" s="1" customFormat="1" ht="12" customHeight="1" thickBot="1" x14ac:dyDescent="0.25">
      <c r="A20" s="23" t="s">
        <v>141</v>
      </c>
      <c r="B20" s="24" t="s">
        <v>959</v>
      </c>
      <c r="C20" s="789">
        <f>'8. sz. mell'!D23</f>
        <v>8200</v>
      </c>
      <c r="D20" s="789">
        <f>'8. sz. mell'!E23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199394</v>
      </c>
    </row>
    <row r="22" spans="1:4" s="1" customFormat="1" ht="12" customHeight="1" x14ac:dyDescent="0.2">
      <c r="A22" s="18" t="s">
        <v>41</v>
      </c>
      <c r="B22" s="11" t="s">
        <v>828</v>
      </c>
      <c r="C22" s="640">
        <f>'8. sz. mell'!D25</f>
        <v>178770</v>
      </c>
      <c r="D22" s="640">
        <f>'8. sz. mell'!E25</f>
        <v>178770</v>
      </c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943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1078</v>
      </c>
      <c r="C28" s="659"/>
      <c r="D28" s="659">
        <f>'8. sz. mell'!E31</f>
        <v>20624</v>
      </c>
    </row>
    <row r="29" spans="1:4" s="1" customFormat="1" ht="12" customHeight="1" thickBot="1" x14ac:dyDescent="0.25">
      <c r="A29" s="16" t="s">
        <v>148</v>
      </c>
      <c r="B29" s="14" t="s">
        <v>960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5588</v>
      </c>
    </row>
    <row r="31" spans="1:4" s="1" customFormat="1" ht="12" customHeight="1" x14ac:dyDescent="0.2">
      <c r="A31" s="314" t="s">
        <v>44</v>
      </c>
      <c r="B31" s="790" t="s">
        <v>378</v>
      </c>
      <c r="C31" s="631">
        <f>+C32+C33+C34+C35+C36</f>
        <v>5588.4</v>
      </c>
      <c r="D31" s="631">
        <f>+D32+D33+D34+D35+D36</f>
        <v>5588</v>
      </c>
    </row>
    <row r="32" spans="1:4" s="1" customFormat="1" ht="12" customHeight="1" x14ac:dyDescent="0.2">
      <c r="A32" s="315" t="s">
        <v>47</v>
      </c>
      <c r="B32" s="750" t="s">
        <v>243</v>
      </c>
      <c r="C32" s="659">
        <f>'8. sz. mell'!D35</f>
        <v>4646.3999999999996</v>
      </c>
      <c r="D32" s="659">
        <f>'8. sz. mell'!E35</f>
        <v>4646</v>
      </c>
    </row>
    <row r="33" spans="1:4" s="1" customFormat="1" ht="12" customHeight="1" x14ac:dyDescent="0.2">
      <c r="A33" s="315" t="s">
        <v>48</v>
      </c>
      <c r="B33" s="750" t="s">
        <v>244</v>
      </c>
      <c r="C33" s="659">
        <f>'8. sz. mell'!D36</f>
        <v>0</v>
      </c>
      <c r="D33" s="659"/>
    </row>
    <row r="34" spans="1:4" s="1" customFormat="1" ht="12" customHeight="1" x14ac:dyDescent="0.2">
      <c r="A34" s="315" t="s">
        <v>49</v>
      </c>
      <c r="B34" s="750" t="s">
        <v>245</v>
      </c>
      <c r="C34" s="659">
        <f>'8. sz. mell'!D37</f>
        <v>0</v>
      </c>
      <c r="D34" s="659"/>
    </row>
    <row r="35" spans="1:4" s="1" customFormat="1" ht="12" customHeight="1" x14ac:dyDescent="0.2">
      <c r="A35" s="315" t="s">
        <v>50</v>
      </c>
      <c r="B35" s="750" t="s">
        <v>246</v>
      </c>
      <c r="C35" s="659">
        <f>'8. sz. mell'!D38</f>
        <v>0</v>
      </c>
      <c r="D35" s="659"/>
    </row>
    <row r="36" spans="1:4" s="1" customFormat="1" ht="12" customHeight="1" x14ac:dyDescent="0.2">
      <c r="A36" s="315" t="s">
        <v>154</v>
      </c>
      <c r="B36" s="750" t="s">
        <v>379</v>
      </c>
      <c r="C36" s="659">
        <f>'8. sz. mell'!D39</f>
        <v>942</v>
      </c>
      <c r="D36" s="659">
        <f>'8. sz. mell'!E39</f>
        <v>942</v>
      </c>
    </row>
    <row r="37" spans="1:4" s="1" customFormat="1" ht="12" customHeight="1" x14ac:dyDescent="0.2">
      <c r="A37" s="315" t="s">
        <v>45</v>
      </c>
      <c r="B37" s="791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750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750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750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792" t="s">
        <v>246</v>
      </c>
      <c r="C41" s="659">
        <f>'8. sz. mell'!D44</f>
        <v>0</v>
      </c>
      <c r="D41" s="659"/>
    </row>
    <row r="42" spans="1:4" s="1" customFormat="1" ht="12" customHeight="1" thickBot="1" x14ac:dyDescent="0.25">
      <c r="A42" s="316" t="s">
        <v>155</v>
      </c>
      <c r="B42" s="793" t="s">
        <v>1079</v>
      </c>
      <c r="C42" s="660"/>
      <c r="D42" s="660"/>
    </row>
    <row r="43" spans="1:4" s="1" customFormat="1" ht="12" customHeight="1" thickBot="1" x14ac:dyDescent="0.25">
      <c r="A43" s="23" t="s">
        <v>156</v>
      </c>
      <c r="B43" s="794" t="s">
        <v>247</v>
      </c>
      <c r="C43" s="627">
        <f>+C44+C45</f>
        <v>0</v>
      </c>
      <c r="D43" s="627">
        <f>SUM(D44:D45)</f>
        <v>618</v>
      </c>
    </row>
    <row r="44" spans="1:4" s="1" customFormat="1" ht="12" customHeight="1" x14ac:dyDescent="0.2">
      <c r="A44" s="18" t="s">
        <v>51</v>
      </c>
      <c r="B44" s="758" t="s">
        <v>248</v>
      </c>
      <c r="C44" s="640">
        <f>'8. sz. mell'!D47</f>
        <v>0</v>
      </c>
      <c r="D44" s="640">
        <f>'8. sz. mell'!E47</f>
        <v>618</v>
      </c>
    </row>
    <row r="45" spans="1:4" s="1" customFormat="1" ht="12" customHeight="1" thickBot="1" x14ac:dyDescent="0.25">
      <c r="A45" s="15" t="s">
        <v>52</v>
      </c>
      <c r="B45" s="795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794" t="s">
        <v>251</v>
      </c>
      <c r="C46" s="627">
        <f>+C47+C48+C49</f>
        <v>414</v>
      </c>
      <c r="D46" s="627">
        <f>+D47+D48+D49</f>
        <v>414</v>
      </c>
    </row>
    <row r="47" spans="1:4" s="1" customFormat="1" ht="12" customHeight="1" x14ac:dyDescent="0.2">
      <c r="A47" s="18" t="s">
        <v>159</v>
      </c>
      <c r="B47" s="758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750" t="s">
        <v>957</v>
      </c>
      <c r="C48" s="659">
        <f>'8. sz. mell'!D51</f>
        <v>414</v>
      </c>
      <c r="D48" s="659">
        <f>'8. sz. mell'!E51</f>
        <v>414</v>
      </c>
    </row>
    <row r="49" spans="1:4" s="1" customFormat="1" ht="12" customHeight="1" thickBot="1" x14ac:dyDescent="0.25">
      <c r="A49" s="15" t="s">
        <v>309</v>
      </c>
      <c r="B49" s="795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796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307349.40000000002</v>
      </c>
      <c r="D51" s="633">
        <f>+D6+D11+D20+D21+D30+D43+D46+D50</f>
        <v>328591</v>
      </c>
    </row>
    <row r="52" spans="1:4" s="1" customFormat="1" ht="12" customHeight="1" thickBot="1" x14ac:dyDescent="0.25">
      <c r="A52" s="753" t="s">
        <v>905</v>
      </c>
      <c r="B52" s="754" t="s">
        <v>253</v>
      </c>
      <c r="C52" s="634">
        <f>+C53+C59</f>
        <v>0</v>
      </c>
      <c r="D52" s="634">
        <f>D59+D53</f>
        <v>95182</v>
      </c>
    </row>
    <row r="53" spans="1:4" s="1" customFormat="1" ht="12" customHeight="1" x14ac:dyDescent="0.2">
      <c r="A53" s="797" t="s">
        <v>92</v>
      </c>
      <c r="B53" s="790" t="s">
        <v>254</v>
      </c>
      <c r="C53" s="631">
        <f>+C54+C55+C56+C57+C58</f>
        <v>0</v>
      </c>
      <c r="D53" s="631">
        <f>SUM(D54)</f>
        <v>95182</v>
      </c>
    </row>
    <row r="54" spans="1:4" s="1" customFormat="1" ht="12" customHeight="1" x14ac:dyDescent="0.2">
      <c r="A54" s="759" t="s">
        <v>269</v>
      </c>
      <c r="B54" s="750" t="s">
        <v>255</v>
      </c>
      <c r="C54" s="659"/>
      <c r="D54" s="659">
        <f>'8. sz. mell'!E56+'9. sz. mell.'!E28+'10. sz. mell.'!E28</f>
        <v>95182</v>
      </c>
    </row>
    <row r="55" spans="1:4" s="1" customFormat="1" ht="12" customHeight="1" x14ac:dyDescent="0.2">
      <c r="A55" s="759" t="s">
        <v>270</v>
      </c>
      <c r="B55" s="750" t="s">
        <v>256</v>
      </c>
      <c r="C55" s="659"/>
      <c r="D55" s="659"/>
    </row>
    <row r="56" spans="1:4" s="1" customFormat="1" ht="12" customHeight="1" x14ac:dyDescent="0.2">
      <c r="A56" s="759" t="s">
        <v>271</v>
      </c>
      <c r="B56" s="750" t="s">
        <v>257</v>
      </c>
      <c r="C56" s="659"/>
      <c r="D56" s="659"/>
    </row>
    <row r="57" spans="1:4" s="1" customFormat="1" ht="12" customHeight="1" x14ac:dyDescent="0.2">
      <c r="A57" s="759" t="s">
        <v>272</v>
      </c>
      <c r="B57" s="750" t="s">
        <v>258</v>
      </c>
      <c r="C57" s="659"/>
      <c r="D57" s="659"/>
    </row>
    <row r="58" spans="1:4" s="1" customFormat="1" ht="12" customHeight="1" x14ac:dyDescent="0.2">
      <c r="A58" s="759" t="s">
        <v>273</v>
      </c>
      <c r="B58" s="750" t="s">
        <v>259</v>
      </c>
      <c r="C58" s="659"/>
      <c r="D58" s="659"/>
    </row>
    <row r="59" spans="1:4" s="1" customFormat="1" ht="12" customHeight="1" x14ac:dyDescent="0.2">
      <c r="A59" s="798" t="s">
        <v>93</v>
      </c>
      <c r="B59" s="791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759" t="s">
        <v>274</v>
      </c>
      <c r="B60" s="750" t="s">
        <v>958</v>
      </c>
      <c r="C60" s="659"/>
      <c r="D60" s="659"/>
    </row>
    <row r="61" spans="1:4" s="1" customFormat="1" ht="12" customHeight="1" x14ac:dyDescent="0.2">
      <c r="A61" s="759" t="s">
        <v>275</v>
      </c>
      <c r="B61" s="750" t="s">
        <v>262</v>
      </c>
      <c r="C61" s="659"/>
      <c r="D61" s="659"/>
    </row>
    <row r="62" spans="1:4" s="1" customFormat="1" ht="12" customHeight="1" x14ac:dyDescent="0.2">
      <c r="A62" s="759" t="s">
        <v>276</v>
      </c>
      <c r="B62" s="750" t="s">
        <v>263</v>
      </c>
      <c r="C62" s="659"/>
      <c r="D62" s="659"/>
    </row>
    <row r="63" spans="1:4" s="1" customFormat="1" ht="12" customHeight="1" x14ac:dyDescent="0.2">
      <c r="A63" s="759" t="s">
        <v>277</v>
      </c>
      <c r="B63" s="750" t="s">
        <v>264</v>
      </c>
      <c r="C63" s="659"/>
      <c r="D63" s="659"/>
    </row>
    <row r="64" spans="1:4" s="1" customFormat="1" ht="12" customHeight="1" thickBot="1" x14ac:dyDescent="0.25">
      <c r="A64" s="799" t="s">
        <v>278</v>
      </c>
      <c r="B64" s="795" t="s">
        <v>265</v>
      </c>
      <c r="C64" s="663"/>
      <c r="D64" s="663"/>
    </row>
    <row r="65" spans="1:10" s="1" customFormat="1" ht="12" customHeight="1" thickBot="1" x14ac:dyDescent="0.25">
      <c r="A65" s="800" t="s">
        <v>906</v>
      </c>
      <c r="B65" s="762" t="s">
        <v>266</v>
      </c>
      <c r="C65" s="634">
        <f>+C51+C52</f>
        <v>307349.40000000002</v>
      </c>
      <c r="D65" s="634">
        <f>+D51+D52</f>
        <v>423773</v>
      </c>
      <c r="I65" s="720"/>
      <c r="J65" s="720"/>
    </row>
    <row r="66" spans="1:10" s="1" customFormat="1" ht="13.5" customHeight="1" thickBot="1" x14ac:dyDescent="0.25">
      <c r="A66" s="801" t="s">
        <v>907</v>
      </c>
      <c r="B66" s="764" t="s">
        <v>267</v>
      </c>
      <c r="C66" s="664"/>
      <c r="D66" s="664"/>
      <c r="J66" s="720"/>
    </row>
    <row r="67" spans="1:10" s="1" customFormat="1" ht="12" customHeight="1" thickBot="1" x14ac:dyDescent="0.25">
      <c r="A67" s="800" t="s">
        <v>908</v>
      </c>
      <c r="B67" s="762" t="s">
        <v>268</v>
      </c>
      <c r="C67" s="634">
        <f>+C65+C66</f>
        <v>307349.40000000002</v>
      </c>
      <c r="D67" s="634">
        <f>+D65+D66</f>
        <v>423773</v>
      </c>
      <c r="E67" s="720"/>
      <c r="F67" s="720"/>
    </row>
    <row r="68" spans="1:10" s="1" customFormat="1" ht="12.95" customHeight="1" x14ac:dyDescent="0.2">
      <c r="A68" s="6"/>
      <c r="B68" s="7"/>
      <c r="C68" s="635"/>
      <c r="D68" s="635"/>
    </row>
    <row r="69" spans="1:10" ht="16.5" customHeight="1" x14ac:dyDescent="0.25">
      <c r="A69" s="1138" t="s">
        <v>924</v>
      </c>
      <c r="B69" s="1138"/>
      <c r="C69" s="624"/>
      <c r="D69" s="624"/>
    </row>
    <row r="70" spans="1:10" s="343" customFormat="1" ht="16.5" customHeight="1" thickBot="1" x14ac:dyDescent="0.3">
      <c r="A70" s="1141" t="s">
        <v>100</v>
      </c>
      <c r="B70" s="1141"/>
      <c r="C70" s="341"/>
      <c r="D70" s="341"/>
    </row>
    <row r="71" spans="1:10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10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10" ht="12" customHeight="1" thickBot="1" x14ac:dyDescent="0.3">
      <c r="A73" s="25" t="s">
        <v>895</v>
      </c>
      <c r="B73" s="36" t="s">
        <v>163</v>
      </c>
      <c r="C73" s="626">
        <f>+C74+C75+C76+C77+C78</f>
        <v>267325</v>
      </c>
      <c r="D73" s="626">
        <f>+D74+D75+D76+D77+D78</f>
        <v>325581</v>
      </c>
    </row>
    <row r="74" spans="1:10" ht="12" customHeight="1" x14ac:dyDescent="0.25">
      <c r="A74" s="20" t="s">
        <v>57</v>
      </c>
      <c r="B74" s="12" t="s">
        <v>926</v>
      </c>
      <c r="C74" s="802">
        <f>'8. sz. mell'!D65+'9. sz. mell.'!D37+'10. sz. mell.'!D36</f>
        <v>122853</v>
      </c>
      <c r="D74" s="802">
        <f>'8. sz. mell'!E65+'9. sz. mell.'!E37+'10. sz. mell.'!E36</f>
        <v>125589</v>
      </c>
    </row>
    <row r="75" spans="1:10" ht="12" customHeight="1" x14ac:dyDescent="0.25">
      <c r="A75" s="16" t="s">
        <v>58</v>
      </c>
      <c r="B75" s="9" t="s">
        <v>164</v>
      </c>
      <c r="C75" s="803">
        <f>'8. sz. mell'!D66+'9. sz. mell.'!D38+'10. sz. mell.'!D37</f>
        <v>34151</v>
      </c>
      <c r="D75" s="803">
        <f>'8. sz. mell'!E66+'9. sz. mell.'!E38+'10. sz. mell.'!E37</f>
        <v>34235</v>
      </c>
    </row>
    <row r="76" spans="1:10" ht="12" customHeight="1" x14ac:dyDescent="0.25">
      <c r="A76" s="16" t="s">
        <v>59</v>
      </c>
      <c r="B76" s="9" t="s">
        <v>88</v>
      </c>
      <c r="C76" s="803">
        <f>'8. sz. mell'!D67+'9. sz. mell.'!D39+'10. sz. mell.'!D38-'1.3.sz.mell._önk'!C76</f>
        <v>91498</v>
      </c>
      <c r="D76" s="803">
        <f>'8. sz. mell'!E67+'9. sz. mell.'!E39+'10. sz. mell.'!E38-'1.3.sz.mell._önk'!D76</f>
        <v>94565</v>
      </c>
    </row>
    <row r="77" spans="1:10" ht="12" customHeight="1" x14ac:dyDescent="0.25">
      <c r="A77" s="16" t="s">
        <v>60</v>
      </c>
      <c r="B77" s="13" t="s">
        <v>165</v>
      </c>
      <c r="C77" s="803">
        <f>'8. sz. mell'!D68+'9. sz. mell.'!D40+'10. sz. mell.'!D39</f>
        <v>17677</v>
      </c>
      <c r="D77" s="803">
        <f>'8. sz. mell'!E68</f>
        <v>17677</v>
      </c>
    </row>
    <row r="78" spans="1:10" ht="12" customHeight="1" x14ac:dyDescent="0.25">
      <c r="A78" s="16" t="s">
        <v>71</v>
      </c>
      <c r="B78" s="22" t="s">
        <v>166</v>
      </c>
      <c r="C78" s="637">
        <f>SUM(C79:C87)</f>
        <v>1146</v>
      </c>
      <c r="D78" s="637">
        <f>SUM(D79:D87)</f>
        <v>53515</v>
      </c>
    </row>
    <row r="79" spans="1:10" ht="12" customHeight="1" x14ac:dyDescent="0.25">
      <c r="A79" s="16" t="s">
        <v>61</v>
      </c>
      <c r="B79" s="9" t="s">
        <v>188</v>
      </c>
      <c r="C79" s="638">
        <f>'8. sz. mell'!D70</f>
        <v>0</v>
      </c>
      <c r="D79" s="638"/>
    </row>
    <row r="80" spans="1:10" ht="12" customHeight="1" x14ac:dyDescent="0.25">
      <c r="A80" s="16" t="s">
        <v>62</v>
      </c>
      <c r="B80" s="151" t="s">
        <v>189</v>
      </c>
      <c r="C80" s="638">
        <f>'8. sz. mell'!D71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'8. sz. mell'!D72</f>
        <v>500</v>
      </c>
      <c r="D81" s="638">
        <f>'8. sz. mell'!E72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'8. sz. mell'!D73-'1.3.sz.mell._önk'!C82</f>
        <v>646</v>
      </c>
      <c r="D82" s="638">
        <f>'8. sz. mell'!E73</f>
        <v>2146</v>
      </c>
    </row>
    <row r="83" spans="1:4" ht="12" customHeight="1" x14ac:dyDescent="0.25">
      <c r="A83" s="15" t="s">
        <v>74</v>
      </c>
      <c r="B83" s="153" t="s">
        <v>1181</v>
      </c>
      <c r="C83" s="638"/>
      <c r="D83" s="638"/>
    </row>
    <row r="84" spans="1:4" ht="12" customHeight="1" x14ac:dyDescent="0.25">
      <c r="A84" s="15" t="s">
        <v>75</v>
      </c>
      <c r="B84" s="153" t="s">
        <v>191</v>
      </c>
      <c r="C84" s="638"/>
      <c r="D84" s="638">
        <f>'8. sz. mell'!E75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'8. sz. mell'!D75</f>
        <v>0</v>
      </c>
      <c r="D85" s="638"/>
    </row>
    <row r="86" spans="1:4" ht="12" customHeight="1" x14ac:dyDescent="0.25">
      <c r="A86" s="19" t="s">
        <v>167</v>
      </c>
      <c r="B86" s="153" t="s">
        <v>1182</v>
      </c>
      <c r="C86" s="638"/>
      <c r="D86" s="638">
        <f>'8. sz. mell'!E78</f>
        <v>26064</v>
      </c>
    </row>
    <row r="87" spans="1:4" ht="12" customHeight="1" thickBot="1" x14ac:dyDescent="0.3">
      <c r="A87" s="21" t="s">
        <v>1154</v>
      </c>
      <c r="B87" s="154" t="s">
        <v>1183</v>
      </c>
      <c r="C87" s="638">
        <f>'8. sz. mell'!D77</f>
        <v>0</v>
      </c>
      <c r="D87" s="638">
        <f>'9. sz. mell.'!E41+'10. sz. mell.'!E40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47899</v>
      </c>
    </row>
    <row r="89" spans="1:4" ht="12" customHeight="1" x14ac:dyDescent="0.25">
      <c r="A89" s="18" t="s">
        <v>63</v>
      </c>
      <c r="B89" s="9" t="s">
        <v>280</v>
      </c>
      <c r="C89" s="640">
        <f>'8. sz. mell'!D80</f>
        <v>16535</v>
      </c>
      <c r="D89" s="640">
        <f>'8. sz. mell'!E80</f>
        <v>37052</v>
      </c>
    </row>
    <row r="90" spans="1:4" ht="12" customHeight="1" x14ac:dyDescent="0.25">
      <c r="A90" s="18" t="s">
        <v>64</v>
      </c>
      <c r="B90" s="14" t="s">
        <v>168</v>
      </c>
      <c r="C90" s="640">
        <f>'8. sz. mell'!D81</f>
        <v>6636</v>
      </c>
      <c r="D90" s="640">
        <f>'8. sz. mell'!E81</f>
        <v>10847</v>
      </c>
    </row>
    <row r="91" spans="1:4" ht="12" customHeight="1" x14ac:dyDescent="0.25">
      <c r="A91" s="18" t="s">
        <v>65</v>
      </c>
      <c r="B91" s="750" t="s">
        <v>311</v>
      </c>
      <c r="C91" s="640">
        <f>'8. sz. mell'!D82</f>
        <v>0</v>
      </c>
      <c r="D91" s="640"/>
    </row>
    <row r="92" spans="1:4" ht="12" customHeight="1" x14ac:dyDescent="0.25">
      <c r="A92" s="18" t="s">
        <v>66</v>
      </c>
      <c r="B92" s="750" t="s">
        <v>382</v>
      </c>
      <c r="C92" s="640">
        <f>'8. sz. mell'!D83</f>
        <v>0</v>
      </c>
      <c r="D92" s="640"/>
    </row>
    <row r="93" spans="1:4" ht="12" customHeight="1" x14ac:dyDescent="0.25">
      <c r="A93" s="18" t="s">
        <v>67</v>
      </c>
      <c r="B93" s="750" t="s">
        <v>312</v>
      </c>
      <c r="C93" s="640">
        <f>'8. sz. mell'!D84</f>
        <v>0</v>
      </c>
      <c r="D93" s="640"/>
    </row>
    <row r="94" spans="1:4" x14ac:dyDescent="0.25">
      <c r="A94" s="18" t="s">
        <v>76</v>
      </c>
      <c r="B94" s="750" t="s">
        <v>313</v>
      </c>
      <c r="C94" s="640">
        <f>'8. sz. mell'!D85</f>
        <v>0</v>
      </c>
      <c r="D94" s="640"/>
    </row>
    <row r="95" spans="1:4" ht="12" customHeight="1" x14ac:dyDescent="0.25">
      <c r="A95" s="18" t="s">
        <v>78</v>
      </c>
      <c r="B95" s="751" t="s">
        <v>284</v>
      </c>
      <c r="C95" s="640">
        <f>'8. sz. mell'!D86</f>
        <v>0</v>
      </c>
      <c r="D95" s="640"/>
    </row>
    <row r="96" spans="1:4" ht="12" customHeight="1" x14ac:dyDescent="0.25">
      <c r="A96" s="18" t="s">
        <v>169</v>
      </c>
      <c r="B96" s="751" t="s">
        <v>285</v>
      </c>
      <c r="C96" s="640">
        <f>'8. sz. mell'!D87</f>
        <v>0</v>
      </c>
      <c r="D96" s="640"/>
    </row>
    <row r="97" spans="1:5" ht="12" customHeight="1" x14ac:dyDescent="0.25">
      <c r="A97" s="18" t="s">
        <v>170</v>
      </c>
      <c r="B97" s="751" t="s">
        <v>283</v>
      </c>
      <c r="C97" s="640">
        <f>'8. sz. mell'!D88</f>
        <v>0</v>
      </c>
      <c r="D97" s="640"/>
    </row>
    <row r="98" spans="1:5" ht="24" customHeight="1" thickBot="1" x14ac:dyDescent="0.3">
      <c r="A98" s="15" t="s">
        <v>171</v>
      </c>
      <c r="B98" s="752" t="s">
        <v>282</v>
      </c>
      <c r="C98" s="638"/>
      <c r="D98" s="638"/>
    </row>
    <row r="99" spans="1:5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44108</v>
      </c>
    </row>
    <row r="100" spans="1:5" ht="12" customHeight="1" x14ac:dyDescent="0.25">
      <c r="A100" s="18" t="s">
        <v>37</v>
      </c>
      <c r="B100" s="11" t="s">
        <v>3</v>
      </c>
      <c r="C100" s="640">
        <f>'8. sz. mell'!D91</f>
        <v>15353</v>
      </c>
      <c r="D100" s="640">
        <f>'8. sz. mell'!E91</f>
        <v>16809</v>
      </c>
    </row>
    <row r="101" spans="1:5" ht="12" customHeight="1" thickBot="1" x14ac:dyDescent="0.3">
      <c r="A101" s="19" t="s">
        <v>38</v>
      </c>
      <c r="B101" s="14" t="s">
        <v>4</v>
      </c>
      <c r="C101" s="638">
        <f>'8. sz. mell'!D92</f>
        <v>0</v>
      </c>
      <c r="D101" s="638">
        <f>'8. sz. mell'!E92</f>
        <v>27299</v>
      </c>
    </row>
    <row r="102" spans="1:5" s="319" customFormat="1" ht="12" customHeight="1" thickBot="1" x14ac:dyDescent="0.25">
      <c r="A102" s="753" t="s">
        <v>898</v>
      </c>
      <c r="B102" s="754" t="s">
        <v>286</v>
      </c>
      <c r="C102" s="641"/>
      <c r="D102" s="641"/>
    </row>
    <row r="103" spans="1:5" ht="12" customHeight="1" thickBot="1" x14ac:dyDescent="0.3">
      <c r="A103" s="317" t="s">
        <v>899</v>
      </c>
      <c r="B103" s="318" t="s">
        <v>105</v>
      </c>
      <c r="C103" s="626">
        <f>+C73+C88+C99+C102</f>
        <v>305849</v>
      </c>
      <c r="D103" s="626">
        <f>+D73+D88+D99+D102</f>
        <v>417588</v>
      </c>
    </row>
    <row r="104" spans="1:5" ht="12" customHeight="1" thickBot="1" x14ac:dyDescent="0.3">
      <c r="A104" s="753" t="s">
        <v>900</v>
      </c>
      <c r="B104" s="754" t="s">
        <v>383</v>
      </c>
      <c r="C104" s="627">
        <f>+C105+C113</f>
        <v>0</v>
      </c>
      <c r="D104" s="627">
        <f>D113+D105</f>
        <v>6185</v>
      </c>
    </row>
    <row r="105" spans="1:5" ht="12" customHeight="1" thickBot="1" x14ac:dyDescent="0.3">
      <c r="A105" s="755" t="s">
        <v>44</v>
      </c>
      <c r="B105" s="756" t="s">
        <v>388</v>
      </c>
      <c r="C105" s="804">
        <f>+C106+C107+C108+C109+C110+C111+C112</f>
        <v>0</v>
      </c>
      <c r="D105" s="804">
        <f>D112</f>
        <v>6185</v>
      </c>
    </row>
    <row r="106" spans="1:5" ht="12" customHeight="1" x14ac:dyDescent="0.25">
      <c r="A106" s="757" t="s">
        <v>47</v>
      </c>
      <c r="B106" s="758" t="s">
        <v>287</v>
      </c>
      <c r="C106" s="805"/>
      <c r="D106" s="805"/>
      <c r="E106" s="765"/>
    </row>
    <row r="107" spans="1:5" ht="12" customHeight="1" x14ac:dyDescent="0.25">
      <c r="A107" s="759" t="s">
        <v>48</v>
      </c>
      <c r="B107" s="750" t="s">
        <v>288</v>
      </c>
      <c r="C107" s="806"/>
      <c r="D107" s="806"/>
      <c r="E107" s="765"/>
    </row>
    <row r="108" spans="1:5" ht="12" customHeight="1" x14ac:dyDescent="0.25">
      <c r="A108" s="759" t="s">
        <v>49</v>
      </c>
      <c r="B108" s="750" t="s">
        <v>289</v>
      </c>
      <c r="C108" s="806"/>
      <c r="D108" s="806"/>
    </row>
    <row r="109" spans="1:5" ht="12" customHeight="1" x14ac:dyDescent="0.25">
      <c r="A109" s="759" t="s">
        <v>50</v>
      </c>
      <c r="B109" s="750" t="s">
        <v>290</v>
      </c>
      <c r="C109" s="806"/>
      <c r="D109" s="806"/>
    </row>
    <row r="110" spans="1:5" ht="12" customHeight="1" x14ac:dyDescent="0.25">
      <c r="A110" s="759" t="s">
        <v>154</v>
      </c>
      <c r="B110" s="750" t="s">
        <v>291</v>
      </c>
      <c r="C110" s="806"/>
      <c r="D110" s="806"/>
    </row>
    <row r="111" spans="1:5" ht="12" customHeight="1" x14ac:dyDescent="0.25">
      <c r="A111" s="759" t="s">
        <v>172</v>
      </c>
      <c r="B111" s="750" t="s">
        <v>292</v>
      </c>
      <c r="C111" s="806"/>
      <c r="D111" s="806"/>
    </row>
    <row r="112" spans="1:5" ht="12" customHeight="1" thickBot="1" x14ac:dyDescent="0.3">
      <c r="A112" s="760" t="s">
        <v>173</v>
      </c>
      <c r="B112" s="761" t="s">
        <v>1184</v>
      </c>
      <c r="C112" s="807"/>
      <c r="D112" s="807">
        <f>'8. sz. mell'!E97</f>
        <v>6185</v>
      </c>
    </row>
    <row r="113" spans="1:10" ht="12" customHeight="1" thickBot="1" x14ac:dyDescent="0.3">
      <c r="A113" s="755" t="s">
        <v>45</v>
      </c>
      <c r="B113" s="756" t="s">
        <v>389</v>
      </c>
      <c r="C113" s="804">
        <f>+C114+C115+C116+C117+C118+C119+C120+C121</f>
        <v>0</v>
      </c>
      <c r="D113" s="804"/>
    </row>
    <row r="114" spans="1:10" ht="12" customHeight="1" x14ac:dyDescent="0.25">
      <c r="A114" s="757" t="s">
        <v>53</v>
      </c>
      <c r="B114" s="758" t="s">
        <v>287</v>
      </c>
      <c r="C114" s="805"/>
      <c r="D114" s="805"/>
    </row>
    <row r="115" spans="1:10" ht="12" customHeight="1" x14ac:dyDescent="0.25">
      <c r="A115" s="759" t="s">
        <v>54</v>
      </c>
      <c r="B115" s="750" t="s">
        <v>294</v>
      </c>
      <c r="C115" s="806"/>
      <c r="D115" s="806"/>
    </row>
    <row r="116" spans="1:10" ht="12" customHeight="1" x14ac:dyDescent="0.25">
      <c r="A116" s="759" t="s">
        <v>55</v>
      </c>
      <c r="B116" s="750" t="s">
        <v>289</v>
      </c>
      <c r="C116" s="806"/>
      <c r="D116" s="806"/>
    </row>
    <row r="117" spans="1:10" ht="12" customHeight="1" x14ac:dyDescent="0.25">
      <c r="A117" s="759" t="s">
        <v>56</v>
      </c>
      <c r="B117" s="750" t="s">
        <v>290</v>
      </c>
      <c r="C117" s="806"/>
      <c r="D117" s="806"/>
    </row>
    <row r="118" spans="1:10" ht="12" customHeight="1" x14ac:dyDescent="0.25">
      <c r="A118" s="759" t="s">
        <v>155</v>
      </c>
      <c r="B118" s="750" t="s">
        <v>291</v>
      </c>
      <c r="C118" s="806"/>
      <c r="D118" s="806"/>
    </row>
    <row r="119" spans="1:10" ht="12" customHeight="1" x14ac:dyDescent="0.25">
      <c r="A119" s="759" t="s">
        <v>174</v>
      </c>
      <c r="B119" s="750" t="s">
        <v>295</v>
      </c>
      <c r="C119" s="806"/>
      <c r="D119" s="806"/>
    </row>
    <row r="120" spans="1:10" ht="12" customHeight="1" x14ac:dyDescent="0.25">
      <c r="A120" s="759" t="s">
        <v>175</v>
      </c>
      <c r="B120" s="750" t="s">
        <v>293</v>
      </c>
      <c r="C120" s="806"/>
      <c r="D120" s="806"/>
    </row>
    <row r="121" spans="1:10" ht="12" customHeight="1" thickBot="1" x14ac:dyDescent="0.3">
      <c r="A121" s="760" t="s">
        <v>176</v>
      </c>
      <c r="B121" s="761" t="s">
        <v>386</v>
      </c>
      <c r="C121" s="807"/>
      <c r="D121" s="807"/>
    </row>
    <row r="122" spans="1:10" ht="12" customHeight="1" thickBot="1" x14ac:dyDescent="0.3">
      <c r="A122" s="753" t="s">
        <v>901</v>
      </c>
      <c r="B122" s="762" t="s">
        <v>296</v>
      </c>
      <c r="C122" s="808">
        <f>+C103+C104</f>
        <v>305849</v>
      </c>
      <c r="D122" s="808">
        <f>+D103+D104</f>
        <v>423773</v>
      </c>
    </row>
    <row r="123" spans="1:10" ht="15" customHeight="1" thickBot="1" x14ac:dyDescent="0.3">
      <c r="A123" s="753" t="s">
        <v>902</v>
      </c>
      <c r="B123" s="762" t="s">
        <v>297</v>
      </c>
      <c r="C123" s="809"/>
      <c r="D123" s="809"/>
      <c r="E123" s="134"/>
      <c r="F123" s="134"/>
    </row>
    <row r="124" spans="1:10" s="1" customFormat="1" ht="12.95" customHeight="1" thickBot="1" x14ac:dyDescent="0.25">
      <c r="A124" s="763" t="s">
        <v>903</v>
      </c>
      <c r="B124" s="764" t="s">
        <v>298</v>
      </c>
      <c r="C124" s="634">
        <f>+C122+C123</f>
        <v>305849</v>
      </c>
      <c r="D124" s="634">
        <f>+D122+D123</f>
        <v>423773</v>
      </c>
      <c r="E124" s="767"/>
      <c r="J124" s="720"/>
    </row>
    <row r="125" spans="1:10" ht="15.75" customHeight="1" x14ac:dyDescent="0.25">
      <c r="A125" s="427"/>
      <c r="B125" s="427"/>
      <c r="C125" s="648"/>
      <c r="D125" s="648"/>
      <c r="E125" s="44"/>
    </row>
    <row r="126" spans="1:10" x14ac:dyDescent="0.25">
      <c r="A126" s="1142" t="s">
        <v>108</v>
      </c>
      <c r="B126" s="1142"/>
      <c r="C126" s="624"/>
      <c r="D126" s="624"/>
    </row>
    <row r="127" spans="1:10" ht="15" customHeight="1" thickBot="1" x14ac:dyDescent="0.3">
      <c r="A127" s="1140" t="s">
        <v>101</v>
      </c>
      <c r="B127" s="1140"/>
      <c r="C127" s="341"/>
      <c r="D127" s="341"/>
    </row>
    <row r="128" spans="1:10" ht="13.5" customHeight="1" thickBot="1" x14ac:dyDescent="0.3">
      <c r="A128" s="23">
        <v>1</v>
      </c>
      <c r="B128" s="35" t="s">
        <v>183</v>
      </c>
      <c r="C128" s="629">
        <f>+C51-C103</f>
        <v>1500.4000000000233</v>
      </c>
      <c r="D128" s="629"/>
    </row>
    <row r="129" spans="1:3" ht="7.5" customHeight="1" x14ac:dyDescent="0.25">
      <c r="A129" s="427"/>
      <c r="B129" s="427"/>
      <c r="C129" s="648"/>
    </row>
  </sheetData>
  <mergeCells count="6">
    <mergeCell ref="A127:B127"/>
    <mergeCell ref="A69:B69"/>
    <mergeCell ref="A1:B1"/>
    <mergeCell ref="A2:B2"/>
    <mergeCell ref="A70:B70"/>
    <mergeCell ref="A126:B126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az 5/2016. (V.27.)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A69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6640625" style="43" customWidth="1"/>
    <col min="5" max="16384" width="9.33203125" style="43"/>
  </cols>
  <sheetData>
    <row r="1" spans="1:4" ht="15.95" customHeight="1" x14ac:dyDescent="0.25">
      <c r="A1" s="1138" t="s">
        <v>892</v>
      </c>
      <c r="B1" s="1138"/>
      <c r="C1" s="624"/>
    </row>
    <row r="2" spans="1:4" ht="15.95" customHeight="1" thickBot="1" x14ac:dyDescent="0.3">
      <c r="A2" s="1140" t="s">
        <v>99</v>
      </c>
      <c r="B2" s="114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2460</v>
      </c>
      <c r="D5" s="626">
        <v>2460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2460</v>
      </c>
      <c r="D6" s="627">
        <v>2460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v>2460</v>
      </c>
      <c r="D7" s="628">
        <v>2460</v>
      </c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2460</v>
      </c>
      <c r="D51" s="633">
        <v>2460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2460</v>
      </c>
      <c r="D65" s="634">
        <v>2460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2460</v>
      </c>
      <c r="D67" s="634">
        <v>2460</v>
      </c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38" t="s">
        <v>924</v>
      </c>
      <c r="B69" s="1138"/>
      <c r="C69" s="624"/>
      <c r="D69" s="624"/>
    </row>
    <row r="70" spans="1:4" s="343" customFormat="1" ht="16.5" customHeight="1" thickBot="1" x14ac:dyDescent="0.3">
      <c r="A70" s="1141" t="s">
        <v>100</v>
      </c>
      <c r="B70" s="1141"/>
      <c r="C70" s="341"/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2460</v>
      </c>
      <c r="D73" s="626">
        <v>2460</v>
      </c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>
        <v>960</v>
      </c>
      <c r="D76" s="638">
        <v>960</v>
      </c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>
        <f>SUM(C79:C85)</f>
        <v>1500</v>
      </c>
      <c r="D78" s="638">
        <v>1500</v>
      </c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>
        <v>1500</v>
      </c>
      <c r="D82" s="638">
        <v>1500</v>
      </c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2460</v>
      </c>
      <c r="D101" s="626">
        <v>2460</v>
      </c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2460</v>
      </c>
      <c r="D120" s="646">
        <v>2460</v>
      </c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2460</v>
      </c>
      <c r="D122" s="634">
        <v>2460</v>
      </c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42" t="s">
        <v>108</v>
      </c>
      <c r="B124" s="1142"/>
      <c r="C124" s="624"/>
      <c r="D124" s="624"/>
    </row>
    <row r="125" spans="1:6" ht="15" customHeight="1" thickBot="1" x14ac:dyDescent="0.3">
      <c r="A125" s="1140" t="s">
        <v>101</v>
      </c>
      <c r="B125" s="1140"/>
      <c r="C125" s="341"/>
      <c r="D125" s="341"/>
    </row>
    <row r="126" spans="1:6" ht="13.5" customHeight="1" thickBot="1" x14ac:dyDescent="0.3">
      <c r="A126" s="23">
        <v>1</v>
      </c>
      <c r="B126" s="35" t="s">
        <v>183</v>
      </c>
      <c r="C126" s="627">
        <f>+C51-C101</f>
        <v>0</v>
      </c>
      <c r="D126" s="627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az 5/2016. (V.27.)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zoomScaleNormal="120" zoomScaleSheetLayoutView="100" workbookViewId="0">
      <selection activeCell="F7" sqref="F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83203125" style="43" customWidth="1"/>
    <col min="5" max="16384" width="9.33203125" style="43"/>
  </cols>
  <sheetData>
    <row r="1" spans="1:4" ht="15.95" customHeight="1" x14ac:dyDescent="0.25">
      <c r="A1" s="1138" t="s">
        <v>892</v>
      </c>
      <c r="B1" s="1138"/>
      <c r="C1" s="624"/>
    </row>
    <row r="2" spans="1:4" ht="15.95" customHeight="1" thickBot="1" x14ac:dyDescent="0.3">
      <c r="A2" s="1140" t="s">
        <v>99</v>
      </c>
      <c r="B2" s="114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0</v>
      </c>
      <c r="D5" s="626"/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0</v>
      </c>
      <c r="D6" s="627"/>
    </row>
    <row r="7" spans="1:4" s="1" customFormat="1" ht="12" customHeight="1" x14ac:dyDescent="0.2">
      <c r="A7" s="16" t="s">
        <v>63</v>
      </c>
      <c r="B7" s="416" t="s">
        <v>939</v>
      </c>
      <c r="C7" s="628"/>
      <c r="D7" s="628"/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0</v>
      </c>
      <c r="D51" s="633"/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0</v>
      </c>
      <c r="D65" s="634"/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0</v>
      </c>
      <c r="D67" s="634"/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38" t="s">
        <v>924</v>
      </c>
      <c r="B69" s="1138"/>
      <c r="C69" s="624"/>
      <c r="D69" s="624"/>
    </row>
    <row r="70" spans="1:4" s="343" customFormat="1" ht="16.5" customHeight="1" thickBot="1" x14ac:dyDescent="0.3">
      <c r="A70" s="1141" t="s">
        <v>100</v>
      </c>
      <c r="B70" s="1141"/>
      <c r="C70" s="341" t="s">
        <v>300</v>
      </c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0</v>
      </c>
      <c r="D73" s="626"/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/>
      <c r="D76" s="638"/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/>
      <c r="D78" s="638"/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/>
      <c r="D82" s="638"/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0</v>
      </c>
      <c r="D101" s="626"/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0</v>
      </c>
      <c r="D120" s="646"/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0</v>
      </c>
      <c r="D122" s="634"/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42" t="s">
        <v>108</v>
      </c>
      <c r="B124" s="1142"/>
      <c r="C124" s="624"/>
      <c r="D124" s="624"/>
    </row>
    <row r="125" spans="1:6" ht="15" customHeight="1" thickBot="1" x14ac:dyDescent="0.3">
      <c r="A125" s="1140" t="s">
        <v>101</v>
      </c>
      <c r="B125" s="1140"/>
      <c r="C125" s="341" t="s">
        <v>300</v>
      </c>
      <c r="D125" s="341"/>
    </row>
    <row r="126" spans="1:6" ht="13.5" customHeight="1" thickBot="1" x14ac:dyDescent="0.3">
      <c r="A126" s="23">
        <v>1</v>
      </c>
      <c r="B126" s="35" t="s">
        <v>183</v>
      </c>
      <c r="C126" s="649">
        <f>+C51-C101</f>
        <v>0</v>
      </c>
      <c r="D126" s="649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az 5/2016. (V.27.)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topLeftCell="B1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16.33203125" style="57" customWidth="1"/>
    <col min="9" max="16384" width="9.33203125" style="57"/>
  </cols>
  <sheetData>
    <row r="1" spans="1:8" ht="39.75" customHeight="1" x14ac:dyDescent="0.2">
      <c r="B1" s="347" t="s">
        <v>109</v>
      </c>
      <c r="C1" s="665"/>
      <c r="D1" s="665"/>
      <c r="E1" s="348"/>
      <c r="F1" s="665"/>
      <c r="G1" s="665"/>
      <c r="H1" s="1285" t="s">
        <v>1187</v>
      </c>
    </row>
    <row r="2" spans="1:8" ht="14.25" thickBot="1" x14ac:dyDescent="0.25">
      <c r="F2" s="666"/>
      <c r="G2" s="666"/>
      <c r="H2" s="1285"/>
    </row>
    <row r="3" spans="1:8" ht="18" customHeight="1" thickBot="1" x14ac:dyDescent="0.25">
      <c r="A3" s="1143" t="s">
        <v>17</v>
      </c>
      <c r="B3" s="349" t="s">
        <v>937</v>
      </c>
      <c r="C3" s="674"/>
      <c r="D3" s="674"/>
      <c r="E3" s="1145" t="s">
        <v>1</v>
      </c>
      <c r="F3" s="1146"/>
      <c r="G3" s="1147"/>
      <c r="H3" s="1285"/>
    </row>
    <row r="4" spans="1:8" s="350" customFormat="1" ht="39" thickBot="1" x14ac:dyDescent="0.25">
      <c r="A4" s="1144"/>
      <c r="B4" s="204" t="s">
        <v>12</v>
      </c>
      <c r="C4" s="667" t="s">
        <v>1185</v>
      </c>
      <c r="D4" s="675" t="s">
        <v>1151</v>
      </c>
      <c r="E4" s="204" t="s">
        <v>12</v>
      </c>
      <c r="F4" s="667" t="s">
        <v>1185</v>
      </c>
      <c r="G4" s="1000" t="s">
        <v>1151</v>
      </c>
      <c r="H4" s="1285"/>
    </row>
    <row r="5" spans="1:8" s="353" customFormat="1" ht="12" customHeight="1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8" t="s">
        <v>900</v>
      </c>
      <c r="G5" s="668" t="s">
        <v>901</v>
      </c>
      <c r="H5" s="1285"/>
    </row>
    <row r="6" spans="1:8" ht="12.95" customHeight="1" x14ac:dyDescent="0.2">
      <c r="A6" s="354" t="s">
        <v>895</v>
      </c>
      <c r="B6" s="355" t="s">
        <v>142</v>
      </c>
      <c r="C6" s="676">
        <f>'1.1.sz.mell.'!C6</f>
        <v>97000</v>
      </c>
      <c r="D6" s="676">
        <f>'1.1.sz.mell.'!D6</f>
        <v>97000</v>
      </c>
      <c r="E6" s="355" t="s">
        <v>13</v>
      </c>
      <c r="F6" s="688">
        <f>'1.1.sz.mell.'!C74</f>
        <v>122853</v>
      </c>
      <c r="G6" s="688">
        <f>'1.1.sz.mell.'!D74</f>
        <v>125589</v>
      </c>
      <c r="H6" s="1285"/>
    </row>
    <row r="7" spans="1:8" ht="12.95" customHeight="1" x14ac:dyDescent="0.2">
      <c r="A7" s="356" t="s">
        <v>896</v>
      </c>
      <c r="B7" s="357" t="s">
        <v>938</v>
      </c>
      <c r="C7" s="678">
        <f>'1.1.sz.mell.'!C11</f>
        <v>19837</v>
      </c>
      <c r="D7" s="678">
        <f>'1.1.sz.mell.'!D11</f>
        <v>19837</v>
      </c>
      <c r="E7" s="357" t="s">
        <v>164</v>
      </c>
      <c r="F7" s="689">
        <f>'1.1.sz.mell.'!C75</f>
        <v>34151</v>
      </c>
      <c r="G7" s="689">
        <f>'1.1.sz.mell.'!D75</f>
        <v>34235</v>
      </c>
      <c r="H7" s="1285"/>
    </row>
    <row r="8" spans="1:8" ht="12.95" customHeight="1" x14ac:dyDescent="0.2">
      <c r="A8" s="356" t="s">
        <v>897</v>
      </c>
      <c r="B8" s="357" t="s">
        <v>0</v>
      </c>
      <c r="C8" s="678">
        <f>'1.1.sz.mell.'!C20</f>
        <v>8200</v>
      </c>
      <c r="D8" s="678">
        <f>'1.1.sz.mell.'!D20</f>
        <v>8200</v>
      </c>
      <c r="E8" s="357" t="s">
        <v>328</v>
      </c>
      <c r="F8" s="689">
        <f>'1.1.sz.mell.'!C76</f>
        <v>92458</v>
      </c>
      <c r="G8" s="689">
        <f>'1.1.sz.mell.'!D76</f>
        <v>95525</v>
      </c>
      <c r="H8" s="1285"/>
    </row>
    <row r="9" spans="1:8" ht="12.95" customHeight="1" x14ac:dyDescent="0.2">
      <c r="A9" s="356" t="s">
        <v>898</v>
      </c>
      <c r="B9" s="358" t="s">
        <v>315</v>
      </c>
      <c r="C9" s="678">
        <f>'1.1.sz.mell.'!C21</f>
        <v>178770</v>
      </c>
      <c r="D9" s="678">
        <f>'1.1.sz.mell.'!D22</f>
        <v>178770</v>
      </c>
      <c r="E9" s="357" t="s">
        <v>165</v>
      </c>
      <c r="F9" s="689">
        <f>'1.1.sz.mell.'!C77</f>
        <v>17677</v>
      </c>
      <c r="G9" s="689">
        <f>'1.1.sz.mell.'!D77</f>
        <v>17677</v>
      </c>
      <c r="H9" s="1285"/>
    </row>
    <row r="10" spans="1:8" ht="12.95" customHeight="1" x14ac:dyDescent="0.2">
      <c r="A10" s="356" t="s">
        <v>899</v>
      </c>
      <c r="B10" s="357" t="s">
        <v>316</v>
      </c>
      <c r="C10" s="678">
        <f>'1.1.sz.mell.'!C31</f>
        <v>5588.4</v>
      </c>
      <c r="D10" s="678">
        <f>'1.1.sz.mell.'!D31</f>
        <v>5588</v>
      </c>
      <c r="E10" s="357" t="s">
        <v>166</v>
      </c>
      <c r="F10" s="689">
        <f>'1.1.sz.mell.'!C78</f>
        <v>2646</v>
      </c>
      <c r="G10" s="689">
        <f>'1.1.sz.mell.'!D78</f>
        <v>55015</v>
      </c>
      <c r="H10" s="1285"/>
    </row>
    <row r="11" spans="1:8" ht="12.95" customHeight="1" x14ac:dyDescent="0.2">
      <c r="A11" s="356" t="s">
        <v>900</v>
      </c>
      <c r="B11" s="357" t="s">
        <v>349</v>
      </c>
      <c r="C11" s="678"/>
      <c r="D11" s="679"/>
      <c r="E11" s="357" t="s">
        <v>927</v>
      </c>
      <c r="F11" s="689">
        <f>'1.1.sz.mell.'!C99</f>
        <v>15353</v>
      </c>
      <c r="G11" s="689">
        <f>'1.2.sz.mell. _köt'!D100</f>
        <v>16809</v>
      </c>
      <c r="H11" s="1285"/>
    </row>
    <row r="12" spans="1:8" ht="12.95" customHeight="1" x14ac:dyDescent="0.2">
      <c r="A12" s="356" t="s">
        <v>901</v>
      </c>
      <c r="B12" s="357" t="s">
        <v>317</v>
      </c>
      <c r="C12" s="678">
        <f>'1.2.sz.mell. _köt'!C44</f>
        <v>0</v>
      </c>
      <c r="D12" s="679">
        <f>'1.1.sz.mell.'!D43</f>
        <v>618</v>
      </c>
      <c r="E12" s="357" t="s">
        <v>890</v>
      </c>
      <c r="F12" s="689"/>
      <c r="G12" s="689"/>
      <c r="H12" s="1285"/>
    </row>
    <row r="13" spans="1:8" ht="12.95" customHeight="1" x14ac:dyDescent="0.2">
      <c r="A13" s="356" t="s">
        <v>902</v>
      </c>
      <c r="B13" s="357" t="s">
        <v>318</v>
      </c>
      <c r="C13" s="678"/>
      <c r="D13" s="679"/>
      <c r="E13" s="49"/>
      <c r="F13" s="689"/>
      <c r="G13" s="689"/>
      <c r="H13" s="1285"/>
    </row>
    <row r="14" spans="1:8" ht="12.95" customHeight="1" x14ac:dyDescent="0.2">
      <c r="A14" s="356" t="s">
        <v>903</v>
      </c>
      <c r="B14" s="362" t="s">
        <v>319</v>
      </c>
      <c r="C14" s="678"/>
      <c r="D14" s="679"/>
      <c r="E14" s="49"/>
      <c r="F14" s="689"/>
      <c r="G14" s="689"/>
      <c r="H14" s="1285"/>
    </row>
    <row r="15" spans="1:8" ht="12.95" customHeight="1" x14ac:dyDescent="0.2">
      <c r="A15" s="356" t="s">
        <v>904</v>
      </c>
      <c r="B15" s="502" t="s">
        <v>575</v>
      </c>
      <c r="C15" s="678"/>
      <c r="D15" s="679"/>
      <c r="E15" s="49"/>
      <c r="F15" s="689"/>
      <c r="G15" s="689"/>
      <c r="H15" s="1285"/>
    </row>
    <row r="16" spans="1:8" ht="12.95" customHeight="1" x14ac:dyDescent="0.2">
      <c r="A16" s="356" t="s">
        <v>905</v>
      </c>
      <c r="B16" s="49"/>
      <c r="C16" s="678"/>
      <c r="D16" s="679"/>
      <c r="E16" s="49"/>
      <c r="F16" s="689"/>
      <c r="G16" s="689"/>
      <c r="H16" s="1285"/>
    </row>
    <row r="17" spans="1:8" ht="12.95" customHeight="1" thickBot="1" x14ac:dyDescent="0.25">
      <c r="A17" s="356" t="s">
        <v>906</v>
      </c>
      <c r="B17" s="58"/>
      <c r="C17" s="681"/>
      <c r="D17" s="1120"/>
      <c r="E17" s="49"/>
      <c r="F17" s="690"/>
      <c r="G17" s="690"/>
      <c r="H17" s="1285"/>
    </row>
    <row r="18" spans="1:8" ht="15.95" customHeight="1" thickBot="1" x14ac:dyDescent="0.25">
      <c r="A18" s="359" t="s">
        <v>907</v>
      </c>
      <c r="B18" s="135" t="s">
        <v>342</v>
      </c>
      <c r="C18" s="584">
        <f>+C6+C7+C8+C9+C10+C12+C13+C14+C15+C16+C17</f>
        <v>309395.40000000002</v>
      </c>
      <c r="D18" s="584">
        <f>+D6+D7+D8+D9+D10+D12+D13+D14+D15+D16+D17</f>
        <v>310013</v>
      </c>
      <c r="E18" s="135" t="s">
        <v>341</v>
      </c>
      <c r="F18" s="366">
        <f>SUM(F6:F17)</f>
        <v>285138</v>
      </c>
      <c r="G18" s="366">
        <f>SUM(G6:G17)</f>
        <v>344850</v>
      </c>
      <c r="H18" s="1285"/>
    </row>
    <row r="19" spans="1:8" ht="12.95" customHeight="1" x14ac:dyDescent="0.2">
      <c r="A19" s="360" t="s">
        <v>908</v>
      </c>
      <c r="B19" s="361" t="s">
        <v>320</v>
      </c>
      <c r="C19" s="682">
        <f>+C20+C21+C22+C23</f>
        <v>0</v>
      </c>
      <c r="D19" s="1122">
        <f>D20</f>
        <v>41022</v>
      </c>
      <c r="E19" s="362" t="s">
        <v>177</v>
      </c>
      <c r="F19" s="691"/>
      <c r="G19" s="691"/>
      <c r="H19" s="1285"/>
    </row>
    <row r="20" spans="1:8" ht="12.95" customHeight="1" x14ac:dyDescent="0.2">
      <c r="A20" s="363" t="s">
        <v>909</v>
      </c>
      <c r="B20" s="362" t="s">
        <v>255</v>
      </c>
      <c r="C20" s="678"/>
      <c r="D20" s="679">
        <f>95182-54160</f>
        <v>41022</v>
      </c>
      <c r="E20" s="362" t="s">
        <v>178</v>
      </c>
      <c r="F20" s="689"/>
      <c r="G20" s="689"/>
      <c r="H20" s="1285"/>
    </row>
    <row r="21" spans="1:8" ht="12.95" customHeight="1" x14ac:dyDescent="0.2">
      <c r="A21" s="363" t="s">
        <v>910</v>
      </c>
      <c r="B21" s="362" t="s">
        <v>256</v>
      </c>
      <c r="C21" s="678"/>
      <c r="D21" s="679"/>
      <c r="E21" s="362" t="s">
        <v>106</v>
      </c>
      <c r="F21" s="689"/>
      <c r="G21" s="689"/>
      <c r="H21" s="1285"/>
    </row>
    <row r="22" spans="1:8" ht="12.95" customHeight="1" x14ac:dyDescent="0.2">
      <c r="A22" s="363" t="s">
        <v>911</v>
      </c>
      <c r="B22" s="362" t="s">
        <v>321</v>
      </c>
      <c r="C22" s="678"/>
      <c r="D22" s="679"/>
      <c r="E22" s="362" t="s">
        <v>107</v>
      </c>
      <c r="F22" s="689"/>
      <c r="G22" s="689"/>
      <c r="H22" s="1285"/>
    </row>
    <row r="23" spans="1:8" ht="12.95" customHeight="1" x14ac:dyDescent="0.2">
      <c r="A23" s="363" t="s">
        <v>912</v>
      </c>
      <c r="B23" s="362" t="s">
        <v>322</v>
      </c>
      <c r="C23" s="678"/>
      <c r="D23" s="683"/>
      <c r="E23" s="361" t="s">
        <v>329</v>
      </c>
      <c r="F23" s="689"/>
      <c r="G23" s="689"/>
      <c r="H23" s="1285"/>
    </row>
    <row r="24" spans="1:8" ht="12.95" customHeight="1" x14ac:dyDescent="0.2">
      <c r="A24" s="363" t="s">
        <v>913</v>
      </c>
      <c r="B24" s="362" t="s">
        <v>323</v>
      </c>
      <c r="C24" s="684">
        <f>+C25+C26</f>
        <v>0</v>
      </c>
      <c r="D24" s="1123"/>
      <c r="E24" s="362" t="s">
        <v>179</v>
      </c>
      <c r="F24" s="689"/>
      <c r="G24" s="689"/>
      <c r="H24" s="1285"/>
    </row>
    <row r="25" spans="1:8" ht="12.95" customHeight="1" x14ac:dyDescent="0.2">
      <c r="A25" s="360" t="s">
        <v>914</v>
      </c>
      <c r="B25" s="361" t="s">
        <v>324</v>
      </c>
      <c r="C25" s="685"/>
      <c r="D25" s="683"/>
      <c r="E25" s="355" t="s">
        <v>180</v>
      </c>
      <c r="F25" s="691"/>
      <c r="G25" s="691"/>
      <c r="H25" s="1285"/>
    </row>
    <row r="26" spans="1:8" ht="12.95" customHeight="1" thickBot="1" x14ac:dyDescent="0.25">
      <c r="A26" s="363" t="s">
        <v>915</v>
      </c>
      <c r="B26" s="362" t="s">
        <v>265</v>
      </c>
      <c r="C26" s="678"/>
      <c r="D26" s="679"/>
      <c r="E26" s="761" t="s">
        <v>1184</v>
      </c>
      <c r="F26" s="689"/>
      <c r="G26" s="689">
        <f>'1.2.sz.mell. _köt'!D112</f>
        <v>6185</v>
      </c>
      <c r="H26" s="1285"/>
    </row>
    <row r="27" spans="1:8" ht="21.75" thickBot="1" x14ac:dyDescent="0.25">
      <c r="A27" s="359" t="s">
        <v>916</v>
      </c>
      <c r="B27" s="135" t="s">
        <v>339</v>
      </c>
      <c r="C27" s="584">
        <f>+C19+C24</f>
        <v>0</v>
      </c>
      <c r="D27" s="1121">
        <f>D19</f>
        <v>41022</v>
      </c>
      <c r="E27" s="135" t="s">
        <v>340</v>
      </c>
      <c r="F27" s="366">
        <f>SUM(F19:F26)</f>
        <v>0</v>
      </c>
      <c r="G27" s="366">
        <f>G26</f>
        <v>6185</v>
      </c>
      <c r="H27" s="1285"/>
    </row>
    <row r="28" spans="1:8" ht="24.75" thickBot="1" x14ac:dyDescent="0.25">
      <c r="A28" s="359" t="s">
        <v>917</v>
      </c>
      <c r="B28" s="364" t="s">
        <v>327</v>
      </c>
      <c r="C28" s="584">
        <f>+C18+C27</f>
        <v>309395.40000000002</v>
      </c>
      <c r="D28" s="584">
        <f>+D18+D27</f>
        <v>351035</v>
      </c>
      <c r="E28" s="364" t="s">
        <v>330</v>
      </c>
      <c r="F28" s="366">
        <f>+F18+F27</f>
        <v>285138</v>
      </c>
      <c r="G28" s="366">
        <f>+G18+G27</f>
        <v>351035</v>
      </c>
      <c r="H28" s="1285"/>
    </row>
    <row r="29" spans="1:8" ht="18" customHeight="1" thickBot="1" x14ac:dyDescent="0.25">
      <c r="A29" s="359" t="s">
        <v>918</v>
      </c>
      <c r="B29" s="135" t="s">
        <v>325</v>
      </c>
      <c r="C29" s="686"/>
      <c r="D29" s="1124"/>
      <c r="E29" s="135" t="s">
        <v>331</v>
      </c>
      <c r="F29" s="692"/>
      <c r="G29" s="692"/>
      <c r="H29" s="1285"/>
    </row>
    <row r="30" spans="1:8" ht="13.5" thickBot="1" x14ac:dyDescent="0.25">
      <c r="A30" s="359" t="s">
        <v>919</v>
      </c>
      <c r="B30" s="365" t="s">
        <v>326</v>
      </c>
      <c r="C30" s="584">
        <f>+C28+C29</f>
        <v>309395.40000000002</v>
      </c>
      <c r="D30" s="584">
        <f>+D28+D29</f>
        <v>351035</v>
      </c>
      <c r="E30" s="365" t="s">
        <v>332</v>
      </c>
      <c r="F30" s="366">
        <f>+F28+F29</f>
        <v>285138</v>
      </c>
      <c r="G30" s="366">
        <f>+G28+G29</f>
        <v>351035</v>
      </c>
      <c r="H30" s="1285"/>
    </row>
    <row r="31" spans="1:8" ht="13.5" thickBot="1" x14ac:dyDescent="0.25">
      <c r="A31" s="359" t="s">
        <v>920</v>
      </c>
      <c r="B31" s="365" t="s">
        <v>122</v>
      </c>
      <c r="C31" s="584" t="str">
        <f>IF(C18-I18&lt;0,I18-C18,"-")</f>
        <v>-</v>
      </c>
      <c r="D31" s="584" t="str">
        <f>IF(D18-J18&lt;0,J18-D18,"-")</f>
        <v>-</v>
      </c>
      <c r="E31" s="365" t="s">
        <v>123</v>
      </c>
      <c r="F31" s="366">
        <f>IF(C18-F18&gt;0,C18-F18,"-")</f>
        <v>24257.400000000023</v>
      </c>
      <c r="G31" s="366" t="str">
        <f>IF(D18-G18&gt;0,D18-G18,"-")</f>
        <v>-</v>
      </c>
      <c r="H31" s="1285"/>
    </row>
    <row r="32" spans="1:8" ht="13.5" thickBot="1" x14ac:dyDescent="0.25">
      <c r="A32" s="359" t="s">
        <v>921</v>
      </c>
      <c r="B32" s="365" t="s">
        <v>333</v>
      </c>
      <c r="C32" s="584" t="str">
        <f>IF(C18+C19-I28&lt;0,I28-(C18+C19),"-")</f>
        <v>-</v>
      </c>
      <c r="D32" s="584" t="str">
        <f>IF(D18+D19-J28&lt;0,J28-(D18+D19),"-")</f>
        <v>-</v>
      </c>
      <c r="E32" s="365" t="s">
        <v>334</v>
      </c>
      <c r="F32" s="584">
        <f>IF(C18+C19-F28&gt;0,C18+C19-F28,"-")</f>
        <v>24257.400000000023</v>
      </c>
      <c r="G32" s="584" t="str">
        <f>IF(D18+D19-G28&gt;0,D18+D19-G28,"-")</f>
        <v>-</v>
      </c>
      <c r="H32" s="1285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4.83203125" style="57" customWidth="1"/>
    <col min="9" max="16384" width="9.33203125" style="57"/>
  </cols>
  <sheetData>
    <row r="1" spans="1:8" ht="31.5" x14ac:dyDescent="0.2">
      <c r="B1" s="347" t="s">
        <v>110</v>
      </c>
      <c r="C1" s="665"/>
      <c r="D1" s="665"/>
      <c r="E1" s="348"/>
      <c r="F1" s="665"/>
      <c r="G1" s="665"/>
      <c r="H1" s="1285" t="s">
        <v>1188</v>
      </c>
    </row>
    <row r="2" spans="1:8" ht="14.25" thickBot="1" x14ac:dyDescent="0.25">
      <c r="F2" s="666"/>
      <c r="G2" s="666"/>
      <c r="H2" s="1285"/>
    </row>
    <row r="3" spans="1:8" ht="13.5" thickBot="1" x14ac:dyDescent="0.25">
      <c r="A3" s="1148" t="s">
        <v>17</v>
      </c>
      <c r="B3" s="349" t="s">
        <v>937</v>
      </c>
      <c r="C3" s="674"/>
      <c r="D3" s="674"/>
      <c r="E3" s="1145" t="s">
        <v>1</v>
      </c>
      <c r="F3" s="1146"/>
      <c r="G3" s="1147"/>
      <c r="H3" s="1285"/>
    </row>
    <row r="4" spans="1:8" s="350" customFormat="1" ht="39" thickBot="1" x14ac:dyDescent="0.25">
      <c r="A4" s="1149"/>
      <c r="B4" s="204" t="s">
        <v>12</v>
      </c>
      <c r="C4" s="667" t="s">
        <v>1185</v>
      </c>
      <c r="D4" s="675" t="s">
        <v>1151</v>
      </c>
      <c r="E4" s="204" t="s">
        <v>12</v>
      </c>
      <c r="F4" s="667" t="s">
        <v>1185</v>
      </c>
      <c r="G4" s="675" t="s">
        <v>1151</v>
      </c>
      <c r="H4" s="1285"/>
    </row>
    <row r="5" spans="1:8" s="350" customFormat="1" ht="13.5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8" t="s">
        <v>900</v>
      </c>
      <c r="G5" s="668" t="s">
        <v>901</v>
      </c>
      <c r="H5" s="1285"/>
    </row>
    <row r="6" spans="1:8" x14ac:dyDescent="0.2">
      <c r="A6" s="354" t="s">
        <v>895</v>
      </c>
      <c r="B6" s="355" t="s">
        <v>369</v>
      </c>
      <c r="C6" s="676"/>
      <c r="D6" s="677"/>
      <c r="E6" s="355" t="s">
        <v>280</v>
      </c>
      <c r="F6" s="669">
        <f>'1.1.sz.mell.'!C89</f>
        <v>16535</v>
      </c>
      <c r="G6" s="669">
        <f>'1.1.sz.mell.'!D89</f>
        <v>37052</v>
      </c>
      <c r="H6" s="1285"/>
    </row>
    <row r="7" spans="1:8" ht="22.5" x14ac:dyDescent="0.2">
      <c r="A7" s="356" t="s">
        <v>896</v>
      </c>
      <c r="B7" s="357" t="s">
        <v>343</v>
      </c>
      <c r="C7" s="678">
        <f>'1.1.sz.mell.'!C48</f>
        <v>414</v>
      </c>
      <c r="D7" s="678">
        <f>'1.1.sz.mell.'!D48</f>
        <v>414</v>
      </c>
      <c r="E7" s="357" t="s">
        <v>168</v>
      </c>
      <c r="F7" s="670">
        <f>'1.1.sz.mell.'!C90</f>
        <v>6636</v>
      </c>
      <c r="G7" s="670">
        <f>'1.1.sz.mell.'!D90</f>
        <v>10847</v>
      </c>
      <c r="H7" s="1285"/>
    </row>
    <row r="8" spans="1:8" x14ac:dyDescent="0.2">
      <c r="A8" s="356" t="s">
        <v>897</v>
      </c>
      <c r="B8" s="357" t="s">
        <v>104</v>
      </c>
      <c r="C8" s="678"/>
      <c r="D8" s="679"/>
      <c r="E8" s="357" t="s">
        <v>311</v>
      </c>
      <c r="F8" s="670"/>
      <c r="G8" s="670"/>
      <c r="H8" s="1285"/>
    </row>
    <row r="9" spans="1:8" ht="22.5" x14ac:dyDescent="0.2">
      <c r="A9" s="356" t="s">
        <v>898</v>
      </c>
      <c r="B9" s="357" t="s">
        <v>151</v>
      </c>
      <c r="C9" s="678"/>
      <c r="D9" s="679"/>
      <c r="E9" s="357" t="s">
        <v>350</v>
      </c>
      <c r="F9" s="670"/>
      <c r="G9" s="670"/>
      <c r="H9" s="1285"/>
    </row>
    <row r="10" spans="1:8" ht="22.5" x14ac:dyDescent="0.2">
      <c r="A10" s="356" t="s">
        <v>899</v>
      </c>
      <c r="B10" s="357" t="s">
        <v>242</v>
      </c>
      <c r="C10" s="678"/>
      <c r="D10" s="679">
        <f>'1.1.sz.mell.'!D28</f>
        <v>20624</v>
      </c>
      <c r="E10" s="357" t="s">
        <v>351</v>
      </c>
      <c r="F10" s="670"/>
      <c r="G10" s="670"/>
      <c r="H10" s="1285"/>
    </row>
    <row r="11" spans="1:8" x14ac:dyDescent="0.2">
      <c r="A11" s="356" t="s">
        <v>900</v>
      </c>
      <c r="B11" s="357" t="s">
        <v>344</v>
      </c>
      <c r="C11" s="680"/>
      <c r="D11" s="1126"/>
      <c r="E11" s="369" t="s">
        <v>352</v>
      </c>
      <c r="F11" s="670"/>
      <c r="G11" s="670"/>
      <c r="H11" s="1285"/>
    </row>
    <row r="12" spans="1:8" x14ac:dyDescent="0.2">
      <c r="A12" s="356" t="s">
        <v>901</v>
      </c>
      <c r="B12" s="357" t="s">
        <v>345</v>
      </c>
      <c r="C12" s="678"/>
      <c r="D12" s="679"/>
      <c r="E12" s="369" t="s">
        <v>284</v>
      </c>
      <c r="F12" s="670"/>
      <c r="G12" s="670"/>
      <c r="H12" s="1285"/>
    </row>
    <row r="13" spans="1:8" x14ac:dyDescent="0.2">
      <c r="A13" s="356" t="s">
        <v>902</v>
      </c>
      <c r="B13" s="357" t="s">
        <v>348</v>
      </c>
      <c r="C13" s="678">
        <f>'1.1.sz.mell.'!C37</f>
        <v>0</v>
      </c>
      <c r="D13" s="679"/>
      <c r="E13" s="370" t="s">
        <v>285</v>
      </c>
      <c r="F13" s="670"/>
      <c r="G13" s="670"/>
      <c r="H13" s="1285"/>
    </row>
    <row r="14" spans="1:8" ht="15" customHeight="1" x14ac:dyDescent="0.2">
      <c r="A14" s="356" t="s">
        <v>903</v>
      </c>
      <c r="B14" s="371" t="s">
        <v>367</v>
      </c>
      <c r="C14" s="680"/>
      <c r="D14" s="1126"/>
      <c r="E14" s="369" t="s">
        <v>353</v>
      </c>
      <c r="F14" s="670"/>
      <c r="G14" s="670"/>
      <c r="H14" s="1285"/>
    </row>
    <row r="15" spans="1:8" ht="33.75" x14ac:dyDescent="0.2">
      <c r="A15" s="356" t="s">
        <v>904</v>
      </c>
      <c r="B15" s="357" t="s">
        <v>346</v>
      </c>
      <c r="C15" s="680"/>
      <c r="D15" s="1126"/>
      <c r="E15" s="369" t="s">
        <v>354</v>
      </c>
      <c r="F15" s="670"/>
      <c r="G15" s="670"/>
      <c r="H15" s="1285"/>
    </row>
    <row r="16" spans="1:8" x14ac:dyDescent="0.2">
      <c r="A16" s="356" t="s">
        <v>905</v>
      </c>
      <c r="B16" s="357" t="s">
        <v>347</v>
      </c>
      <c r="C16" s="680"/>
      <c r="D16" s="1126"/>
      <c r="E16" s="357" t="s">
        <v>927</v>
      </c>
      <c r="F16" s="670"/>
      <c r="G16" s="670">
        <f>'1.2.sz.mell. _köt'!D101</f>
        <v>27299</v>
      </c>
      <c r="H16" s="1285"/>
    </row>
    <row r="17" spans="1:8" ht="13.5" thickBot="1" x14ac:dyDescent="0.25">
      <c r="A17" s="433" t="s">
        <v>906</v>
      </c>
      <c r="B17" s="434" t="s">
        <v>824</v>
      </c>
      <c r="C17" s="687"/>
      <c r="D17" s="1125"/>
      <c r="E17" s="434" t="s">
        <v>890</v>
      </c>
      <c r="F17" s="671"/>
      <c r="G17" s="671"/>
      <c r="H17" s="1285"/>
    </row>
    <row r="18" spans="1:8" ht="13.5" thickBot="1" x14ac:dyDescent="0.25">
      <c r="A18" s="359" t="s">
        <v>907</v>
      </c>
      <c r="B18" s="135" t="s">
        <v>94</v>
      </c>
      <c r="C18" s="584">
        <f>+C6+C7+C8+C9+C10+C11+C12+C13+C15+C16+C17</f>
        <v>414</v>
      </c>
      <c r="D18" s="584">
        <f>+D6+D7+D8+D9+D10+D11+D12+D13+D15+D16+D17</f>
        <v>21038</v>
      </c>
      <c r="E18" s="135" t="s">
        <v>95</v>
      </c>
      <c r="F18" s="583">
        <f>+F6+F7+F8+F16+F17</f>
        <v>23171</v>
      </c>
      <c r="G18" s="583">
        <f>+G6+G7+G8+G16+G17</f>
        <v>75198</v>
      </c>
      <c r="H18" s="1285"/>
    </row>
    <row r="19" spans="1:8" x14ac:dyDescent="0.2">
      <c r="A19" s="372" t="s">
        <v>908</v>
      </c>
      <c r="B19" s="373" t="s">
        <v>366</v>
      </c>
      <c r="C19" s="693"/>
      <c r="D19" s="693">
        <f>D20</f>
        <v>54160</v>
      </c>
      <c r="E19" s="362" t="s">
        <v>177</v>
      </c>
      <c r="F19" s="669"/>
      <c r="G19" s="669"/>
      <c r="H19" s="1285"/>
    </row>
    <row r="20" spans="1:8" x14ac:dyDescent="0.2">
      <c r="A20" s="356" t="s">
        <v>909</v>
      </c>
      <c r="B20" s="374" t="s">
        <v>355</v>
      </c>
      <c r="C20" s="679"/>
      <c r="D20" s="679">
        <v>54160</v>
      </c>
      <c r="E20" s="362" t="s">
        <v>181</v>
      </c>
      <c r="F20" s="670"/>
      <c r="G20" s="670"/>
      <c r="H20" s="1285"/>
    </row>
    <row r="21" spans="1:8" x14ac:dyDescent="0.2">
      <c r="A21" s="372" t="s">
        <v>910</v>
      </c>
      <c r="B21" s="374" t="s">
        <v>356</v>
      </c>
      <c r="C21" s="679"/>
      <c r="D21" s="679"/>
      <c r="E21" s="362" t="s">
        <v>106</v>
      </c>
      <c r="F21" s="670"/>
      <c r="G21" s="670"/>
      <c r="H21" s="1285"/>
    </row>
    <row r="22" spans="1:8" x14ac:dyDescent="0.2">
      <c r="A22" s="356" t="s">
        <v>911</v>
      </c>
      <c r="B22" s="374" t="s">
        <v>357</v>
      </c>
      <c r="C22" s="679"/>
      <c r="D22" s="679"/>
      <c r="E22" s="362" t="s">
        <v>107</v>
      </c>
      <c r="F22" s="670"/>
      <c r="G22" s="670"/>
      <c r="H22" s="1285"/>
    </row>
    <row r="23" spans="1:8" x14ac:dyDescent="0.2">
      <c r="A23" s="372" t="s">
        <v>912</v>
      </c>
      <c r="B23" s="374" t="s">
        <v>358</v>
      </c>
      <c r="C23" s="683"/>
      <c r="D23" s="683"/>
      <c r="E23" s="361" t="s">
        <v>329</v>
      </c>
      <c r="F23" s="670"/>
      <c r="G23" s="670"/>
      <c r="H23" s="1285"/>
    </row>
    <row r="24" spans="1:8" x14ac:dyDescent="0.2">
      <c r="A24" s="356" t="s">
        <v>913</v>
      </c>
      <c r="B24" s="375" t="s">
        <v>359</v>
      </c>
      <c r="C24" s="679"/>
      <c r="D24" s="679"/>
      <c r="E24" s="362" t="s">
        <v>182</v>
      </c>
      <c r="F24" s="670"/>
      <c r="G24" s="670"/>
      <c r="H24" s="1285"/>
    </row>
    <row r="25" spans="1:8" x14ac:dyDescent="0.2">
      <c r="A25" s="372" t="s">
        <v>914</v>
      </c>
      <c r="B25" s="376" t="s">
        <v>360</v>
      </c>
      <c r="C25" s="693"/>
      <c r="D25" s="693"/>
      <c r="E25" s="377" t="s">
        <v>180</v>
      </c>
      <c r="F25" s="670"/>
      <c r="G25" s="670"/>
      <c r="H25" s="1285"/>
    </row>
    <row r="26" spans="1:8" x14ac:dyDescent="0.2">
      <c r="A26" s="356" t="s">
        <v>915</v>
      </c>
      <c r="B26" s="375" t="s">
        <v>361</v>
      </c>
      <c r="C26" s="677"/>
      <c r="D26" s="677"/>
      <c r="E26" s="377" t="s">
        <v>368</v>
      </c>
      <c r="F26" s="670"/>
      <c r="G26" s="670"/>
      <c r="H26" s="1285"/>
    </row>
    <row r="27" spans="1:8" x14ac:dyDescent="0.2">
      <c r="A27" s="372" t="s">
        <v>916</v>
      </c>
      <c r="B27" s="375" t="s">
        <v>362</v>
      </c>
      <c r="C27" s="677"/>
      <c r="D27" s="677"/>
      <c r="E27" s="368"/>
      <c r="F27" s="670"/>
      <c r="G27" s="670"/>
      <c r="H27" s="1285"/>
    </row>
    <row r="28" spans="1:8" x14ac:dyDescent="0.2">
      <c r="A28" s="356" t="s">
        <v>917</v>
      </c>
      <c r="B28" s="374" t="s">
        <v>363</v>
      </c>
      <c r="C28" s="677"/>
      <c r="D28" s="677"/>
      <c r="E28" s="132"/>
      <c r="F28" s="670"/>
      <c r="G28" s="670"/>
      <c r="H28" s="1285"/>
    </row>
    <row r="29" spans="1:8" x14ac:dyDescent="0.2">
      <c r="A29" s="372" t="s">
        <v>918</v>
      </c>
      <c r="B29" s="378" t="s">
        <v>364</v>
      </c>
      <c r="C29" s="679"/>
      <c r="D29" s="679"/>
      <c r="E29" s="49"/>
      <c r="F29" s="670"/>
      <c r="G29" s="670"/>
      <c r="H29" s="1285"/>
    </row>
    <row r="30" spans="1:8" ht="13.5" thickBot="1" x14ac:dyDescent="0.25">
      <c r="A30" s="356" t="s">
        <v>919</v>
      </c>
      <c r="B30" s="379" t="s">
        <v>365</v>
      </c>
      <c r="C30" s="677"/>
      <c r="D30" s="677"/>
      <c r="E30" s="132"/>
      <c r="F30" s="670"/>
      <c r="G30" s="670"/>
      <c r="H30" s="1285"/>
    </row>
    <row r="31" spans="1:8" ht="21.75" thickBot="1" x14ac:dyDescent="0.25">
      <c r="A31" s="359" t="s">
        <v>920</v>
      </c>
      <c r="B31" s="135" t="s">
        <v>413</v>
      </c>
      <c r="C31" s="584">
        <f>+C19+C25</f>
        <v>0</v>
      </c>
      <c r="D31" s="1121">
        <f>D19</f>
        <v>54160</v>
      </c>
      <c r="E31" s="135" t="s">
        <v>414</v>
      </c>
      <c r="F31" s="583">
        <f>SUM(F19:F30)</f>
        <v>0</v>
      </c>
      <c r="G31" s="583"/>
      <c r="H31" s="1285"/>
    </row>
    <row r="32" spans="1:8" ht="24.75" thickBot="1" x14ac:dyDescent="0.25">
      <c r="A32" s="359" t="s">
        <v>921</v>
      </c>
      <c r="B32" s="364" t="s">
        <v>411</v>
      </c>
      <c r="C32" s="584">
        <f>+C18+C31</f>
        <v>414</v>
      </c>
      <c r="D32" s="584">
        <f>+D18+D31</f>
        <v>75198</v>
      </c>
      <c r="E32" s="364" t="s">
        <v>415</v>
      </c>
      <c r="F32" s="583">
        <f>+F18+F31</f>
        <v>23171</v>
      </c>
      <c r="G32" s="583">
        <f>+G18+G31</f>
        <v>75198</v>
      </c>
      <c r="H32" s="1285"/>
    </row>
    <row r="33" spans="1:8" ht="13.5" thickBot="1" x14ac:dyDescent="0.25">
      <c r="A33" s="359" t="s">
        <v>922</v>
      </c>
      <c r="B33" s="135" t="s">
        <v>325</v>
      </c>
      <c r="C33" s="686"/>
      <c r="D33" s="1124"/>
      <c r="E33" s="135" t="s">
        <v>331</v>
      </c>
      <c r="F33" s="672"/>
      <c r="G33" s="672"/>
      <c r="H33" s="1285"/>
    </row>
    <row r="34" spans="1:8" ht="13.5" thickBot="1" x14ac:dyDescent="0.25">
      <c r="A34" s="359" t="s">
        <v>923</v>
      </c>
      <c r="B34" s="365" t="s">
        <v>412</v>
      </c>
      <c r="C34" s="584">
        <f>+C32+C33</f>
        <v>414</v>
      </c>
      <c r="D34" s="584">
        <f>+D32+D33</f>
        <v>75198</v>
      </c>
      <c r="E34" s="365" t="s">
        <v>416</v>
      </c>
      <c r="F34" s="583">
        <f>+F32+F33</f>
        <v>23171</v>
      </c>
      <c r="G34" s="583">
        <f>+G32+G33</f>
        <v>75198</v>
      </c>
      <c r="H34" s="1285"/>
    </row>
    <row r="35" spans="1:8" ht="13.5" thickBot="1" x14ac:dyDescent="0.25">
      <c r="A35" s="359" t="s">
        <v>86</v>
      </c>
      <c r="B35" s="365" t="s">
        <v>122</v>
      </c>
      <c r="C35" s="584" t="str">
        <f>IF(C18-I18&lt;0,I18-C18,"-")</f>
        <v>-</v>
      </c>
      <c r="D35" s="1121"/>
      <c r="E35" s="365" t="s">
        <v>123</v>
      </c>
      <c r="F35" s="583" t="str">
        <f>IF(C18-F18&gt;0,C18-F18,"-")</f>
        <v>-</v>
      </c>
      <c r="G35" s="583"/>
      <c r="H35" s="1285"/>
    </row>
    <row r="36" spans="1:8" ht="13.5" thickBot="1" x14ac:dyDescent="0.25">
      <c r="A36" s="359" t="s">
        <v>87</v>
      </c>
      <c r="B36" s="365" t="s">
        <v>333</v>
      </c>
      <c r="C36" s="584">
        <f>F34-C34</f>
        <v>22757</v>
      </c>
      <c r="D36" s="584">
        <f>G34-D34</f>
        <v>0</v>
      </c>
      <c r="E36" s="365" t="s">
        <v>334</v>
      </c>
      <c r="F36" s="583" t="str">
        <f>IF(C18+C19-F32&gt;0,C18+C19-F32,"-")</f>
        <v>-</v>
      </c>
      <c r="G36" s="583"/>
      <c r="H36" s="1285"/>
    </row>
    <row r="39" spans="1:8" x14ac:dyDescent="0.2">
      <c r="E39" s="673"/>
      <c r="H39" s="67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2016-05-12T08:25:30Z</cp:lastPrinted>
  <dcterms:created xsi:type="dcterms:W3CDTF">1999-10-30T10:30:45Z</dcterms:created>
  <dcterms:modified xsi:type="dcterms:W3CDTF">2016-05-27T07:39:18Z</dcterms:modified>
</cp:coreProperties>
</file>