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21. évi előterjesztések\2021.01.29. veszélyhelyzet miatti pm\Ülés után\Rendeletek\3-költségvetés\"/>
    </mc:Choice>
  </mc:AlternateContent>
  <xr:revisionPtr revIDLastSave="0" documentId="13_ncr:1_{F5BAC5E6-22FA-4A36-A7D9-8297AA3B48A2}" xr6:coauthVersionLast="46" xr6:coauthVersionMax="46" xr10:uidLastSave="{00000000-0000-0000-0000-000000000000}"/>
  <bookViews>
    <workbookView xWindow="-108" yWindow="-108" windowWidth="23256" windowHeight="12576" tabRatio="847" xr2:uid="{00000000-000D-0000-FFFF-FFFF00000000}"/>
  </bookViews>
  <sheets>
    <sheet name="1. m. bevételek" sheetId="255" r:id="rId1"/>
    <sheet name="2. m. kiadások" sheetId="256" r:id="rId2"/>
    <sheet name="2.a KÖH részletező" sheetId="257" r:id="rId3"/>
    <sheet name="4. melléklet" sheetId="258" r:id="rId4"/>
    <sheet name="8. melléklet" sheetId="259" r:id="rId5"/>
    <sheet name="8.a melléklet" sheetId="260" r:id="rId6"/>
  </sheets>
  <definedNames>
    <definedName name="_xlnm.Print_Titles" localSheetId="0">'1. m. bevételek'!$6:$8</definedName>
    <definedName name="_xlnm.Print_Titles" localSheetId="1">'2. m. kiadások'!$6:$8</definedName>
    <definedName name="_xlnm.Print_Titles" localSheetId="2">'2.a KÖH részletező'!$6:$6</definedName>
    <definedName name="_xlnm.Print_Area" localSheetId="0">'1. m. bevételek'!$A$1:$K$245</definedName>
    <definedName name="_xlnm.Print_Area" localSheetId="1">'2. m. kiadások'!$A$1:$K$392</definedName>
    <definedName name="_xlnm.Print_Area" localSheetId="2">'2.a KÖH részletező'!$A$1:$AB$12</definedName>
    <definedName name="_xlnm.Print_Area" localSheetId="3">'4. melléklet'!$A$1:$M$32</definedName>
    <definedName name="_xlnm.Print_Area" localSheetId="4">'8. melléklet'!$A$1:$O$40</definedName>
  </definedNames>
  <calcPr calcId="181029"/>
</workbook>
</file>

<file path=xl/calcChain.xml><?xml version="1.0" encoding="utf-8"?>
<calcChain xmlns="http://schemas.openxmlformats.org/spreadsheetml/2006/main">
  <c r="P8" i="260" l="1"/>
  <c r="P7" i="260"/>
  <c r="P9" i="260"/>
  <c r="F17" i="258" l="1"/>
  <c r="M17" i="258" l="1"/>
  <c r="M14" i="258"/>
  <c r="M24" i="258"/>
  <c r="M26" i="258"/>
  <c r="M25" i="258"/>
  <c r="M23" i="258"/>
  <c r="M16" i="258"/>
  <c r="M13" i="258"/>
  <c r="F16" i="258"/>
  <c r="F27" i="258"/>
  <c r="F22" i="258"/>
  <c r="F26" i="258"/>
  <c r="F15" i="258"/>
  <c r="F25" i="258"/>
  <c r="F23" i="258"/>
  <c r="F21" i="258"/>
  <c r="M9" i="258" l="1"/>
  <c r="M10" i="258"/>
  <c r="M11" i="258"/>
  <c r="F24" i="258"/>
  <c r="F29" i="258" s="1"/>
  <c r="F9" i="258"/>
  <c r="M22" i="258"/>
  <c r="M12" i="258"/>
  <c r="M21" i="258"/>
  <c r="F14" i="258"/>
  <c r="F13" i="258"/>
  <c r="F12" i="258"/>
  <c r="F10" i="258"/>
  <c r="K8" i="260"/>
  <c r="L8" i="260"/>
  <c r="K9" i="260"/>
  <c r="Q9" i="260" s="1"/>
  <c r="K10" i="260"/>
  <c r="L10" i="260"/>
  <c r="K11" i="260"/>
  <c r="E12" i="260"/>
  <c r="F12" i="260"/>
  <c r="G12" i="260"/>
  <c r="H12" i="260"/>
  <c r="M12" i="260"/>
  <c r="N12" i="260"/>
  <c r="O12" i="260"/>
  <c r="H9" i="259"/>
  <c r="O9" i="259" s="1"/>
  <c r="J10" i="259"/>
  <c r="O10" i="259" s="1"/>
  <c r="O11" i="259"/>
  <c r="O12" i="259"/>
  <c r="O13" i="259"/>
  <c r="C14" i="259"/>
  <c r="C18" i="259" s="1"/>
  <c r="C21" i="259" s="1"/>
  <c r="D14" i="259"/>
  <c r="G14" i="259"/>
  <c r="G18" i="259" s="1"/>
  <c r="G21" i="259" s="1"/>
  <c r="H14" i="259"/>
  <c r="I14" i="259"/>
  <c r="I18" i="259" s="1"/>
  <c r="J14" i="259"/>
  <c r="L14" i="259"/>
  <c r="M14" i="259"/>
  <c r="M18" i="259" s="1"/>
  <c r="N14" i="259"/>
  <c r="N18" i="259" s="1"/>
  <c r="N21" i="259" s="1"/>
  <c r="E15" i="259"/>
  <c r="F15" i="259"/>
  <c r="F14" i="259" s="1"/>
  <c r="F18" i="259" s="1"/>
  <c r="K15" i="259"/>
  <c r="K14" i="259" s="1"/>
  <c r="K18" i="259" s="1"/>
  <c r="O16" i="259"/>
  <c r="O17" i="259"/>
  <c r="D18" i="259"/>
  <c r="D21" i="259" s="1"/>
  <c r="L18" i="259"/>
  <c r="L21" i="259" s="1"/>
  <c r="O19" i="259"/>
  <c r="O24" i="259"/>
  <c r="I25" i="259"/>
  <c r="O25" i="259"/>
  <c r="O26" i="259"/>
  <c r="O27" i="259"/>
  <c r="O28" i="259"/>
  <c r="C29" i="259"/>
  <c r="C35" i="259" s="1"/>
  <c r="D29" i="259"/>
  <c r="D35" i="259" s="1"/>
  <c r="E29" i="259"/>
  <c r="F29" i="259"/>
  <c r="G29" i="259"/>
  <c r="G35" i="259" s="1"/>
  <c r="H29" i="259"/>
  <c r="H35" i="259" s="1"/>
  <c r="I29" i="259"/>
  <c r="J29" i="259"/>
  <c r="K29" i="259"/>
  <c r="K35" i="259" s="1"/>
  <c r="K37" i="259" s="1"/>
  <c r="L29" i="259"/>
  <c r="L35" i="259" s="1"/>
  <c r="M29" i="259"/>
  <c r="N29" i="259"/>
  <c r="O30" i="259"/>
  <c r="O31" i="259"/>
  <c r="O32" i="259"/>
  <c r="C33" i="259"/>
  <c r="D33" i="259"/>
  <c r="E33" i="259"/>
  <c r="E35" i="259" s="1"/>
  <c r="E37" i="259" s="1"/>
  <c r="F33" i="259"/>
  <c r="G33" i="259"/>
  <c r="H33" i="259"/>
  <c r="I33" i="259"/>
  <c r="J33" i="259"/>
  <c r="K33" i="259"/>
  <c r="L33" i="259"/>
  <c r="M33" i="259"/>
  <c r="N33" i="259"/>
  <c r="O34" i="259"/>
  <c r="F35" i="259"/>
  <c r="F37" i="259" s="1"/>
  <c r="O36" i="259"/>
  <c r="E9" i="258"/>
  <c r="L9" i="258"/>
  <c r="E10" i="258"/>
  <c r="L10" i="258"/>
  <c r="E11" i="258"/>
  <c r="L11" i="258"/>
  <c r="E12" i="258"/>
  <c r="L12" i="258"/>
  <c r="E13" i="258"/>
  <c r="L13" i="258"/>
  <c r="E14" i="258"/>
  <c r="K14" i="258"/>
  <c r="L14" i="258"/>
  <c r="E15" i="258"/>
  <c r="D16" i="258"/>
  <c r="E16" i="258"/>
  <c r="L16" i="258"/>
  <c r="D17" i="258"/>
  <c r="K17" i="258"/>
  <c r="L17" i="258"/>
  <c r="B19" i="258"/>
  <c r="C19" i="258"/>
  <c r="I19" i="258"/>
  <c r="J19" i="258"/>
  <c r="J32" i="258" s="1"/>
  <c r="E21" i="258"/>
  <c r="L21" i="258"/>
  <c r="E22" i="258"/>
  <c r="L22" i="258"/>
  <c r="E23" i="258"/>
  <c r="L23" i="258"/>
  <c r="E24" i="258"/>
  <c r="K24" i="258"/>
  <c r="L24" i="258"/>
  <c r="E25" i="258"/>
  <c r="L25" i="258"/>
  <c r="E26" i="258"/>
  <c r="L26" i="258"/>
  <c r="D27" i="258"/>
  <c r="E27" i="258"/>
  <c r="B29" i="258"/>
  <c r="C29" i="258"/>
  <c r="C32" i="258" s="1"/>
  <c r="I29" i="258"/>
  <c r="I32" i="258" s="1"/>
  <c r="J29" i="258"/>
  <c r="B8" i="257"/>
  <c r="Z8" i="257" s="1"/>
  <c r="Z12" i="257" s="1"/>
  <c r="E8" i="257"/>
  <c r="AA8" i="257"/>
  <c r="AB8" i="257"/>
  <c r="Z9" i="257"/>
  <c r="AA9" i="257"/>
  <c r="AB9" i="257"/>
  <c r="Z10" i="257"/>
  <c r="AA10" i="257"/>
  <c r="AB10" i="257"/>
  <c r="Z11" i="257"/>
  <c r="AA11" i="257"/>
  <c r="AB11" i="257"/>
  <c r="D12" i="257"/>
  <c r="E12" i="257"/>
  <c r="G12" i="257"/>
  <c r="H12" i="257"/>
  <c r="J12" i="257"/>
  <c r="K12" i="257"/>
  <c r="L12" i="257"/>
  <c r="M12" i="257"/>
  <c r="N12" i="257"/>
  <c r="O12" i="257"/>
  <c r="P12" i="257"/>
  <c r="Q12" i="257"/>
  <c r="S12" i="257"/>
  <c r="T12" i="257"/>
  <c r="U12" i="257"/>
  <c r="V12" i="257"/>
  <c r="W12" i="257"/>
  <c r="X12" i="257"/>
  <c r="Y12" i="257"/>
  <c r="D16" i="256"/>
  <c r="E16" i="256"/>
  <c r="F16" i="256"/>
  <c r="G16" i="256"/>
  <c r="D22" i="256"/>
  <c r="E22" i="256"/>
  <c r="F22" i="256"/>
  <c r="G22" i="256"/>
  <c r="D23" i="256"/>
  <c r="E23" i="256"/>
  <c r="E65" i="256" s="1"/>
  <c r="F23" i="256"/>
  <c r="G23" i="256"/>
  <c r="D33" i="256"/>
  <c r="E33" i="256"/>
  <c r="F33" i="256"/>
  <c r="G33" i="256"/>
  <c r="D37" i="256"/>
  <c r="E37" i="256"/>
  <c r="F37" i="256"/>
  <c r="G37" i="256"/>
  <c r="D39" i="256"/>
  <c r="E39" i="256"/>
  <c r="F39" i="256"/>
  <c r="G39" i="256"/>
  <c r="D48" i="256"/>
  <c r="E48" i="256"/>
  <c r="F48" i="256"/>
  <c r="G48" i="256"/>
  <c r="D49" i="256"/>
  <c r="E49" i="256"/>
  <c r="F49" i="256"/>
  <c r="G49" i="256"/>
  <c r="D58" i="256"/>
  <c r="E58" i="256"/>
  <c r="E63" i="256" s="1"/>
  <c r="F58" i="256"/>
  <c r="G58" i="256"/>
  <c r="D62" i="256"/>
  <c r="D63" i="256" s="1"/>
  <c r="D65" i="256" s="1"/>
  <c r="E62" i="256"/>
  <c r="F62" i="256"/>
  <c r="G62" i="256"/>
  <c r="F63" i="256"/>
  <c r="F65" i="256" s="1"/>
  <c r="G63" i="256"/>
  <c r="G65" i="256"/>
  <c r="D76" i="256"/>
  <c r="E76" i="256"/>
  <c r="F76" i="256"/>
  <c r="G76" i="256"/>
  <c r="D77" i="256"/>
  <c r="E77" i="256"/>
  <c r="F77" i="256"/>
  <c r="G77" i="256"/>
  <c r="D93" i="256"/>
  <c r="K9" i="258" s="1"/>
  <c r="E93" i="256"/>
  <c r="F93" i="256"/>
  <c r="G93" i="256"/>
  <c r="D108" i="256"/>
  <c r="K10" i="258" s="1"/>
  <c r="E108" i="256"/>
  <c r="F108" i="256"/>
  <c r="G108" i="256"/>
  <c r="D194" i="256"/>
  <c r="K11" i="258" s="1"/>
  <c r="E194" i="256"/>
  <c r="F194" i="256"/>
  <c r="G194" i="256"/>
  <c r="D219" i="256"/>
  <c r="K13" i="258" s="1"/>
  <c r="E219" i="256"/>
  <c r="F219" i="256"/>
  <c r="G219" i="256"/>
  <c r="D224" i="256"/>
  <c r="D235" i="256" s="1"/>
  <c r="E235" i="256"/>
  <c r="F235" i="256"/>
  <c r="G235" i="256"/>
  <c r="G285" i="256" s="1"/>
  <c r="D267" i="256"/>
  <c r="E267" i="256"/>
  <c r="F267" i="256"/>
  <c r="G267" i="256"/>
  <c r="D276" i="256"/>
  <c r="K16" i="258" s="1"/>
  <c r="E276" i="256"/>
  <c r="F276" i="256"/>
  <c r="G276" i="256"/>
  <c r="D283" i="256"/>
  <c r="E283" i="256"/>
  <c r="F283" i="256"/>
  <c r="G283" i="256"/>
  <c r="E285" i="256"/>
  <c r="F285" i="256"/>
  <c r="D317" i="256"/>
  <c r="E317" i="256"/>
  <c r="F317" i="256"/>
  <c r="G317" i="256"/>
  <c r="D340" i="256"/>
  <c r="E340" i="256"/>
  <c r="F340" i="256"/>
  <c r="G340" i="256"/>
  <c r="D346" i="256"/>
  <c r="K23" i="258" s="1"/>
  <c r="E346" i="256"/>
  <c r="F346" i="256"/>
  <c r="G346" i="256"/>
  <c r="D357" i="256"/>
  <c r="E357" i="256"/>
  <c r="F357" i="256"/>
  <c r="G357" i="256"/>
  <c r="D372" i="256"/>
  <c r="D379" i="256" s="1"/>
  <c r="E372" i="256"/>
  <c r="F372" i="256"/>
  <c r="G372" i="256"/>
  <c r="E379" i="256"/>
  <c r="D388" i="256"/>
  <c r="E388" i="256"/>
  <c r="F388" i="256"/>
  <c r="G388" i="256"/>
  <c r="D19" i="255"/>
  <c r="E19" i="255"/>
  <c r="F19" i="255"/>
  <c r="G19" i="255"/>
  <c r="D26" i="255"/>
  <c r="E26" i="255"/>
  <c r="F26" i="255"/>
  <c r="G26" i="255"/>
  <c r="D32" i="255"/>
  <c r="D34" i="255" s="1"/>
  <c r="E32" i="255"/>
  <c r="F32" i="255"/>
  <c r="G32" i="255"/>
  <c r="D40" i="255"/>
  <c r="L11" i="260" s="1"/>
  <c r="E40" i="255"/>
  <c r="E41" i="255" s="1"/>
  <c r="F40" i="255"/>
  <c r="F41" i="255" s="1"/>
  <c r="G40" i="255"/>
  <c r="G41" i="255" s="1"/>
  <c r="D61" i="255"/>
  <c r="D9" i="258" s="1"/>
  <c r="E61" i="255"/>
  <c r="F61" i="255"/>
  <c r="G61" i="255"/>
  <c r="D69" i="255"/>
  <c r="E69" i="255"/>
  <c r="F69" i="255"/>
  <c r="G69" i="255"/>
  <c r="D73" i="255"/>
  <c r="E73" i="255"/>
  <c r="F73" i="255"/>
  <c r="G73" i="255"/>
  <c r="D78" i="255"/>
  <c r="E78" i="255"/>
  <c r="F78" i="255"/>
  <c r="G78" i="255"/>
  <c r="D98" i="255"/>
  <c r="D11" i="258" s="1"/>
  <c r="E98" i="255"/>
  <c r="F98" i="255"/>
  <c r="G98" i="255"/>
  <c r="D107" i="255"/>
  <c r="E107" i="255"/>
  <c r="F107" i="255"/>
  <c r="G107" i="255"/>
  <c r="D113" i="255"/>
  <c r="E113" i="255"/>
  <c r="F113" i="255"/>
  <c r="G113" i="255"/>
  <c r="D126" i="255"/>
  <c r="D21" i="258" s="1"/>
  <c r="E126" i="255"/>
  <c r="F126" i="255"/>
  <c r="G126" i="255"/>
  <c r="D156" i="255"/>
  <c r="E156" i="255"/>
  <c r="F156" i="255"/>
  <c r="G156" i="255"/>
  <c r="D167" i="255"/>
  <c r="D24" i="258" s="1"/>
  <c r="E167" i="255"/>
  <c r="F167" i="255"/>
  <c r="G167" i="255"/>
  <c r="D172" i="255"/>
  <c r="E172" i="255"/>
  <c r="F172" i="255"/>
  <c r="G172" i="255"/>
  <c r="D182" i="255"/>
  <c r="D13" i="258" s="1"/>
  <c r="E182" i="255"/>
  <c r="F182" i="255"/>
  <c r="G182" i="255"/>
  <c r="D188" i="255"/>
  <c r="D23" i="258" s="1"/>
  <c r="E188" i="255"/>
  <c r="F188" i="255"/>
  <c r="G188" i="255"/>
  <c r="D198" i="255"/>
  <c r="D25" i="258" s="1"/>
  <c r="E198" i="255"/>
  <c r="F198" i="255"/>
  <c r="G198" i="255"/>
  <c r="D205" i="255"/>
  <c r="D14" i="258" s="1"/>
  <c r="E205" i="255"/>
  <c r="E207" i="255" s="1"/>
  <c r="F205" i="255"/>
  <c r="F207" i="255" s="1"/>
  <c r="G205" i="255"/>
  <c r="G207" i="255" s="1"/>
  <c r="D224" i="255"/>
  <c r="D15" i="258" s="1"/>
  <c r="E224" i="255"/>
  <c r="F224" i="255"/>
  <c r="G224" i="255"/>
  <c r="D235" i="255"/>
  <c r="D26" i="258" s="1"/>
  <c r="E235" i="255"/>
  <c r="F235" i="255"/>
  <c r="G235" i="255"/>
  <c r="D241" i="255"/>
  <c r="E241" i="255"/>
  <c r="F241" i="255"/>
  <c r="G241" i="255"/>
  <c r="G379" i="256" l="1"/>
  <c r="K22" i="258"/>
  <c r="K21" i="258"/>
  <c r="K29" i="258" s="1"/>
  <c r="F379" i="256"/>
  <c r="F381" i="256" s="1"/>
  <c r="F392" i="256" s="1"/>
  <c r="G80" i="255"/>
  <c r="F80" i="255"/>
  <c r="F34" i="255"/>
  <c r="F190" i="255"/>
  <c r="D115" i="255"/>
  <c r="D285" i="256"/>
  <c r="D381" i="256" s="1"/>
  <c r="D392" i="256" s="1"/>
  <c r="K12" i="258"/>
  <c r="M29" i="258"/>
  <c r="E34" i="255"/>
  <c r="G381" i="256"/>
  <c r="G392" i="256" s="1"/>
  <c r="B32" i="258"/>
  <c r="J18" i="259"/>
  <c r="J21" i="259" s="1"/>
  <c r="F11" i="258"/>
  <c r="F19" i="258" s="1"/>
  <c r="F32" i="258" s="1"/>
  <c r="M19" i="258"/>
  <c r="M32" i="258" s="1"/>
  <c r="D207" i="255"/>
  <c r="E190" i="255"/>
  <c r="J35" i="259"/>
  <c r="J37" i="259" s="1"/>
  <c r="H18" i="259"/>
  <c r="H21" i="259" s="1"/>
  <c r="O15" i="259"/>
  <c r="E14" i="259"/>
  <c r="O14" i="259" s="1"/>
  <c r="O18" i="259" s="1"/>
  <c r="O21" i="259" s="1"/>
  <c r="E381" i="256"/>
  <c r="K25" i="258"/>
  <c r="I35" i="259"/>
  <c r="I37" i="259" s="1"/>
  <c r="AB12" i="257"/>
  <c r="O33" i="259"/>
  <c r="N35" i="259"/>
  <c r="N37" i="259" s="1"/>
  <c r="M35" i="259"/>
  <c r="M37" i="259" s="1"/>
  <c r="O29" i="259"/>
  <c r="AA12" i="257"/>
  <c r="G174" i="255"/>
  <c r="G34" i="255"/>
  <c r="G190" i="255"/>
  <c r="D41" i="255"/>
  <c r="F174" i="255"/>
  <c r="E80" i="255"/>
  <c r="D190" i="255"/>
  <c r="D174" i="255"/>
  <c r="E115" i="255"/>
  <c r="D80" i="255"/>
  <c r="D10" i="258" s="1"/>
  <c r="G115" i="255"/>
  <c r="D12" i="258"/>
  <c r="E174" i="255"/>
  <c r="F115" i="255"/>
  <c r="K7" i="260"/>
  <c r="Q7" i="260" s="1"/>
  <c r="S7" i="260" s="1"/>
  <c r="K19" i="258"/>
  <c r="Q10" i="260"/>
  <c r="S10" i="260" s="1"/>
  <c r="Q11" i="260"/>
  <c r="S11" i="260" s="1"/>
  <c r="Q8" i="260"/>
  <c r="S8" i="260" s="1"/>
  <c r="L29" i="258"/>
  <c r="I12" i="260"/>
  <c r="J12" i="260"/>
  <c r="E19" i="258"/>
  <c r="E29" i="258"/>
  <c r="D29" i="258"/>
  <c r="L19" i="258"/>
  <c r="R9" i="260"/>
  <c r="S9" i="260"/>
  <c r="P12" i="260"/>
  <c r="L12" i="260"/>
  <c r="L37" i="259"/>
  <c r="L39" i="259" s="1"/>
  <c r="L38" i="259"/>
  <c r="D37" i="259"/>
  <c r="D39" i="259" s="1"/>
  <c r="D38" i="259"/>
  <c r="M21" i="259"/>
  <c r="M38" i="259"/>
  <c r="C38" i="259"/>
  <c r="C37" i="259"/>
  <c r="C39" i="259" s="1"/>
  <c r="J39" i="259"/>
  <c r="H37" i="259"/>
  <c r="H39" i="259" s="1"/>
  <c r="H38" i="259"/>
  <c r="K38" i="259"/>
  <c r="K21" i="259"/>
  <c r="K39" i="259" s="1"/>
  <c r="G38" i="259"/>
  <c r="G37" i="259"/>
  <c r="G39" i="259" s="1"/>
  <c r="F38" i="259"/>
  <c r="F21" i="259"/>
  <c r="F39" i="259" s="1"/>
  <c r="N39" i="259"/>
  <c r="I21" i="259"/>
  <c r="I38" i="259"/>
  <c r="B12" i="257"/>
  <c r="E392" i="256"/>
  <c r="F209" i="255" l="1"/>
  <c r="F212" i="255" s="1"/>
  <c r="F245" i="255" s="1"/>
  <c r="G209" i="255"/>
  <c r="G212" i="255" s="1"/>
  <c r="G245" i="255" s="1"/>
  <c r="I39" i="259"/>
  <c r="J38" i="259"/>
  <c r="E18" i="259"/>
  <c r="O35" i="259"/>
  <c r="O37" i="259" s="1"/>
  <c r="M39" i="259"/>
  <c r="N38" i="259"/>
  <c r="E209" i="255"/>
  <c r="E212" i="255" s="1"/>
  <c r="E245" i="255" s="1"/>
  <c r="K12" i="260"/>
  <c r="K32" i="258"/>
  <c r="R7" i="260"/>
  <c r="D209" i="255"/>
  <c r="D212" i="255" s="1"/>
  <c r="D245" i="255" s="1"/>
  <c r="D19" i="258"/>
  <c r="E32" i="258"/>
  <c r="L32" i="258"/>
  <c r="R10" i="260"/>
  <c r="R8" i="260"/>
  <c r="Q12" i="260"/>
  <c r="R11" i="260"/>
  <c r="D32" i="258"/>
  <c r="S12" i="260"/>
  <c r="E21" i="259"/>
  <c r="E39" i="259" s="1"/>
  <c r="O39" i="259" s="1"/>
  <c r="E38" i="259"/>
  <c r="C40" i="259"/>
  <c r="D40" i="259" s="1"/>
  <c r="O38" i="259" l="1"/>
  <c r="R12" i="260"/>
  <c r="E40" i="259"/>
  <c r="F40" i="259" s="1"/>
  <c r="G40" i="259" s="1"/>
  <c r="H40" i="259" s="1"/>
  <c r="I40" i="259" s="1"/>
  <c r="J40" i="259" s="1"/>
  <c r="K40" i="259" s="1"/>
  <c r="L40" i="259" s="1"/>
  <c r="M40" i="259" s="1"/>
  <c r="N40" i="259" s="1"/>
  <c r="O40" i="259" s="1"/>
</calcChain>
</file>

<file path=xl/sharedStrings.xml><?xml version="1.0" encoding="utf-8"?>
<sst xmlns="http://schemas.openxmlformats.org/spreadsheetml/2006/main" count="808" uniqueCount="577">
  <si>
    <t>1. Informatikai eszközök, szoftverek beszerzése</t>
  </si>
  <si>
    <t>2.1. Dombóvári Város- és Lakásgazdálkodási Nkft. tagi kölcsön</t>
  </si>
  <si>
    <t>Kölcsönök visszatérülése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</si>
  <si>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</si>
  <si>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</si>
  <si>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</si>
  <si>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</si>
  <si>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</si>
  <si>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</si>
  <si>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</si>
  <si>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</si>
  <si>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</si>
  <si>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</si>
  <si>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</si>
  <si>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</si>
  <si>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</si>
  <si>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</si>
  <si>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</si>
  <si>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</si>
  <si>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</si>
  <si>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</si>
  <si>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</si>
  <si>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</si>
  <si>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</si>
  <si>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</si>
  <si>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</si>
  <si>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</si>
  <si>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</si>
  <si>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</si>
  <si>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</si>
  <si>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</si>
  <si>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Önkormányzat</t>
  </si>
  <si>
    <t>1. Polgármesteri keret</t>
  </si>
  <si>
    <t>1. Helyi önkormányzat általános működésének és ágazati feladatainak támogatása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</si>
  <si>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</si>
  <si>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</si>
  <si>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</si>
  <si>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</si>
  <si>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</si>
  <si>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</si>
  <si>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</si>
  <si>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</si>
  <si>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</si>
  <si>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</si>
  <si>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</si>
  <si>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</si>
  <si>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</si>
  <si>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</si>
  <si>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</si>
  <si>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</si>
  <si>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</si>
  <si>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</si>
  <si>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</si>
  <si>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</si>
  <si>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</si>
  <si>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</si>
  <si>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</si>
  <si>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</si>
  <si>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4. Általános tartalék</t>
  </si>
  <si>
    <t>Átvett pénzeszközök</t>
  </si>
  <si>
    <t>Közhatalmi bevételek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</si>
  <si>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</si>
  <si>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</si>
  <si>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</si>
  <si>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</si>
  <si>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</si>
  <si>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</si>
  <si>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</si>
  <si>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</si>
  <si>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</si>
  <si>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</si>
  <si>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</si>
  <si>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</si>
  <si>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</si>
  <si>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</si>
  <si>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</si>
  <si>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</si>
  <si>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</si>
  <si>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</si>
  <si>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</si>
  <si>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</si>
  <si>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</si>
  <si>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</si>
  <si>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</si>
  <si>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1.1. Működési hitel</t>
  </si>
  <si>
    <t>1.2. Beruházási hitel</t>
  </si>
  <si>
    <t>1.3. Likvid hitel</t>
  </si>
  <si>
    <t>Finanszírozási kiadások</t>
  </si>
  <si>
    <t>1. Hitelek, kölcsönök törlesztése</t>
  </si>
  <si>
    <t>2. Államháztartáson belüli megelőlegezések visszafizetése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</si>
  <si>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</si>
  <si>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</si>
  <si>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</si>
  <si>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</si>
  <si>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</si>
  <si>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</si>
  <si>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</si>
  <si>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</si>
  <si>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</si>
  <si>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</si>
  <si>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</si>
  <si>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</si>
  <si>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</si>
  <si>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</si>
  <si>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</si>
  <si>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</si>
  <si>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</si>
  <si>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</si>
  <si>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</si>
  <si>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</si>
  <si>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</si>
  <si>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</si>
  <si>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</si>
  <si>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</si>
  <si>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</si>
  <si>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</si>
  <si>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</si>
  <si>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</si>
  <si>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</si>
  <si>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</si>
  <si>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</si>
  <si>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</si>
  <si>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</si>
  <si>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</si>
  <si>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</si>
  <si>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</si>
  <si>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</si>
  <si>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</si>
  <si>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</si>
  <si>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</si>
  <si>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</si>
  <si>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</si>
  <si>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</si>
  <si>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</si>
  <si>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</si>
  <si>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</si>
  <si>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</si>
  <si>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</si>
  <si>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</si>
  <si>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</si>
  <si>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</si>
  <si>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</si>
  <si>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</si>
  <si>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</si>
  <si>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</si>
  <si>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</si>
  <si>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</si>
  <si>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</si>
  <si>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</si>
  <si>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</si>
  <si>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Felújítások összesen:</t>
  </si>
  <si>
    <t>2.2. Dombóvári HACS Egyesület kölcsön visszafizetés</t>
  </si>
  <si>
    <t>Felhalmozási célú hitel törlesztés</t>
  </si>
  <si>
    <t>3. Foglalkoztatás eü. szolg.</t>
  </si>
  <si>
    <t>4. Intézményi gáz</t>
  </si>
  <si>
    <t>5. Város- és községgazdálkodás</t>
  </si>
  <si>
    <t>8. Távhő vagyon bérbeadásából származó bevételek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</si>
  <si>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</si>
  <si>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</si>
  <si>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</si>
  <si>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</si>
  <si>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</si>
  <si>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</si>
  <si>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Lakosságtól szennyvízhozzájárulás</t>
  </si>
  <si>
    <t>1.2. Hamulyák Közalapítvány kölcsön visszafizetése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</si>
  <si>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</si>
  <si>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</si>
  <si>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</si>
  <si>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1.2. Integrált Önkormányzati Szolgáltató Szervezet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</si>
  <si>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</si>
  <si>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</si>
  <si>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</si>
  <si>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</si>
  <si>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</si>
  <si>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</si>
  <si>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</si>
  <si>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</si>
  <si>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</si>
  <si>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</si>
  <si>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1.3. DFC kölcsön visszafizetése</t>
  </si>
  <si>
    <t>2.3. Tinódi Ház Nonprofit Kft. tagi kölcsön visszafizetés</t>
  </si>
  <si>
    <t>1. Működési célú maradvány</t>
  </si>
  <si>
    <t>2. Felhalmozási célú maradvány</t>
  </si>
  <si>
    <t>Felhalmozási célú állami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</si>
  <si>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</si>
  <si>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</si>
  <si>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</si>
  <si>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</si>
  <si>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Bevételek</t>
  </si>
  <si>
    <t>Összesen</t>
  </si>
  <si>
    <t>Kiadások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</si>
  <si>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</si>
  <si>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</si>
  <si>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</si>
  <si>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</si>
  <si>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</si>
  <si>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</si>
  <si>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</si>
  <si>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</si>
  <si>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</si>
  <si>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</si>
  <si>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</si>
  <si>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</si>
  <si>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</si>
  <si>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</si>
  <si>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</si>
  <si>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</si>
  <si>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</si>
  <si>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</si>
  <si>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</si>
  <si>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</si>
  <si>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</si>
  <si>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</si>
  <si>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</si>
  <si>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</si>
  <si>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</si>
  <si>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</si>
  <si>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</si>
  <si>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</si>
  <si>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</si>
  <si>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</si>
  <si>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</si>
  <si>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</si>
  <si>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</si>
  <si>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</si>
  <si>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</si>
  <si>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</si>
  <si>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Állami támogatás + NEAK</t>
  </si>
  <si>
    <t>Önk. tám.</t>
  </si>
  <si>
    <t>Int.fin.</t>
  </si>
  <si>
    <t>Integrált Önkormányzati Szolg. Szerv.</t>
  </si>
  <si>
    <t>2.1. Tinódi Ház Nkft. működésére</t>
  </si>
  <si>
    <t>2.4. Dombó-Land Kft. tagi kölcsön visszafizetés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</si>
  <si>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</si>
  <si>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</si>
  <si>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</si>
  <si>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</si>
  <si>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</si>
  <si>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</si>
  <si>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</si>
  <si>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</si>
  <si>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</si>
  <si>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</si>
  <si>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</si>
  <si>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</si>
  <si>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</si>
  <si>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</si>
  <si>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</si>
  <si>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</si>
  <si>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</si>
  <si>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1. Szőlőhegyre vezető kerékpárút megépítése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</si>
  <si>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</si>
  <si>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</si>
  <si>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</si>
  <si>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</si>
  <si>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</si>
  <si>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</si>
  <si>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</si>
  <si>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</si>
  <si>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</si>
  <si>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</si>
  <si>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1.3. Földi István Könyvtár</t>
  </si>
  <si>
    <t>2.3. Földi István Könyvtár</t>
  </si>
  <si>
    <t>2018. tény</t>
  </si>
  <si>
    <t>Átvett pénzeszköz, támogatás</t>
  </si>
  <si>
    <t>Eredeti előirányzat</t>
  </si>
  <si>
    <t>Dombóvári Százszorszép Óvoda és Bölcsőde</t>
  </si>
  <si>
    <t>106. cím összesen:</t>
  </si>
  <si>
    <t>1.4. Dombóvári Város- és Lakásgazdálkodási Nkft. tagi kölcsön</t>
  </si>
  <si>
    <t>2. Muzeális intézmények szakmai támogatása - vizesblokk felújítása (Kubinyi Program 2019.)</t>
  </si>
  <si>
    <t>Finanaszírozási bevételek</t>
  </si>
  <si>
    <t>3. Hitelek</t>
  </si>
  <si>
    <t>3.1. Működési hitel</t>
  </si>
  <si>
    <t>3.2. Beruházási hitel</t>
  </si>
  <si>
    <t>3.3. Likvid hitel</t>
  </si>
  <si>
    <t>4. Államháztartáson belüli megelőlegezések</t>
  </si>
  <si>
    <t xml:space="preserve">3. Működési célú visszatérítendő támogatások, kölcsönök visszatérülése nemzetiségi önkormányzatoktól és költségvetési szerveiktől </t>
  </si>
  <si>
    <t>3.1. Dombóvári Roma Nemzetiségi Önkormányzattól</t>
  </si>
  <si>
    <t>Támogatások államháztartáson belülről</t>
  </si>
  <si>
    <t>1. Egyéb működési célú támogatások államháztartáson belülről</t>
  </si>
  <si>
    <t>2. Egyéb felhalmozási célú támogatások államháztartáson belülről</t>
  </si>
  <si>
    <t>1.4.4. Közös Önkormányzati Hivatal működtetéséhez hozzájárulás Csikóstőttős</t>
  </si>
  <si>
    <t>1.4.5. Közös Önkormányzati Hivatal működtetéséhez hozzájárulás Attala</t>
  </si>
  <si>
    <t>KÖH Attalai Kirendeltsége</t>
  </si>
  <si>
    <t>KÖH Csikóstőttősi Kirendeltsége</t>
  </si>
  <si>
    <t>2020. évi kiemelt kiadási előirányzata</t>
  </si>
  <si>
    <t>Dombóvári Szivárvány Óvoda</t>
  </si>
  <si>
    <t>Földi István Könyvtár és Helytörténeti Gyűjtemény</t>
  </si>
  <si>
    <t>2. Óvoda udvari játszótér felújítása, mosdók felújítása, helyiségek lapozása, redőnyök</t>
  </si>
  <si>
    <t xml:space="preserve">Működési bevételek </t>
  </si>
  <si>
    <t>2.1. TOP-3.2.1-15-TL1-2016-00025 Épületenergetikai korszerűsítés a Dombóvári Illyés Gyula Gimnázium épületén</t>
  </si>
  <si>
    <t>2.6. Mecsek Dráva Önkormányzati Társulás 2019-2020. évi hozzájárulás</t>
  </si>
  <si>
    <t>101-104. intézmények összesen</t>
  </si>
  <si>
    <t>4. Lakásgazdálkodás, bérleményhasznosítás - bérleti díj bevételek</t>
  </si>
  <si>
    <t>9. Farkas Attila Uszoda bevétele</t>
  </si>
  <si>
    <t>10. Megtakarítási életbiztosítás</t>
  </si>
  <si>
    <t>1.6. Foglalkoztatás támogatása pályázatokból</t>
  </si>
  <si>
    <t>1.8. Kiegészítő gyermekvédelmi támogatás</t>
  </si>
  <si>
    <t>1.9. EFOP-3.9.2-16-2017-00047 Humán kapacitások fejlesztése a Dombóvári járásban</t>
  </si>
  <si>
    <t>1.10. EFOP-1.5.3-16-2017-00063 Humán szolgáltatások fejlesztése a Dombóvári járásban</t>
  </si>
  <si>
    <t>1.11. TOP CLLD ESZA pályázati támogatás rendezvényekre</t>
  </si>
  <si>
    <t>1.12. 2019. évi Európai Mobilitási Hét és Autómentes Nap rendezvény támogatása</t>
  </si>
  <si>
    <t>1.13. KEHOP-5.4.1-16-2016-00131 Energiatudatos Dombóvár</t>
  </si>
  <si>
    <t>1.14. TOP-5.2.1-15-TL1-2016-00001 Mászlony</t>
  </si>
  <si>
    <t>1.15. TOP-5.2.1-15-TL1-2016-00002 Szigetsor</t>
  </si>
  <si>
    <t>1.16. TOP-5.2.1-15-TL1-2016-00003 Kakasdomb-Erzsébet utca</t>
  </si>
  <si>
    <t>2.2. Döbrököztől szennyvízcsatlakozáshoz hozzájárulás</t>
  </si>
  <si>
    <t>2.3. Farkas Attila Uszoda vizesblokk és öltöző felújítására</t>
  </si>
  <si>
    <t>2.4. TOP-3.2.1-16-TL1-2018-00020 A városháza épületének energetikai korszerűsítése Dombóváron</t>
  </si>
  <si>
    <t>2.5. Zártkerti program</t>
  </si>
  <si>
    <t>2.6. TOP-7.1.1-16-H-ERFA-2018-00032  Szigeterdei Közösségi Tér kialakítása</t>
  </si>
  <si>
    <t>1.1. Tinódi Ház Nonprofit Kft-nek nyújtott visszatérítendő támogatás</t>
  </si>
  <si>
    <t>2.2. Inkubátorház mellett szennyvíz átemelőre vállalkozótól</t>
  </si>
  <si>
    <t>1. Zöld Liget Tagóvoda folyosó lapozása, ajtócsere</t>
  </si>
  <si>
    <t>2. Uszoda gépészeti felújítása</t>
  </si>
  <si>
    <t>1. Múzeum felújítás</t>
  </si>
  <si>
    <t>1. Választott tisztségviselők juttatásai</t>
  </si>
  <si>
    <t>2. Sportpályák (DIS, Szuhay Sportcentrum)</t>
  </si>
  <si>
    <t>3. Farkas Attila Uszoda</t>
  </si>
  <si>
    <t>4. Egyéb foglalkoztatottak személyi juttatásai</t>
  </si>
  <si>
    <t>5. TOP -5.2.1-15-TL1-2016-00001 A dombóvári Mászlony szegregátumban élők társadalmi integrációjának helyi szintű komplex programja</t>
  </si>
  <si>
    <t>6. TOP -5.2.1-15-TL1-2016-00002 A dombóvári Szigetsor-Vasút szegregátumban élők társadalmi integrációjának helyi szintű komplex programja</t>
  </si>
  <si>
    <t>7. TOP -5.2.1-15-TL1-2016-00003 A dombóvári Kakasdomb-Erzsébet utca szegregációval veszélyeztetett területén élők társadalmi integrációjának helyi szintű komplex programja</t>
  </si>
  <si>
    <t>8. EFOP-3.9.2-16-2017-00047 Humán kapacitások fejlesztése a Dombóvári járásban</t>
  </si>
  <si>
    <t>9. EFOP-1.5.3-16-2017-00063 Humán szolgáltatások fejlesztése a Dombóvári járásban</t>
  </si>
  <si>
    <t>10. TOP-7.1.1-16-H-ERFA-2018-00032  Szigeterdei Közösségi Tér kialakítása</t>
  </si>
  <si>
    <t>11. KEHOP-5.4.1-16-2016-00131 Energiatudatos Dombóvár</t>
  </si>
  <si>
    <t>4. Egyéb foglalkoztatottak</t>
  </si>
  <si>
    <t>1.11. Védőoltások támogatása</t>
  </si>
  <si>
    <t>1.12. Nyílászáró cseréjére</t>
  </si>
  <si>
    <t>1.13. Kiegészítő települési támogatás a TOP-5.2.1-15 projektekhez kapcsolódóan</t>
  </si>
  <si>
    <t>1.14. Gyógyúszás költségeinek támogatása</t>
  </si>
  <si>
    <t>1.15. Személytaxi-szolgáltatás</t>
  </si>
  <si>
    <t>1.1. Dombóvári települési nemzetiségi önkormányzatok támogatására</t>
  </si>
  <si>
    <t>1.2. Dombóvári Szociális és Gyermekjóléti Intézményfenntartó Társulás működésre átadott pénzeszköz</t>
  </si>
  <si>
    <t>1.3. Dombóvári Illyés Gyula Gimnázium Tehetséggondozó Program támogatása</t>
  </si>
  <si>
    <t>2.13. Dombóvári Városgazdálkodási Nkft.-vel kötött közszolgáltatási szerződés ellentételezésének összege</t>
  </si>
  <si>
    <t>2.15. Tinódi Ház klímarendszere felújításának támogatása</t>
  </si>
  <si>
    <t>2.16. Szilveszteri futás támogatása</t>
  </si>
  <si>
    <t>2.17. Dombó-Média Kft. támogatása végelszámolás miatt</t>
  </si>
  <si>
    <t>2.18. Dombóvári Spartacus Sportegyesület támogatása</t>
  </si>
  <si>
    <t>2.19. Dombóvári Városgazdálkodási Nkft. részére önerő mezőgazdasági START mintaprogramhoz</t>
  </si>
  <si>
    <t>3.1. TOP -5.2.1-15-TL1-2016-00001 A dombóvári Mászlony szegregátumban élők társadalmi integrációjának helyi szintű komplex programja</t>
  </si>
  <si>
    <t>3.2. TOP -5.2.1-15-TL1-2016-00002 A dombóvári Szigetsor-Vasút szegregátumban élők társadalmi integrációjának helyi szintű komplex programja</t>
  </si>
  <si>
    <t>3.3. TOP -5.2.1-15-TL1-2016-00003 A dombóvári Kakasdomb-Erzsébet utca szegregációval veszélyeztetett területén élők társadalmi integrációjának helyi szintű komplex programja</t>
  </si>
  <si>
    <t>3.4. Foglalkoztatáshoz önerő</t>
  </si>
  <si>
    <t>5. A helyi önkormányzatok előző évi elszámolásából származó kiadások</t>
  </si>
  <si>
    <t>5.1. 2019. évi állami támogatások elszámolása</t>
  </si>
  <si>
    <t>2. Ingatlanvásárlás</t>
  </si>
  <si>
    <t>3. Ingatlanvásárlás - 947/7 hrsz. Dombóvári Vízmű Kft-től</t>
  </si>
  <si>
    <t>4. Közvilágítás bővítése, korszerűsítése, fejlesztése</t>
  </si>
  <si>
    <t>5. Tárgyi eszközök beszerzése</t>
  </si>
  <si>
    <t>6. Intézményi informatikai beszerzés</t>
  </si>
  <si>
    <t>7. Térfigyelő kamerarendszer bővítése</t>
  </si>
  <si>
    <t>8. Közkifolyók megszüntetése</t>
  </si>
  <si>
    <t>9. EFOP-3.9.2-16-2017-00047 Humán kapacitások fejlesztése a Dombóvári járásban</t>
  </si>
  <si>
    <t>10. TOP-4.3.1-15-TL1-2016-00002 Mászlony - oázis az agrársivatagban</t>
  </si>
  <si>
    <t>11. TOP-4.3.1-15-TL1-2016-00003 A dombóvári Szigetsor-Vasút szegregátumok rehabilitációja</t>
  </si>
  <si>
    <t>12. TOP-4.3.1-15-TL1-2016-00004 DARK projekt</t>
  </si>
  <si>
    <t>13. Kisteherautó városüzemeltetési feladatokhoz</t>
  </si>
  <si>
    <t>14. Parkoló kialakítása vasútállomásnál</t>
  </si>
  <si>
    <t>15. Hunyadi tér szervizútjai melletti parkolóhelyek megfordítása, 3 új parkolóhely kialakítása</t>
  </si>
  <si>
    <t>16. JAM csarnok tűzjelző rendszer fejlesztése</t>
  </si>
  <si>
    <t>17. Víztorony díszkivilágítás</t>
  </si>
  <si>
    <t>18. Dombóvári Illyés Gyula Gimnázium melletti parkoló kialakítás 1. ütem</t>
  </si>
  <si>
    <t>19. Szent László park környezetrendezés</t>
  </si>
  <si>
    <t>21. Kórházi parkoló kialakítás II. üteme</t>
  </si>
  <si>
    <t>22. Szökőkút kialakítása a Tinódi Ház előtti téren</t>
  </si>
  <si>
    <t>23. Inkubátorház mellett szennyvíz átemelő</t>
  </si>
  <si>
    <t>24. TOP-7.1.1-16-H-ERFA-2018-00032  Szigeterdei Közösségi Tér kialakítása</t>
  </si>
  <si>
    <t>1. Tinódi Ház előtti tér rendezése</t>
  </si>
  <si>
    <t>2. Útfelújítások</t>
  </si>
  <si>
    <t>3. Játszóterek felülvizsgálata, a szükséges és lehetséges javítási, felújítási munkák elvégzése</t>
  </si>
  <si>
    <t>4. Horvay utcai üzletsor parkoló felújítás 2. üteme</t>
  </si>
  <si>
    <t>5. Horvay u. - Kórház u. sarkának rendezése</t>
  </si>
  <si>
    <t>6. Temető fejlesztés</t>
  </si>
  <si>
    <t>8. Helyi védelem alatt álló épületek felújítása</t>
  </si>
  <si>
    <t>9. Csapadékvíz átemelő gépészeti és szivattyú felújítása II. ütem</t>
  </si>
  <si>
    <t>10. Bezerédj utcai ivóvízvezeték rekonstrukciója</t>
  </si>
  <si>
    <t>11. Kéknefelejcs és Ibolya u. ivóvízhálózat rekonstrukciója</t>
  </si>
  <si>
    <t>12. Műszaki ellenőri feladatok-Bezerédj u. ivóvízhálózat rekonstrukció I. ütem</t>
  </si>
  <si>
    <t>13. Műszaki ellenőri feladatok-Kéknefelejcs-Ibolya u. ivóvízhálózat rekonstr.</t>
  </si>
  <si>
    <t>14. TOP-3.2.1-16-TL1-2018-00020 A városháza épületének energetikai korszerűsítése Dombóváron</t>
  </si>
  <si>
    <t>2.1. Dombóvári Kosárlabda Suli Khe. részére önrész biztosítása kosárlabdacsarnok világítás korszerűsítéséhez</t>
  </si>
  <si>
    <t>2018-20. év</t>
  </si>
  <si>
    <t>2020. eredeti</t>
  </si>
  <si>
    <t>Működési célú támogatások államháztartáson belülről</t>
  </si>
  <si>
    <t>20. Parkoló kialakítása Járási Hivatal mögött, rendőrség mellet, Ady utcában</t>
  </si>
  <si>
    <t>17. Kamatfizetés</t>
  </si>
  <si>
    <t>17.1. Működési hitel után</t>
  </si>
  <si>
    <t>17.2. Beruházási hitel után</t>
  </si>
  <si>
    <t xml:space="preserve">18. Központi orvosi ügyelet </t>
  </si>
  <si>
    <t>19. Gyermek- és ifjúsági önkormányzat</t>
  </si>
  <si>
    <t>20. Jogi tanácsadás</t>
  </si>
  <si>
    <t>21. Városi rendezvények</t>
  </si>
  <si>
    <t>22. Testvérvárosi, külkapcsolati kiadások</t>
  </si>
  <si>
    <t>23. Önkormányzati jogalkotás kiadásai</t>
  </si>
  <si>
    <t>24. Helyi tömegközlekedés biztosítása</t>
  </si>
  <si>
    <t>25. Városmarketing és kommunikációs feladatok</t>
  </si>
  <si>
    <t>26. Víziközmű-fejlesztésekkel kapcs. műszaki tanácsadás</t>
  </si>
  <si>
    <t>27. Balatonfenyvesi és Gunarasi Ifjúsági Tábor üzemeltetése</t>
  </si>
  <si>
    <t>27.1. Balatonfenyves</t>
  </si>
  <si>
    <t>27.2. Gunaras</t>
  </si>
  <si>
    <t>28. Víznyelőrácsok cseréje</t>
  </si>
  <si>
    <t>29. ÁFA befizetés (építési telkek, víziközmű bérleti díj)</t>
  </si>
  <si>
    <t>30. Sportpályák üzemeltetése</t>
  </si>
  <si>
    <t>31. Hulladékudvar üzemeltetése</t>
  </si>
  <si>
    <t>32. Városkártya rendszer</t>
  </si>
  <si>
    <t>2019. mód. ei.</t>
  </si>
  <si>
    <t>Pénzma-   radv. + alulfin.</t>
  </si>
  <si>
    <t>Intézmények finanszírozása 2020. évben</t>
  </si>
  <si>
    <t>2.14. Dombóvári Ifjúsági Fúvószenekar támogatása</t>
  </si>
  <si>
    <t>7. Zártkerti program</t>
  </si>
  <si>
    <t>15. Víziközmű fejlesztés (előző évek)</t>
  </si>
  <si>
    <t>3.1. TOP-4.3.1-15-TL1-2016-00002 Mászlony - oázis az agrársivatagban</t>
  </si>
  <si>
    <t>3.2. TOP-4.3.1-15-TL1-2016-00003 A dombóvári Szigetsor-Vasút szegregátumok rehabilitációja</t>
  </si>
  <si>
    <t>3.3. TOP-4.3.1-15-TL1-2016-00004 DARK projekt</t>
  </si>
  <si>
    <t>3.4. Árpád utca 2-4-6 per</t>
  </si>
  <si>
    <t>3.5. TOP-7.1.1-16-H-ERFA-2018-00032  Szigeterdei Közösségi Tér kialakítása tartalék</t>
  </si>
  <si>
    <t>33. Településrendezési eszközök felülvizsgálata és módosítása</t>
  </si>
  <si>
    <t>34. Karácsonyi díszkivilágítás felszerelése, leszerelése</t>
  </si>
  <si>
    <t>35. TOP -5.2.1-15-TL1-2016-00001 A dombóvári Mászlony szegregátumban élők társadalmi integrációjának helyi szintű komplex programja</t>
  </si>
  <si>
    <t>36. TOP -5.2.1-15-TL1-2016-00002 pályázat A dombóvári Szigetsor-Vasút szegregátumban élők társadalmi integrációjának helyi szintű komplex programja</t>
  </si>
  <si>
    <t>37. TOP -5.2.1-15-TL1-2016-00003 A dombóvári Kakasdomb-Erzsébet utca szegregációval veszélyeztetett területén élők társadalmi integrációjának helyi szintű komplex programja</t>
  </si>
  <si>
    <t>38. TOP-5.1.2-15-TL1-2016-00002 pályázat Foglalkoztatási paktum létrehozása Tamási és Dombóvár városok környezetében</t>
  </si>
  <si>
    <t>39. EFOP-3.9.2-16-2017-00047 Humán kapacitások fejlesztése a Dombóvári járásban</t>
  </si>
  <si>
    <t>40. EFOP-1.5.3-16-2017-00063 Humán szolgáltatások fejlesztése a Dombóvári járásban</t>
  </si>
  <si>
    <t>41. TOP-4.3.1-15-TL1-2016-00002 Mászlony - oázis az agrársivatagban</t>
  </si>
  <si>
    <t>42. TOP-4.3.1-15-TL1-2016-00003 A dombóvári Szigetsor-Vasút szegregátumok rehabilitációja</t>
  </si>
  <si>
    <t>43. TOP-4.3.1-15-TL1-2016-00004 DARK projekt</t>
  </si>
  <si>
    <t>44. Régi szemétgyűjtők, utcabútorok cseréje</t>
  </si>
  <si>
    <t>45. Csapadékvízgyűjtő tartályok vásárlása</t>
  </si>
  <si>
    <t>46. Farkas Attila Uszoda üzemeltetése</t>
  </si>
  <si>
    <t>47. Önkormányzati lakások javítási, felújítási munkái</t>
  </si>
  <si>
    <t>48. Önkéntes lakossági járdaprogram</t>
  </si>
  <si>
    <t>49. Padkanyesések a városban</t>
  </si>
  <si>
    <t>50. Szociális alapon igényelhető kaszálás</t>
  </si>
  <si>
    <t>51. Internet hozzáférési pontok kialakításának költségei WiFi4EU</t>
  </si>
  <si>
    <t>52. Szúnyoggyérítés Dombóvár város közigazgatási területén</t>
  </si>
  <si>
    <t>53. Új közlekedési jelző- és utcanév táblák beszerzése</t>
  </si>
  <si>
    <t>54. Hőlégballonos függeszkedés</t>
  </si>
  <si>
    <t>55. Tolnai Népújság 2019.09.21-i számából 3000 példány megvásárlása (Dombóvár Almanach)</t>
  </si>
  <si>
    <t>56. Dombóvár Almanach megjelentetése a Tolnai Népújságban</t>
  </si>
  <si>
    <t>57. Újdombóvári Őszi Fesztiválra ideiglenes villamos hálózat kiépítése</t>
  </si>
  <si>
    <t>58. Adóellenőrzéshez adószakértő megbízása</t>
  </si>
  <si>
    <t>59. TOP-3.2.1-16-TL1-2018-00020 A városháza épületének energetikai korszerűsítése Dombóváron</t>
  </si>
  <si>
    <t>60. TOP-7.1.1-16-H-ERFA-2018-00032  Szigeterdei Közösségi Tér kialakítása</t>
  </si>
  <si>
    <t>61. KEHOP-5.4.1-16-2016-00131 Energiatudatos Dombóvár</t>
  </si>
  <si>
    <t>105. cím összesen</t>
  </si>
  <si>
    <t>2020. évi bevételei</t>
  </si>
  <si>
    <t>2020. évi kiadásai</t>
  </si>
  <si>
    <t>Dombóvár Város Önkormányzata 2020. évi előirányzat felhasználási terve</t>
  </si>
  <si>
    <t>2.2. 2 db műfüves labdarúgó pálya megvalósításához önerő</t>
  </si>
  <si>
    <t>1.6.3. Önkormányzat (pályázatok)</t>
  </si>
  <si>
    <t>1.6.2. Önkormányzat (állami támogatás előleg)</t>
  </si>
  <si>
    <t>1.6.1. Önkormányzat</t>
  </si>
  <si>
    <t>1.5. Dombóvári Közös Önkormányzati Hivatal</t>
  </si>
  <si>
    <t xml:space="preserve">1.1. Dombóvári Szivárvány Óvoda </t>
  </si>
  <si>
    <t>1.17. Kaposmenti Társulástól kapott támogatás</t>
  </si>
  <si>
    <t>3. Felhalmozási célú költségvetési támogatások</t>
  </si>
  <si>
    <t>2.3. Kulturális illetménypótlék</t>
  </si>
  <si>
    <t>2.2.2. Egészségügyi kiegészítő pótlék</t>
  </si>
  <si>
    <t xml:space="preserve">2.2.1. Szociális ágazati összevont pótlék </t>
  </si>
  <si>
    <t>2.1. A költségvetési szerveknél foglalkoztatottak 2019. évi áthúzódó és 2020. évi kompenzációja</t>
  </si>
  <si>
    <t>2. Működési célú költségvetési támogatások és kiegészítő támogatások (B115)</t>
  </si>
  <si>
    <t>1. Közfoglalkoztatás támogatása</t>
  </si>
  <si>
    <t>2. Bértámogatás</t>
  </si>
  <si>
    <t>1.1 Német Nemzetiségi Önkormányzat részére pályázati önrész biztosítása</t>
  </si>
  <si>
    <t>16. Városháza épületében szalagfüggöny beszerzése</t>
  </si>
  <si>
    <t>25. Szuhay Sportcentrum villamos mérőhely kiépítése</t>
  </si>
  <si>
    <t>3.5. Maradvány igénybevétele</t>
  </si>
  <si>
    <t>2.20 GDPR megfeleléshez biztosított támogatás (Dombó-Land Kft, Tinódi Ház Nkft)</t>
  </si>
  <si>
    <t>2.1.2. Visszatérítendő támogatás Tinódi Ház Nkft</t>
  </si>
  <si>
    <t>1.4 Régészeti tárgyú pályázathoz önrész biztosítása</t>
  </si>
  <si>
    <t>1.2.1 GDPR megfeleléshez biztosított támogatás</t>
  </si>
  <si>
    <t>4. Kisteherautó vásárlás</t>
  </si>
  <si>
    <t>2. Könyvtári állomány fejlesztése</t>
  </si>
  <si>
    <t>Működési célú támogatások államháztartáson kivülről</t>
  </si>
  <si>
    <t>2.3. Dombóvári Illyés Gyula Gimnáziumért Alapítványtól támogatás visszafizetés</t>
  </si>
  <si>
    <t>1.2. Hamulyák Közalapítványnak nyújtott visszatérítendő támogatás</t>
  </si>
  <si>
    <t>1.18. Nemzetiségi önkormányzatoktól koronavírus elleni védekezés támogatására</t>
  </si>
  <si>
    <t>2.5. Idegenforgalmi adóhoz kapcsolódó kiegészítő támogatás</t>
  </si>
  <si>
    <t>2.4. Önkormányzat rendkívüli támogatása</t>
  </si>
  <si>
    <t>1.4.2. Minimálbér és garantált bérminimum emeléséből adódó bértöbblet kifizetésére</t>
  </si>
  <si>
    <t>1.4.1. Kulturális pótlék kifizetéséhez támogatás</t>
  </si>
  <si>
    <t>1.3.4. Bölcsődei kiegészítő támogatás</t>
  </si>
  <si>
    <t>1.3.3. Minimálbér és garantált bérminimum emeléséből adódó bértöbblet kifizetésére</t>
  </si>
  <si>
    <t>1.3.2. Egészségügyi kiegészítő pótlék kifizetéséhez támogatás</t>
  </si>
  <si>
    <t>1.3.1. Szociális ágazati összevont pótlék kifizetéséhez támogatás</t>
  </si>
  <si>
    <t>1.2.1. Minimálbér és garantált bérminimum emeléséből adódó bértöbblet kifizetésére</t>
  </si>
  <si>
    <t>1.1.2. Minimálbér és garantált bérminimum emeléséből adódó bértöbblet kifizetésére</t>
  </si>
  <si>
    <t>1.1.1. Költségvetési szerveknél foglalkoztatottak 2019. évi áthúzódó és 2020. évi kompenzációja</t>
  </si>
  <si>
    <t>13. Adomány</t>
  </si>
  <si>
    <t>12. Balatonfenyvesi Ifjúsági Tábor bérbeadása</t>
  </si>
  <si>
    <t>11. Kártalanítás Döbrököz Község Önkormányzatától (közérdekű szolgalmi jog - szennyvízcsatorna)</t>
  </si>
  <si>
    <t>4.1. Tinódi Ház Nonprofit Kft. részére tagi kölcsön nyújtása</t>
  </si>
  <si>
    <t>4. Felhalmozási célú visszatérítendő támogatások, kölcsönök nyújtása államháztartáson kívülre</t>
  </si>
  <si>
    <t>3.10. Önerő fejlesztési pályázathoz - helyi utak felújítása</t>
  </si>
  <si>
    <t>3.9. Közművelődési érdekeltségnövelő támogatáshoz önerő</t>
  </si>
  <si>
    <t>3.8. Kültéri sportparkhoz kapcsolódóan önerő biztosítása futókör kialakítása érdekében</t>
  </si>
  <si>
    <t>3.7. Kubinyi Ágoston Program pályázathoz önerő</t>
  </si>
  <si>
    <t>3.6. Vis maior pályázathoz önerő</t>
  </si>
  <si>
    <t>2.5. Helyi védelem alatt álló épületek felújítására</t>
  </si>
  <si>
    <t>2.4. Dombóvári Focisuli Egyesület eszközbeszerzésének támogatása</t>
  </si>
  <si>
    <t>2.3. Visszatérítendő támogatás biztosítása a Dombóvári Illyés Gyula Gimnáziumért Alapítvány részére</t>
  </si>
  <si>
    <t>17. Pannónia út 7. szám alatti önkormányzati lakóépület felújítása</t>
  </si>
  <si>
    <t>26. Mászlony kocsibejárók</t>
  </si>
  <si>
    <t>2.24. Pótbefizetés Dombóvári Városgazdálkodási NKft. részére</t>
  </si>
  <si>
    <t>2.23. Tinódi Ház füstelvezető rendszer javításának támogatása</t>
  </si>
  <si>
    <t>2.22. Pótbefizetés Dombó-Land Kft. részére</t>
  </si>
  <si>
    <t>2.21. Visszatérítendő támogatás Hamulyák Közalapítvány részére</t>
  </si>
  <si>
    <t>1.6. Bursa Hungarica felsőoktatási ösztöndíj pályázat</t>
  </si>
  <si>
    <t>1.17. Támogatás hulladékgyűjtő edényzet beszerzéséhez</t>
  </si>
  <si>
    <t>1.16. Krízishelyzeti támogatás</t>
  </si>
  <si>
    <t>1.10. Gyermek születésének támogatása</t>
  </si>
  <si>
    <t>67. Szállásréti tó vízjogi fennmaradási és üzemeltetési engedélyezési tervdokumentáció</t>
  </si>
  <si>
    <t>66. Gimnázium napelemes rendszerének szabványossá tétele</t>
  </si>
  <si>
    <t>65. Tagdíj Kapos-menti Terület- és Vidékfejlesztési Társulásnak</t>
  </si>
  <si>
    <t>64. Közművelődési, közgyűjteményi feladatellátás szervezeti kereteinek vizsgálata</t>
  </si>
  <si>
    <t>63. Árpád u. 2-4-6. sz. épület megsüllyedésével kapcsolatos kárfelelősség</t>
  </si>
  <si>
    <t>62. Városháza belső festési munkái</t>
  </si>
  <si>
    <t>23.1 Pandémia miatti védekezés kiadásai</t>
  </si>
  <si>
    <t>módosított előirányzat (2)</t>
  </si>
  <si>
    <t>18. Belterületi utak felújítása</t>
  </si>
  <si>
    <t>1.4.3. Könyvtári célú érdekeltségnövelő támogatás</t>
  </si>
  <si>
    <t>3.1. Könyvtári célú érdekeltségnövelő támogatás</t>
  </si>
  <si>
    <t>2. Uszoda gépészet (2 db szivattyú)</t>
  </si>
  <si>
    <t>3. Villanyszerelési munkák (világítás, uszodai gépház)</t>
  </si>
  <si>
    <t>4. Zöld Liget Tagóvoda beépített ajtók cseréje, személyzeti wc kialakítása</t>
  </si>
  <si>
    <t>3.2. Közművelődési érdekeltségnövelő támogatás</t>
  </si>
  <si>
    <t>3.3. Belterületi utak felújítása</t>
  </si>
  <si>
    <t>3.4. Muzeális intézmények szakmai támogatása</t>
  </si>
  <si>
    <t>2.6. Tisztítsuk meg az országot! Pályázati támogatás</t>
  </si>
  <si>
    <t>2.25. Visszatérítendő támogatás Futóegerek Futó- és Szabadidős Sportegyesület részére</t>
  </si>
  <si>
    <t>1.3. Futóegerek Futó- és Szabadidős Sportegyesületnek nyújtott visszatérítendő támogatás</t>
  </si>
  <si>
    <t>1.5. Kapos-menti Társulás részére hozzájárulás biztosítása családsegítő és gyermekvédelmi feladatok ellátásához 2020.01.01-2020.04.30 időszakra</t>
  </si>
  <si>
    <t>68. Szociális és Gyermekvédelmi Főigazgatóság követelése</t>
  </si>
  <si>
    <t>2.26. Szilveszteri Virtuális Futás 2020. sportrendezvény támogatása</t>
  </si>
  <si>
    <t>2.6. A Dombóvári Városgazdálkodási Nonprofit Kft. eszközvásárlásának támogatása</t>
  </si>
  <si>
    <t>69. Tourinform iroda előző évi kiadásainak elszámolása</t>
  </si>
  <si>
    <t>70. Közbeszerzési eljárás szabálytalansága miatti bírság</t>
  </si>
  <si>
    <t>1.7. EFOP-1.5.3-16-2017-00063 Humán szolgáltatások fejlesztése a Dombóvári járásban</t>
  </si>
  <si>
    <t>27. EFOP-1.5.3-16-2017-00063 Humán szolgáltatások fejlesztése a Dombóvári járásban</t>
  </si>
  <si>
    <t>19. EFOP-1.5.3-16-2017-00063 Humán szolgáltatások fejlesztése a Dombóvári járásban</t>
  </si>
  <si>
    <t>1.8. EFOP-3.9.2-16-2017-00047 Humán kapacitások fejlesztése a Dombóvári járásban</t>
  </si>
  <si>
    <t>2. Kazán beszerzés</t>
  </si>
  <si>
    <t>1. Bölcsőde járdafelújítás, tető csapadékvíz elvezetés, gyermekátadó helyiség lapozása, WC ajtócsere</t>
  </si>
  <si>
    <t>3. Új bölcsődei csoport indításával kapcsolatos kiadások</t>
  </si>
  <si>
    <t>2. Menza program</t>
  </si>
  <si>
    <t>71. Dombóvár város ivóvízhálózatán a rendkívüli helyzetből adódó azonnali feladatok elvégzése</t>
  </si>
  <si>
    <t>2.7. DFC számára TAO-s támogatáshoz önrész biztosítása</t>
  </si>
  <si>
    <t>1.9. KÖH 2019. év hozzájárulás elszámolása</t>
  </si>
  <si>
    <t>1.18. Lakásbérleti szerződés közjegyzői okiratba foglalása</t>
  </si>
  <si>
    <t>2.27. Kihívás napja program (előző évi)</t>
  </si>
  <si>
    <t>2.7. A dombóvári szabadidő- és sportcentrum beruházás előkészítésének támogatása</t>
  </si>
  <si>
    <t>3.11. A dombóvári szabadidő- és sportcentrum beruházás előkészítése</t>
  </si>
  <si>
    <t>1.10. Kaposszekcső Község Önkormányzatával szemben fennálló tartozás</t>
  </si>
  <si>
    <t>28. Közművelődési érdekeltségnövelő támogatásból megvalósuló beszerzések</t>
  </si>
  <si>
    <t>1.19. Tavaszi koncertek pályázat támogatása</t>
  </si>
  <si>
    <t>1.20. Új testvér-települési kapcsolat kialakítása pályázat támogatása</t>
  </si>
  <si>
    <t>módosított előirányzat (3)</t>
  </si>
  <si>
    <t>"1. melléklet a 7/2020. (II. 29.) önkormányzati rendelethez"</t>
  </si>
  <si>
    <t>"2. melléklet a 7/2020. (II. 29.) önkormányzati rendelethez"</t>
  </si>
  <si>
    <t>"2.a. melléklet a 7/2020. (II. 29.) önkormányzati rendelethez"</t>
  </si>
  <si>
    <t>2020. mód. ei. (2)</t>
  </si>
  <si>
    <t>2020. mód. ei. (3)</t>
  </si>
  <si>
    <t>"4. melléklet a 7/2020. (II. 29.) önkormányzati rendelethez"</t>
  </si>
  <si>
    <t>1.4. Szászorszép Óvoda és Bölcsöde</t>
  </si>
  <si>
    <t>1. melléklet a 3/2021. (I. 30.) önkormányzati rendelethez</t>
  </si>
  <si>
    <t>2. melléklet a 3/2021. (I. 30.) önkormányzati rendelethez</t>
  </si>
  <si>
    <t>2.a. melléklet a 3/2021. (I. 30.) önkormányzati rendelethez</t>
  </si>
  <si>
    <t>3. melléklet a 3/2021. (I. 30.) önkormányzati rendelethez</t>
  </si>
  <si>
    <t>4. melléklet a 3/2021. (I. 30.) önkormányzati rendelethez</t>
  </si>
  <si>
    <t>Módosított előirányzat</t>
  </si>
  <si>
    <t>5. melléklet a 3/2021. (I. 30.) önkormányzati rendelethez</t>
  </si>
  <si>
    <t>"8/a. melléklet a 7/2020. (II. 29.) önkormányzati rendelethez"</t>
  </si>
  <si>
    <t>"8. melléklet a 7/2020. (II. 29.)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</si>
</sst>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0.0%"/>
    <numFmt numFmtId="165" formatCode="0.0"/>
    <numFmt numFmtId="166" formatCode="_-* #,##0\ &quot;Ft&quot;_-;\-* #,##0\ &quot;Ft&quot;_-;_-* &quot;-&quot;??\ &quot;Ft&quot;_-;_-@_-"/>
    <numFmt numFmtId="167" formatCode="0.000"/>
  </numFmts>
  <fonts count="5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45" fillId="0" borderId="0"/>
    <xf numFmtId="44" fontId="50" fillId="0" borderId="0" applyFont="0" applyFill="0" applyBorder="0" applyAlignment="0" applyProtection="0"/>
  </cellStyleXfs>
  <cellXfs count="363">
    <xf numFmtId="0" fontId="0" fillId="0" borderId="0" xfId="0"/>
    <xf numFmtId="0" fontId="22" fillId="0" borderId="0" xfId="53" applyFont="1"/>
    <xf numFmtId="0" fontId="25" fillId="0" borderId="0" xfId="53" applyFont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0" xfId="53" applyFont="1" applyBorder="1"/>
    <xf numFmtId="0" fontId="22" fillId="0" borderId="0" xfId="53" applyFont="1" applyAlignment="1">
      <alignment vertical="center"/>
    </xf>
    <xf numFmtId="0" fontId="26" fillId="0" borderId="0" xfId="53" applyFont="1"/>
    <xf numFmtId="0" fontId="26" fillId="0" borderId="0" xfId="53" applyFont="1" applyBorder="1" applyAlignment="1">
      <alignment horizontal="right"/>
    </xf>
    <xf numFmtId="0" fontId="2" fillId="0" borderId="0" xfId="51" applyFill="1"/>
    <xf numFmtId="0" fontId="2" fillId="0" borderId="0" xfId="51"/>
    <xf numFmtId="0" fontId="39" fillId="0" borderId="0" xfId="51" applyFont="1"/>
    <xf numFmtId="0" fontId="33" fillId="0" borderId="0" xfId="53" applyFont="1" applyFill="1" applyBorder="1" applyAlignment="1">
      <alignment horizontal="right"/>
    </xf>
    <xf numFmtId="164" fontId="45" fillId="0" borderId="10" xfId="60" applyNumberFormat="1" applyFont="1" applyFill="1" applyBorder="1"/>
    <xf numFmtId="0" fontId="45" fillId="0" borderId="0" xfId="61"/>
    <xf numFmtId="3" fontId="45" fillId="0" borderId="0" xfId="61" applyNumberFormat="1"/>
    <xf numFmtId="0" fontId="47" fillId="0" borderId="0" xfId="61" applyFont="1"/>
    <xf numFmtId="0" fontId="46" fillId="0" borderId="0" xfId="61" applyFont="1"/>
    <xf numFmtId="0" fontId="45" fillId="0" borderId="42" xfId="61" applyBorder="1"/>
    <xf numFmtId="0" fontId="45" fillId="0" borderId="43" xfId="61" applyBorder="1"/>
    <xf numFmtId="0" fontId="45" fillId="0" borderId="44" xfId="61" applyBorder="1"/>
    <xf numFmtId="0" fontId="45" fillId="0" borderId="45" xfId="61" applyBorder="1" applyAlignment="1">
      <alignment wrapText="1"/>
    </xf>
    <xf numFmtId="0" fontId="43" fillId="0" borderId="46" xfId="61" applyFont="1" applyBorder="1"/>
    <xf numFmtId="0" fontId="32" fillId="0" borderId="10" xfId="53" applyFont="1" applyBorder="1"/>
    <xf numFmtId="0" fontId="22" fillId="0" borderId="13" xfId="53" applyFont="1" applyBorder="1"/>
    <xf numFmtId="0" fontId="22" fillId="0" borderId="12" xfId="53" applyFont="1" applyBorder="1"/>
    <xf numFmtId="0" fontId="22" fillId="0" borderId="14" xfId="53" applyFont="1" applyBorder="1"/>
    <xf numFmtId="0" fontId="23" fillId="0" borderId="10" xfId="53" applyFont="1" applyBorder="1"/>
    <xf numFmtId="0" fontId="21" fillId="0" borderId="10" xfId="53" applyFont="1" applyBorder="1"/>
    <xf numFmtId="0" fontId="24" fillId="0" borderId="10" xfId="53" applyFont="1" applyBorder="1"/>
    <xf numFmtId="0" fontId="32" fillId="0" borderId="21" xfId="53" applyFont="1" applyBorder="1" applyAlignment="1">
      <alignment wrapText="1"/>
    </xf>
    <xf numFmtId="0" fontId="35" fillId="0" borderId="21" xfId="53" applyFont="1" applyBorder="1" applyAlignment="1">
      <alignment wrapText="1"/>
    </xf>
    <xf numFmtId="0" fontId="32" fillId="0" borderId="31" xfId="53" applyFont="1" applyBorder="1" applyAlignment="1">
      <alignment wrapText="1"/>
    </xf>
    <xf numFmtId="0" fontId="32" fillId="0" borderId="31" xfId="53" applyFont="1" applyBorder="1"/>
    <xf numFmtId="0" fontId="22" fillId="0" borderId="10" xfId="53" applyFont="1" applyBorder="1" applyAlignment="1">
      <alignment wrapText="1"/>
    </xf>
    <xf numFmtId="0" fontId="22" fillId="0" borderId="10" xfId="53" applyFont="1" applyBorder="1" applyAlignment="1">
      <alignment horizontal="center" vertical="center"/>
    </xf>
    <xf numFmtId="0" fontId="33" fillId="0" borderId="0" xfId="53" applyFont="1" applyBorder="1" applyAlignment="1">
      <alignment horizontal="right"/>
    </xf>
    <xf numFmtId="0" fontId="22" fillId="0" borderId="0" xfId="53" applyFont="1" applyAlignment="1">
      <alignment wrapText="1"/>
    </xf>
    <xf numFmtId="0" fontId="24" fillId="0" borderId="0" xfId="53" applyFont="1"/>
    <xf numFmtId="3" fontId="28" fillId="0" borderId="36" xfId="53" applyNumberFormat="1" applyFont="1" applyBorder="1" applyAlignment="1">
      <alignment wrapText="1"/>
    </xf>
    <xf numFmtId="3" fontId="26" fillId="0" borderId="20" xfId="53" applyNumberFormat="1" applyFont="1" applyBorder="1"/>
    <xf numFmtId="3" fontId="26" fillId="0" borderId="13" xfId="53" applyNumberFormat="1" applyFont="1" applyBorder="1"/>
    <xf numFmtId="3" fontId="26" fillId="0" borderId="36" xfId="53" applyNumberFormat="1" applyFont="1" applyBorder="1" applyAlignment="1">
      <alignment wrapText="1"/>
    </xf>
    <xf numFmtId="0" fontId="26" fillId="0" borderId="20" xfId="53" applyFont="1" applyBorder="1" applyAlignment="1">
      <alignment horizontal="center" vertical="center" wrapText="1"/>
    </xf>
    <xf numFmtId="0" fontId="26" fillId="0" borderId="19" xfId="53" applyFont="1" applyBorder="1" applyAlignment="1">
      <alignment horizontal="center" vertical="center" wrapText="1"/>
    </xf>
    <xf numFmtId="0" fontId="26" fillId="0" borderId="13" xfId="53" applyFont="1" applyBorder="1" applyAlignment="1">
      <alignment horizontal="center" vertical="center" wrapText="1"/>
    </xf>
    <xf numFmtId="0" fontId="26" fillId="0" borderId="36" xfId="53" applyFont="1" applyBorder="1" applyAlignment="1">
      <alignment vertical="center" wrapText="1"/>
    </xf>
    <xf numFmtId="0" fontId="32" fillId="0" borderId="0" xfId="53" applyFont="1" applyBorder="1" applyAlignment="1">
      <alignment horizontal="right"/>
    </xf>
    <xf numFmtId="0" fontId="39" fillId="0" borderId="0" xfId="59" applyFont="1" applyAlignment="1">
      <alignment wrapText="1"/>
    </xf>
    <xf numFmtId="0" fontId="39" fillId="0" borderId="0" xfId="59" applyFont="1"/>
    <xf numFmtId="3" fontId="45" fillId="0" borderId="10" xfId="61" applyNumberFormat="1" applyBorder="1"/>
    <xf numFmtId="0" fontId="45" fillId="0" borderId="10" xfId="61" applyBorder="1"/>
    <xf numFmtId="3" fontId="42" fillId="0" borderId="10" xfId="61" applyNumberFormat="1" applyFont="1" applyBorder="1"/>
    <xf numFmtId="3" fontId="43" fillId="0" borderId="10" xfId="61" applyNumberFormat="1" applyFont="1" applyBorder="1"/>
    <xf numFmtId="0" fontId="43" fillId="0" borderId="10" xfId="61" applyFont="1" applyBorder="1"/>
    <xf numFmtId="0" fontId="45" fillId="0" borderId="10" xfId="61" applyBorder="1" applyAlignment="1">
      <alignment wrapText="1"/>
    </xf>
    <xf numFmtId="0" fontId="42" fillId="0" borderId="10" xfId="61" applyFont="1" applyBorder="1"/>
    <xf numFmtId="165" fontId="45" fillId="0" borderId="0" xfId="61" applyNumberFormat="1"/>
    <xf numFmtId="3" fontId="43" fillId="0" borderId="0" xfId="61" applyNumberFormat="1" applyFont="1"/>
    <xf numFmtId="0" fontId="43" fillId="0" borderId="0" xfId="61" applyFont="1"/>
    <xf numFmtId="0" fontId="42" fillId="0" borderId="10" xfId="61" applyFont="1" applyBorder="1" applyAlignment="1">
      <alignment wrapText="1"/>
    </xf>
    <xf numFmtId="3" fontId="45" fillId="0" borderId="10" xfId="61" applyNumberFormat="1" applyBorder="1" applyAlignment="1">
      <alignment horizontal="center"/>
    </xf>
    <xf numFmtId="0" fontId="45" fillId="0" borderId="0" xfId="61" applyAlignment="1">
      <alignment horizontal="right"/>
    </xf>
    <xf numFmtId="0" fontId="45" fillId="0" borderId="48" xfId="61" applyBorder="1"/>
    <xf numFmtId="0" fontId="45" fillId="0" borderId="45" xfId="61" applyBorder="1"/>
    <xf numFmtId="0" fontId="45" fillId="0" borderId="44" xfId="61" applyBorder="1" applyAlignment="1">
      <alignment wrapText="1"/>
    </xf>
    <xf numFmtId="0" fontId="45" fillId="0" borderId="47" xfId="61" applyBorder="1" applyAlignment="1">
      <alignment wrapText="1"/>
    </xf>
    <xf numFmtId="0" fontId="45" fillId="0" borderId="45" xfId="61" applyBorder="1" applyAlignment="1">
      <alignment horizontal="center" wrapText="1"/>
    </xf>
    <xf numFmtId="0" fontId="22" fillId="0" borderId="0" xfId="53" applyFont="1" applyBorder="1" applyAlignment="1">
      <alignment horizontal="right"/>
    </xf>
    <xf numFmtId="0" fontId="26" fillId="0" borderId="35" xfId="53" applyFont="1" applyBorder="1" applyAlignment="1">
      <alignment horizontal="center" vertical="center" wrapText="1"/>
    </xf>
    <xf numFmtId="0" fontId="31" fillId="0" borderId="0" xfId="52" applyFont="1"/>
    <xf numFmtId="0" fontId="2" fillId="0" borderId="0" xfId="52"/>
    <xf numFmtId="0" fontId="43" fillId="0" borderId="0" xfId="61" applyFont="1" applyAlignment="1">
      <alignment horizontal="center"/>
    </xf>
    <xf numFmtId="0" fontId="23" fillId="0" borderId="0" xfId="53" applyFont="1" applyBorder="1" applyAlignment="1">
      <alignment horizontal="right"/>
    </xf>
    <xf numFmtId="3" fontId="28" fillId="0" borderId="13" xfId="53" applyNumberFormat="1" applyFont="1" applyBorder="1"/>
    <xf numFmtId="3" fontId="28" fillId="0" borderId="10" xfId="53" applyNumberFormat="1" applyFont="1" applyBorder="1"/>
    <xf numFmtId="3" fontId="28" fillId="0" borderId="31" xfId="53" applyNumberFormat="1" applyFont="1" applyBorder="1"/>
    <xf numFmtId="3" fontId="28" fillId="0" borderId="34" xfId="53" applyNumberFormat="1" applyFont="1" applyBorder="1"/>
    <xf numFmtId="3" fontId="28" fillId="0" borderId="20" xfId="53" applyNumberFormat="1" applyFont="1" applyBorder="1"/>
    <xf numFmtId="3" fontId="26" fillId="0" borderId="35" xfId="53" applyNumberFormat="1" applyFont="1" applyBorder="1"/>
    <xf numFmtId="3" fontId="26" fillId="0" borderId="10" xfId="53" applyNumberFormat="1" applyFont="1" applyBorder="1"/>
    <xf numFmtId="3" fontId="26" fillId="0" borderId="31" xfId="53" applyNumberFormat="1" applyFont="1" applyBorder="1"/>
    <xf numFmtId="3" fontId="26" fillId="0" borderId="34" xfId="53" applyNumberFormat="1" applyFont="1" applyBorder="1"/>
    <xf numFmtId="0" fontId="26" fillId="0" borderId="10" xfId="53" applyFont="1" applyBorder="1" applyAlignment="1">
      <alignment horizontal="center" vertical="center" wrapText="1"/>
    </xf>
    <xf numFmtId="0" fontId="27" fillId="0" borderId="0" xfId="53" applyFont="1" applyBorder="1"/>
    <xf numFmtId="3" fontId="40" fillId="0" borderId="10" xfId="51" applyNumberFormat="1" applyFont="1" applyBorder="1"/>
    <xf numFmtId="0" fontId="40" fillId="0" borderId="10" xfId="59" applyFont="1" applyBorder="1" applyAlignment="1">
      <alignment wrapText="1"/>
    </xf>
    <xf numFmtId="0" fontId="39" fillId="0" borderId="10" xfId="51" applyFont="1" applyBorder="1"/>
    <xf numFmtId="3" fontId="39" fillId="0" borderId="10" xfId="51" applyNumberFormat="1" applyFont="1" applyBorder="1"/>
    <xf numFmtId="0" fontId="41" fillId="0" borderId="10" xfId="59" applyFont="1" applyBorder="1" applyAlignment="1">
      <alignment wrapText="1"/>
    </xf>
    <xf numFmtId="3" fontId="41" fillId="0" borderId="10" xfId="59" applyNumberFormat="1" applyFont="1" applyBorder="1"/>
    <xf numFmtId="3" fontId="41" fillId="0" borderId="10" xfId="51" applyNumberFormat="1" applyFont="1" applyBorder="1"/>
    <xf numFmtId="0" fontId="39" fillId="0" borderId="10" xfId="51" applyFont="1" applyBorder="1" applyAlignment="1">
      <alignment wrapText="1"/>
    </xf>
    <xf numFmtId="3" fontId="39" fillId="0" borderId="10" xfId="59" applyNumberFormat="1" applyFont="1" applyBorder="1"/>
    <xf numFmtId="0" fontId="39" fillId="0" borderId="10" xfId="59" applyFont="1" applyBorder="1" applyAlignment="1">
      <alignment wrapText="1"/>
    </xf>
    <xf numFmtId="0" fontId="2" fillId="0" borderId="10" xfId="51" applyBorder="1"/>
    <xf numFmtId="3" fontId="39" fillId="0" borderId="10" xfId="59" applyNumberFormat="1" applyFont="1" applyBorder="1" applyAlignment="1">
      <alignment vertical="center"/>
    </xf>
    <xf numFmtId="0" fontId="39" fillId="0" borderId="10" xfId="59" applyFont="1" applyBorder="1" applyAlignment="1">
      <alignment vertical="center" wrapText="1"/>
    </xf>
    <xf numFmtId="0" fontId="38" fillId="0" borderId="10" xfId="51" applyFont="1" applyBorder="1" applyAlignment="1">
      <alignment wrapText="1"/>
    </xf>
    <xf numFmtId="0" fontId="41" fillId="0" borderId="10" xfId="51" applyFont="1" applyBorder="1"/>
    <xf numFmtId="3" fontId="39" fillId="0" borderId="10" xfId="59" applyNumberFormat="1" applyFont="1" applyBorder="1" applyAlignment="1">
      <alignment horizontal="center"/>
    </xf>
    <xf numFmtId="0" fontId="39" fillId="0" borderId="10" xfId="59" applyFont="1" applyBorder="1" applyAlignment="1">
      <alignment horizontal="center" wrapText="1"/>
    </xf>
    <xf numFmtId="0" fontId="39" fillId="0" borderId="10" xfId="59" applyFont="1" applyBorder="1" applyAlignment="1">
      <alignment horizontal="center"/>
    </xf>
    <xf numFmtId="0" fontId="39" fillId="0" borderId="10" xfId="59" applyFont="1" applyBorder="1" applyAlignment="1">
      <alignment horizontal="center" vertical="center" wrapText="1"/>
    </xf>
    <xf numFmtId="0" fontId="39" fillId="0" borderId="10" xfId="59" applyFont="1" applyBorder="1" applyAlignment="1">
      <alignment horizontal="center" vertical="center"/>
    </xf>
    <xf numFmtId="0" fontId="41" fillId="0" borderId="10" xfId="59" applyFont="1" applyBorder="1" applyAlignment="1">
      <alignment vertical="center"/>
    </xf>
    <xf numFmtId="0" fontId="39" fillId="0" borderId="10" xfId="59" applyFont="1" applyBorder="1" applyAlignment="1">
      <alignment vertical="center"/>
    </xf>
    <xf numFmtId="0" fontId="39" fillId="0" borderId="10" xfId="59" applyFont="1" applyBorder="1"/>
    <xf numFmtId="3" fontId="41" fillId="0" borderId="10" xfId="59" applyNumberFormat="1" applyFont="1" applyBorder="1" applyAlignment="1">
      <alignment horizontal="right"/>
    </xf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22" fillId="0" borderId="19" xfId="53" applyFont="1" applyFill="1" applyBorder="1"/>
    <xf numFmtId="0" fontId="22" fillId="0" borderId="10" xfId="53" applyFont="1" applyFill="1" applyBorder="1"/>
    <xf numFmtId="0" fontId="22" fillId="0" borderId="20" xfId="53" applyFont="1" applyFill="1" applyBorder="1"/>
    <xf numFmtId="3" fontId="32" fillId="0" borderId="19" xfId="53" applyNumberFormat="1" applyFont="1" applyFill="1" applyBorder="1"/>
    <xf numFmtId="3" fontId="32" fillId="0" borderId="10" xfId="53" applyNumberFormat="1" applyFont="1" applyFill="1" applyBorder="1"/>
    <xf numFmtId="3" fontId="32" fillId="0" borderId="20" xfId="53" applyNumberFormat="1" applyFont="1" applyFill="1" applyBorder="1"/>
    <xf numFmtId="3" fontId="34" fillId="0" borderId="19" xfId="53" applyNumberFormat="1" applyFont="1" applyFill="1" applyBorder="1"/>
    <xf numFmtId="3" fontId="34" fillId="0" borderId="10" xfId="53" applyNumberFormat="1" applyFont="1" applyFill="1" applyBorder="1"/>
    <xf numFmtId="3" fontId="34" fillId="0" borderId="20" xfId="53" applyNumberFormat="1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3" fontId="33" fillId="0" borderId="20" xfId="53" applyNumberFormat="1" applyFont="1" applyFill="1" applyBorder="1"/>
    <xf numFmtId="3" fontId="35" fillId="0" borderId="19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3" fontId="33" fillId="0" borderId="19" xfId="53" applyNumberFormat="1" applyFont="1" applyFill="1" applyBorder="1" applyAlignment="1">
      <alignment wrapText="1"/>
    </xf>
    <xf numFmtId="3" fontId="33" fillId="0" borderId="10" xfId="53" applyNumberFormat="1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19" xfId="53" applyNumberFormat="1" applyFont="1" applyFill="1" applyBorder="1"/>
    <xf numFmtId="3" fontId="35" fillId="0" borderId="10" xfId="53" applyNumberFormat="1" applyFont="1" applyFill="1" applyBorder="1"/>
    <xf numFmtId="3" fontId="35" fillId="0" borderId="20" xfId="53" applyNumberFormat="1" applyFont="1" applyFill="1" applyBorder="1"/>
    <xf numFmtId="3" fontId="34" fillId="0" borderId="10" xfId="53" applyNumberFormat="1" applyFont="1" applyFill="1" applyBorder="1" applyAlignment="1">
      <alignment wrapText="1"/>
    </xf>
    <xf numFmtId="3" fontId="34" fillId="0" borderId="22" xfId="53" applyNumberFormat="1" applyFont="1" applyFill="1" applyBorder="1"/>
    <xf numFmtId="3" fontId="34" fillId="0" borderId="41" xfId="53" applyNumberFormat="1" applyFont="1" applyFill="1" applyBorder="1"/>
    <xf numFmtId="3" fontId="34" fillId="0" borderId="24" xfId="53" applyNumberFormat="1" applyFont="1" applyFill="1" applyBorder="1"/>
    <xf numFmtId="3" fontId="33" fillId="0" borderId="31" xfId="53" applyNumberFormat="1" applyFont="1" applyFill="1" applyBorder="1"/>
    <xf numFmtId="3" fontId="33" fillId="0" borderId="13" xfId="53" applyNumberFormat="1" applyFont="1" applyFill="1" applyBorder="1"/>
    <xf numFmtId="0" fontId="32" fillId="0" borderId="35" xfId="53" applyFont="1" applyBorder="1" applyAlignment="1">
      <alignment wrapText="1"/>
    </xf>
    <xf numFmtId="0" fontId="35" fillId="0" borderId="35" xfId="53" applyFont="1" applyBorder="1" applyAlignment="1">
      <alignment wrapText="1"/>
    </xf>
    <xf numFmtId="0" fontId="23" fillId="0" borderId="13" xfId="53" applyFont="1" applyBorder="1"/>
    <xf numFmtId="0" fontId="32" fillId="0" borderId="16" xfId="53" applyFont="1" applyFill="1" applyBorder="1"/>
    <xf numFmtId="0" fontId="32" fillId="0" borderId="32" xfId="53" applyFont="1" applyFill="1" applyBorder="1"/>
    <xf numFmtId="0" fontId="32" fillId="0" borderId="17" xfId="53" applyFont="1" applyFill="1" applyBorder="1"/>
    <xf numFmtId="0" fontId="32" fillId="0" borderId="19" xfId="53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 applyAlignment="1">
      <alignment horizontal="right"/>
    </xf>
    <xf numFmtId="3" fontId="34" fillId="0" borderId="31" xfId="53" applyNumberFormat="1" applyFont="1" applyFill="1" applyBorder="1" applyAlignment="1">
      <alignment horizontal="right"/>
    </xf>
    <xf numFmtId="3" fontId="32" fillId="0" borderId="10" xfId="53" applyNumberFormat="1" applyFont="1" applyFill="1" applyBorder="1" applyAlignment="1">
      <alignment wrapText="1"/>
    </xf>
    <xf numFmtId="3" fontId="35" fillId="0" borderId="36" xfId="53" applyNumberFormat="1" applyFont="1" applyFill="1" applyBorder="1"/>
    <xf numFmtId="3" fontId="35" fillId="0" borderId="31" xfId="53" applyNumberFormat="1" applyFont="1" applyFill="1" applyBorder="1"/>
    <xf numFmtId="0" fontId="32" fillId="0" borderId="34" xfId="53" applyFont="1" applyBorder="1"/>
    <xf numFmtId="0" fontId="22" fillId="0" borderId="0" xfId="53" applyFont="1" applyFill="1" applyBorder="1"/>
    <xf numFmtId="0" fontId="22" fillId="0" borderId="15" xfId="53" applyFont="1" applyFill="1" applyBorder="1"/>
    <xf numFmtId="0" fontId="32" fillId="0" borderId="34" xfId="53" applyFont="1" applyBorder="1" applyAlignment="1">
      <alignment wrapText="1"/>
    </xf>
    <xf numFmtId="49" fontId="22" fillId="0" borderId="10" xfId="53" applyNumberFormat="1" applyFont="1" applyBorder="1"/>
    <xf numFmtId="49" fontId="22" fillId="0" borderId="10" xfId="53" applyNumberFormat="1" applyFont="1" applyBorder="1" applyAlignment="1">
      <alignment horizontal="center" vertical="center"/>
    </xf>
    <xf numFmtId="49" fontId="23" fillId="0" borderId="10" xfId="53" applyNumberFormat="1" applyFont="1" applyBorder="1"/>
    <xf numFmtId="49" fontId="22" fillId="0" borderId="10" xfId="53" applyNumberFormat="1" applyFont="1" applyBorder="1" applyAlignment="1">
      <alignment wrapText="1"/>
    </xf>
    <xf numFmtId="49" fontId="22" fillId="0" borderId="10" xfId="53" applyNumberFormat="1" applyFont="1" applyBorder="1" applyAlignment="1"/>
    <xf numFmtId="166" fontId="32" fillId="0" borderId="31" xfId="62" applyNumberFormat="1" applyFont="1" applyBorder="1"/>
    <xf numFmtId="166" fontId="32" fillId="0" borderId="34" xfId="62" applyNumberFormat="1" applyFont="1" applyBorder="1"/>
    <xf numFmtId="0" fontId="33" fillId="0" borderId="31" xfId="53" applyFont="1" applyFill="1" applyBorder="1"/>
    <xf numFmtId="3" fontId="33" fillId="0" borderId="35" xfId="53" applyNumberFormat="1" applyFont="1" applyFill="1" applyBorder="1"/>
    <xf numFmtId="166" fontId="51" fillId="0" borderId="31" xfId="62" applyNumberFormat="1" applyFont="1" applyBorder="1"/>
    <xf numFmtId="0" fontId="32" fillId="0" borderId="31" xfId="53" applyFont="1" applyFill="1" applyBorder="1"/>
    <xf numFmtId="3" fontId="32" fillId="0" borderId="31" xfId="53" applyNumberFormat="1" applyFont="1" applyFill="1" applyBorder="1"/>
    <xf numFmtId="3" fontId="32" fillId="0" borderId="34" xfId="53" applyNumberFormat="1" applyFont="1" applyFill="1" applyBorder="1"/>
    <xf numFmtId="3" fontId="26" fillId="0" borderId="34" xfId="53" applyNumberFormat="1" applyFont="1" applyFill="1" applyBorder="1"/>
    <xf numFmtId="0" fontId="32" fillId="0" borderId="0" xfId="53" applyFont="1" applyFill="1" applyBorder="1"/>
    <xf numFmtId="0" fontId="22" fillId="0" borderId="0" xfId="53" applyFont="1" applyFill="1" applyBorder="1" applyAlignment="1">
      <alignment horizontal="right"/>
    </xf>
    <xf numFmtId="0" fontId="33" fillId="0" borderId="0" xfId="53" applyFont="1" applyFill="1" applyBorder="1"/>
    <xf numFmtId="0" fontId="34" fillId="0" borderId="0" xfId="53" applyFont="1" applyFill="1" applyBorder="1" applyAlignment="1">
      <alignment horizontal="center"/>
    </xf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3" fontId="34" fillId="0" borderId="25" xfId="53" applyNumberFormat="1" applyFont="1" applyFill="1" applyBorder="1"/>
    <xf numFmtId="3" fontId="34" fillId="0" borderId="12" xfId="53" applyNumberFormat="1" applyFont="1" applyFill="1" applyBorder="1"/>
    <xf numFmtId="3" fontId="34" fillId="0" borderId="26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20" xfId="53" applyFont="1" applyFill="1" applyBorder="1" applyAlignment="1">
      <alignment horizontal="center"/>
    </xf>
    <xf numFmtId="0" fontId="34" fillId="0" borderId="31" xfId="53" applyFont="1" applyFill="1" applyBorder="1"/>
    <xf numFmtId="0" fontId="34" fillId="0" borderId="35" xfId="53" applyFont="1" applyFill="1" applyBorder="1" applyAlignment="1">
      <alignment horizontal="center"/>
    </xf>
    <xf numFmtId="0" fontId="34" fillId="0" borderId="21" xfId="53" applyFont="1" applyFill="1" applyBorder="1" applyAlignment="1">
      <alignment wrapText="1"/>
    </xf>
    <xf numFmtId="3" fontId="34" fillId="0" borderId="31" xfId="53" applyNumberFormat="1" applyFont="1" applyFill="1" applyBorder="1"/>
    <xf numFmtId="0" fontId="32" fillId="0" borderId="34" xfId="53" applyFont="1" applyFill="1" applyBorder="1"/>
    <xf numFmtId="0" fontId="32" fillId="0" borderId="19" xfId="53" applyFont="1" applyFill="1" applyBorder="1" applyAlignment="1">
      <alignment horizontal="center"/>
    </xf>
    <xf numFmtId="0" fontId="32" fillId="0" borderId="35" xfId="53" applyFont="1" applyFill="1" applyBorder="1" applyAlignment="1">
      <alignment horizontal="center"/>
    </xf>
    <xf numFmtId="3" fontId="32" fillId="0" borderId="35" xfId="53" applyNumberFormat="1" applyFont="1" applyFill="1" applyBorder="1"/>
    <xf numFmtId="0" fontId="33" fillId="0" borderId="19" xfId="53" applyFont="1" applyFill="1" applyBorder="1" applyAlignment="1">
      <alignment horizontal="center"/>
    </xf>
    <xf numFmtId="0" fontId="33" fillId="0" borderId="35" xfId="53" applyFont="1" applyFill="1" applyBorder="1" applyAlignment="1">
      <alignment horizontal="center"/>
    </xf>
    <xf numFmtId="3" fontId="34" fillId="0" borderId="35" xfId="53" applyNumberFormat="1" applyFont="1" applyFill="1" applyBorder="1" applyAlignment="1">
      <alignment horizontal="right"/>
    </xf>
    <xf numFmtId="3" fontId="34" fillId="0" borderId="35" xfId="53" applyNumberFormat="1" applyFont="1" applyFill="1" applyBorder="1"/>
    <xf numFmtId="0" fontId="34" fillId="0" borderId="31" xfId="53" applyFont="1" applyFill="1" applyBorder="1" applyAlignment="1">
      <alignment wrapText="1"/>
    </xf>
    <xf numFmtId="0" fontId="32" fillId="0" borderId="31" xfId="53" applyFont="1" applyFill="1" applyBorder="1" applyAlignment="1">
      <alignment wrapText="1"/>
    </xf>
    <xf numFmtId="0" fontId="35" fillId="0" borderId="31" xfId="53" applyFont="1" applyFill="1" applyBorder="1"/>
    <xf numFmtId="3" fontId="35" fillId="0" borderId="35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13" xfId="53" applyFont="1" applyFill="1" applyBorder="1"/>
    <xf numFmtId="3" fontId="32" fillId="0" borderId="31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31" xfId="53" applyNumberFormat="1" applyFont="1" applyFill="1" applyBorder="1"/>
    <xf numFmtId="3" fontId="22" fillId="0" borderId="10" xfId="53" applyNumberFormat="1" applyFont="1" applyFill="1" applyBorder="1"/>
    <xf numFmtId="3" fontId="22" fillId="0" borderId="35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16" fontId="32" fillId="0" borderId="31" xfId="53" applyNumberFormat="1" applyFont="1" applyFill="1" applyBorder="1" applyAlignment="1">
      <alignment wrapText="1"/>
    </xf>
    <xf numFmtId="0" fontId="35" fillId="0" borderId="35" xfId="53" applyFont="1" applyFill="1" applyBorder="1" applyAlignment="1">
      <alignment horizontal="center"/>
    </xf>
    <xf numFmtId="0" fontId="34" fillId="0" borderId="19" xfId="53" applyFont="1" applyFill="1" applyBorder="1"/>
    <xf numFmtId="0" fontId="32" fillId="0" borderId="35" xfId="53" applyFont="1" applyFill="1" applyBorder="1" applyAlignment="1">
      <alignment horizontal="center" wrapText="1"/>
    </xf>
    <xf numFmtId="0" fontId="36" fillId="0" borderId="35" xfId="53" applyFont="1" applyFill="1" applyBorder="1"/>
    <xf numFmtId="0" fontId="36" fillId="0" borderId="31" xfId="53" applyFont="1" applyFill="1" applyBorder="1"/>
    <xf numFmtId="0" fontId="32" fillId="0" borderId="21" xfId="53" applyFont="1" applyFill="1" applyBorder="1"/>
    <xf numFmtId="0" fontId="32" fillId="0" borderId="35" xfId="53" applyFont="1" applyFill="1" applyBorder="1"/>
    <xf numFmtId="0" fontId="32" fillId="0" borderId="22" xfId="53" applyFont="1" applyFill="1" applyBorder="1"/>
    <xf numFmtId="0" fontId="32" fillId="0" borderId="40" xfId="53" applyFont="1" applyFill="1" applyBorder="1"/>
    <xf numFmtId="0" fontId="34" fillId="0" borderId="33" xfId="53" applyFont="1" applyFill="1" applyBorder="1"/>
    <xf numFmtId="3" fontId="34" fillId="0" borderId="33" xfId="53" applyNumberFormat="1" applyFont="1" applyFill="1" applyBorder="1"/>
    <xf numFmtId="3" fontId="34" fillId="0" borderId="40" xfId="53" applyNumberFormat="1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22" fillId="0" borderId="12" xfId="53" applyFont="1" applyFill="1" applyBorder="1"/>
    <xf numFmtId="0" fontId="34" fillId="0" borderId="15" xfId="53" applyFont="1" applyFill="1" applyBorder="1" applyAlignment="1">
      <alignment horizontal="center"/>
    </xf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4" xfId="53" applyFont="1" applyFill="1" applyBorder="1" applyAlignment="1">
      <alignment horizontal="right"/>
    </xf>
    <xf numFmtId="0" fontId="32" fillId="0" borderId="23" xfId="53" applyFont="1" applyFill="1" applyBorder="1"/>
    <xf numFmtId="0" fontId="34" fillId="0" borderId="16" xfId="53" applyFont="1" applyFill="1" applyBorder="1"/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0" fontId="32" fillId="0" borderId="35" xfId="53" applyFont="1" applyFill="1" applyBorder="1" applyAlignment="1">
      <alignment horizontal="right"/>
    </xf>
    <xf numFmtId="0" fontId="32" fillId="0" borderId="19" xfId="53" applyFont="1" applyFill="1" applyBorder="1" applyAlignment="1">
      <alignment wrapText="1"/>
    </xf>
    <xf numFmtId="0" fontId="32" fillId="0" borderId="35" xfId="53" applyFont="1" applyFill="1" applyBorder="1" applyAlignment="1">
      <alignment wrapText="1"/>
    </xf>
    <xf numFmtId="0" fontId="34" fillId="0" borderId="21" xfId="53" applyFont="1" applyFill="1" applyBorder="1"/>
    <xf numFmtId="0" fontId="34" fillId="0" borderId="35" xfId="53" applyFont="1" applyFill="1" applyBorder="1" applyAlignment="1">
      <alignment horizontal="right"/>
    </xf>
    <xf numFmtId="0" fontId="33" fillId="0" borderId="19" xfId="53" applyFont="1" applyFill="1" applyBorder="1"/>
    <xf numFmtId="0" fontId="33" fillId="0" borderId="35" xfId="53" applyFont="1" applyFill="1" applyBorder="1" applyAlignment="1">
      <alignment horizontal="right"/>
    </xf>
    <xf numFmtId="0" fontId="33" fillId="0" borderId="21" xfId="53" applyFont="1" applyFill="1" applyBorder="1"/>
    <xf numFmtId="3" fontId="34" fillId="0" borderId="31" xfId="53" applyNumberFormat="1" applyFont="1" applyFill="1" applyBorder="1" applyAlignment="1">
      <alignment wrapText="1"/>
    </xf>
    <xf numFmtId="3" fontId="34" fillId="0" borderId="35" xfId="53" applyNumberFormat="1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3" fontId="35" fillId="0" borderId="35" xfId="53" applyNumberFormat="1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3" fontId="33" fillId="0" borderId="31" xfId="53" applyNumberFormat="1" applyFont="1" applyFill="1" applyBorder="1" applyAlignment="1">
      <alignment wrapText="1"/>
    </xf>
    <xf numFmtId="3" fontId="33" fillId="0" borderId="35" xfId="53" applyNumberFormat="1" applyFont="1" applyFill="1" applyBorder="1" applyAlignment="1">
      <alignment wrapText="1"/>
    </xf>
    <xf numFmtId="0" fontId="35" fillId="0" borderId="19" xfId="53" applyFont="1" applyFill="1" applyBorder="1"/>
    <xf numFmtId="0" fontId="22" fillId="0" borderId="13" xfId="53" applyFont="1" applyFill="1" applyBorder="1" applyAlignment="1">
      <alignment horizontal="right"/>
    </xf>
    <xf numFmtId="16" fontId="32" fillId="0" borderId="21" xfId="53" applyNumberFormat="1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0" fontId="35" fillId="0" borderId="35" xfId="53" applyFont="1" applyFill="1" applyBorder="1" applyAlignment="1">
      <alignment wrapText="1"/>
    </xf>
    <xf numFmtId="0" fontId="23" fillId="0" borderId="13" xfId="53" applyFont="1" applyFill="1" applyBorder="1"/>
    <xf numFmtId="0" fontId="35" fillId="0" borderId="35" xfId="53" applyFont="1" applyFill="1" applyBorder="1" applyAlignment="1">
      <alignment horizontal="right"/>
    </xf>
    <xf numFmtId="0" fontId="24" fillId="0" borderId="19" xfId="53" applyFont="1" applyFill="1" applyBorder="1"/>
    <xf numFmtId="0" fontId="34" fillId="0" borderId="34" xfId="53" applyFont="1" applyFill="1" applyBorder="1" applyAlignment="1">
      <alignment horizontal="right"/>
    </xf>
    <xf numFmtId="0" fontId="22" fillId="0" borderId="13" xfId="53" applyFont="1" applyFill="1" applyBorder="1"/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3" fontId="34" fillId="0" borderId="31" xfId="51" applyNumberFormat="1" applyFont="1" applyFill="1" applyBorder="1"/>
    <xf numFmtId="3" fontId="34" fillId="0" borderId="10" xfId="51" applyNumberFormat="1" applyFont="1" applyFill="1" applyBorder="1"/>
    <xf numFmtId="3" fontId="34" fillId="0" borderId="35" xfId="51" applyNumberFormat="1" applyFont="1" applyFill="1" applyBorder="1"/>
    <xf numFmtId="0" fontId="34" fillId="0" borderId="20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21" xfId="53" applyFont="1" applyFill="1" applyBorder="1" applyAlignment="1">
      <alignment vertical="top" wrapText="1"/>
    </xf>
    <xf numFmtId="3" fontId="32" fillId="0" borderId="31" xfId="53" applyNumberFormat="1" applyFont="1" applyFill="1" applyBorder="1" applyAlignment="1">
      <alignment vertical="top" wrapText="1"/>
    </xf>
    <xf numFmtId="3" fontId="32" fillId="0" borderId="10" xfId="53" applyNumberFormat="1" applyFont="1" applyFill="1" applyBorder="1" applyAlignment="1">
      <alignment vertical="top" wrapText="1"/>
    </xf>
    <xf numFmtId="3" fontId="32" fillId="0" borderId="35" xfId="53" applyNumberFormat="1" applyFont="1" applyFill="1" applyBorder="1" applyAlignment="1">
      <alignment vertical="top" wrapText="1"/>
    </xf>
    <xf numFmtId="0" fontId="32" fillId="0" borderId="20" xfId="53" applyFont="1" applyFill="1" applyBorder="1" applyAlignment="1">
      <alignment horizontal="right"/>
    </xf>
    <xf numFmtId="0" fontId="33" fillId="0" borderId="20" xfId="53" applyFont="1" applyFill="1" applyBorder="1" applyAlignment="1">
      <alignment horizontal="right"/>
    </xf>
    <xf numFmtId="0" fontId="33" fillId="0" borderId="25" xfId="53" applyFont="1" applyFill="1" applyBorder="1"/>
    <xf numFmtId="0" fontId="35" fillId="0" borderId="20" xfId="53" applyFont="1" applyFill="1" applyBorder="1" applyAlignment="1">
      <alignment horizontal="right"/>
    </xf>
    <xf numFmtId="0" fontId="34" fillId="0" borderId="23" xfId="53" applyFont="1" applyFill="1" applyBorder="1"/>
    <xf numFmtId="0" fontId="22" fillId="0" borderId="14" xfId="53" applyFont="1" applyFill="1" applyBorder="1"/>
    <xf numFmtId="0" fontId="22" fillId="0" borderId="12" xfId="53" applyFont="1" applyFill="1" applyBorder="1" applyAlignment="1">
      <alignment horizontal="right"/>
    </xf>
    <xf numFmtId="0" fontId="22" fillId="0" borderId="10" xfId="53" applyFont="1" applyFill="1" applyBorder="1" applyAlignment="1">
      <alignment horizontal="right"/>
    </xf>
    <xf numFmtId="0" fontId="32" fillId="0" borderId="10" xfId="53" applyFont="1" applyBorder="1" applyAlignment="1">
      <alignment wrapText="1"/>
    </xf>
    <xf numFmtId="0" fontId="21" fillId="0" borderId="36" xfId="53" applyFont="1" applyBorder="1"/>
    <xf numFmtId="0" fontId="22" fillId="0" borderId="11" xfId="53" applyFont="1" applyBorder="1"/>
    <xf numFmtId="0" fontId="22" fillId="0" borderId="34" xfId="53" applyFont="1" applyBorder="1"/>
    <xf numFmtId="0" fontId="22" fillId="0" borderId="36" xfId="53" applyFont="1" applyBorder="1"/>
    <xf numFmtId="0" fontId="23" fillId="0" borderId="36" xfId="53" applyFont="1" applyBorder="1"/>
    <xf numFmtId="0" fontId="35" fillId="0" borderId="31" xfId="53" applyFont="1" applyBorder="1" applyAlignment="1">
      <alignment wrapText="1"/>
    </xf>
    <xf numFmtId="0" fontId="24" fillId="0" borderId="36" xfId="53" applyFont="1" applyBorder="1"/>
    <xf numFmtId="166" fontId="22" fillId="0" borderId="36" xfId="62" applyNumberFormat="1" applyFont="1" applyBorder="1"/>
    <xf numFmtId="0" fontId="21" fillId="0" borderId="13" xfId="53" applyFont="1" applyBorder="1"/>
    <xf numFmtId="0" fontId="24" fillId="0" borderId="13" xfId="53" applyFont="1" applyBorder="1"/>
    <xf numFmtId="0" fontId="32" fillId="0" borderId="13" xfId="53" applyFont="1" applyBorder="1" applyAlignment="1">
      <alignment wrapText="1"/>
    </xf>
    <xf numFmtId="166" fontId="32" fillId="0" borderId="10" xfId="62" applyNumberFormat="1" applyFont="1" applyBorder="1" applyAlignment="1">
      <alignment wrapText="1"/>
    </xf>
    <xf numFmtId="0" fontId="35" fillId="0" borderId="10" xfId="53" applyFont="1" applyBorder="1" applyAlignment="1">
      <alignment wrapText="1"/>
    </xf>
    <xf numFmtId="0" fontId="22" fillId="0" borderId="36" xfId="53" applyFont="1" applyBorder="1" applyAlignment="1">
      <alignment horizontal="center" vertical="center"/>
    </xf>
    <xf numFmtId="0" fontId="22" fillId="0" borderId="36" xfId="53" applyFont="1" applyBorder="1" applyAlignment="1">
      <alignment wrapText="1"/>
    </xf>
    <xf numFmtId="166" fontId="22" fillId="0" borderId="36" xfId="53" applyNumberFormat="1" applyFont="1" applyBorder="1"/>
    <xf numFmtId="49" fontId="32" fillId="0" borderId="10" xfId="53" applyNumberFormat="1" applyFont="1" applyBorder="1"/>
    <xf numFmtId="3" fontId="39" fillId="0" borderId="49" xfId="53" applyNumberFormat="1" applyFont="1" applyFill="1" applyBorder="1"/>
    <xf numFmtId="0" fontId="48" fillId="0" borderId="34" xfId="61" applyFont="1" applyFill="1" applyBorder="1"/>
    <xf numFmtId="0" fontId="48" fillId="0" borderId="13" xfId="61" applyFont="1" applyFill="1" applyBorder="1"/>
    <xf numFmtId="3" fontId="45" fillId="0" borderId="10" xfId="61" applyNumberFormat="1" applyFill="1" applyBorder="1"/>
    <xf numFmtId="3" fontId="45" fillId="0" borderId="36" xfId="61" applyNumberFormat="1" applyFill="1" applyBorder="1"/>
    <xf numFmtId="3" fontId="45" fillId="0" borderId="19" xfId="61" applyNumberFormat="1" applyFill="1" applyBorder="1"/>
    <xf numFmtId="3" fontId="45" fillId="0" borderId="13" xfId="61" applyNumberFormat="1" applyFill="1" applyBorder="1"/>
    <xf numFmtId="3" fontId="45" fillId="0" borderId="50" xfId="61" applyNumberFormat="1" applyFill="1" applyBorder="1"/>
    <xf numFmtId="0" fontId="49" fillId="0" borderId="51" xfId="61" applyFont="1" applyFill="1" applyBorder="1"/>
    <xf numFmtId="0" fontId="49" fillId="0" borderId="34" xfId="61" applyFont="1" applyFill="1" applyBorder="1"/>
    <xf numFmtId="0" fontId="49" fillId="0" borderId="13" xfId="61" applyFont="1" applyFill="1" applyBorder="1"/>
    <xf numFmtId="0" fontId="49" fillId="0" borderId="52" xfId="61" applyFont="1" applyFill="1" applyBorder="1"/>
    <xf numFmtId="0" fontId="49" fillId="0" borderId="53" xfId="61" applyFont="1" applyFill="1" applyBorder="1"/>
    <xf numFmtId="0" fontId="49" fillId="0" borderId="54" xfId="61" applyFont="1" applyFill="1" applyBorder="1"/>
    <xf numFmtId="3" fontId="45" fillId="0" borderId="55" xfId="61" applyNumberFormat="1" applyFill="1" applyBorder="1"/>
    <xf numFmtId="3" fontId="45" fillId="0" borderId="56" xfId="61" applyNumberFormat="1" applyFill="1" applyBorder="1"/>
    <xf numFmtId="3" fontId="45" fillId="0" borderId="57" xfId="61" applyNumberFormat="1" applyFill="1" applyBorder="1"/>
    <xf numFmtId="3" fontId="45" fillId="0" borderId="54" xfId="61" applyNumberFormat="1" applyFill="1" applyBorder="1"/>
    <xf numFmtId="3" fontId="45" fillId="0" borderId="58" xfId="61" applyNumberFormat="1" applyFill="1" applyBorder="1"/>
    <xf numFmtId="3" fontId="45" fillId="0" borderId="62" xfId="61" applyNumberFormat="1" applyFill="1" applyBorder="1"/>
    <xf numFmtId="3" fontId="45" fillId="0" borderId="63" xfId="61" applyNumberFormat="1" applyFill="1" applyBorder="1"/>
    <xf numFmtId="3" fontId="45" fillId="0" borderId="61" xfId="61" applyNumberFormat="1" applyFill="1" applyBorder="1"/>
    <xf numFmtId="167" fontId="45" fillId="0" borderId="10" xfId="60" applyNumberFormat="1" applyFont="1" applyFill="1" applyBorder="1"/>
    <xf numFmtId="3" fontId="42" fillId="0" borderId="10" xfId="61" applyNumberFormat="1" applyFont="1" applyFill="1" applyBorder="1"/>
    <xf numFmtId="0" fontId="43" fillId="0" borderId="0" xfId="61" applyFont="1" applyFill="1" applyAlignment="1">
      <alignment horizontal="center"/>
    </xf>
    <xf numFmtId="0" fontId="43" fillId="0" borderId="0" xfId="61" applyFont="1" applyFill="1" applyAlignment="1">
      <alignment horizontal="right"/>
    </xf>
    <xf numFmtId="0" fontId="45" fillId="0" borderId="0" xfId="61" applyFill="1"/>
    <xf numFmtId="3" fontId="45" fillId="0" borderId="0" xfId="61" applyNumberFormat="1" applyFill="1"/>
    <xf numFmtId="3" fontId="45" fillId="0" borderId="10" xfId="61" applyNumberFormat="1" applyFill="1" applyBorder="1" applyAlignment="1">
      <alignment horizontal="center"/>
    </xf>
    <xf numFmtId="0" fontId="45" fillId="0" borderId="10" xfId="61" applyFill="1" applyBorder="1" applyAlignment="1">
      <alignment horizontal="right"/>
    </xf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52" fillId="0" borderId="38" xfId="51" applyFont="1" applyFill="1" applyBorder="1" applyAlignment="1">
      <alignment horizontal="center"/>
    </xf>
    <xf numFmtId="1" fontId="34" fillId="0" borderId="37" xfId="53" applyNumberFormat="1" applyFont="1" applyFill="1" applyBorder="1" applyAlignment="1">
      <alignment horizontal="center"/>
    </xf>
    <xf numFmtId="1" fontId="34" fillId="0" borderId="38" xfId="53" applyNumberFormat="1" applyFont="1" applyFill="1" applyBorder="1" applyAlignment="1">
      <alignment horizontal="center"/>
    </xf>
    <xf numFmtId="1" fontId="34" fillId="0" borderId="39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166" fontId="32" fillId="0" borderId="64" xfId="62" applyNumberFormat="1" applyFont="1" applyBorder="1" applyAlignment="1">
      <alignment horizontal="center" vertical="center"/>
    </xf>
    <xf numFmtId="166" fontId="32" fillId="0" borderId="65" xfId="62" applyNumberFormat="1" applyFont="1" applyBorder="1" applyAlignment="1">
      <alignment horizontal="center" vertical="center"/>
    </xf>
    <xf numFmtId="0" fontId="26" fillId="0" borderId="31" xfId="53" applyFont="1" applyBorder="1" applyAlignment="1">
      <alignment horizontal="center" vertical="center" wrapText="1"/>
    </xf>
    <xf numFmtId="0" fontId="26" fillId="0" borderId="34" xfId="53" applyFont="1" applyBorder="1" applyAlignment="1">
      <alignment horizontal="center" vertical="center" wrapText="1"/>
    </xf>
    <xf numFmtId="0" fontId="26" fillId="0" borderId="35" xfId="53" applyFont="1" applyBorder="1" applyAlignment="1">
      <alignment horizontal="center" vertical="center" wrapText="1"/>
    </xf>
    <xf numFmtId="0" fontId="28" fillId="0" borderId="19" xfId="53" applyFont="1" applyBorder="1" applyAlignment="1">
      <alignment horizontal="center" vertical="center" wrapText="1"/>
    </xf>
    <xf numFmtId="0" fontId="28" fillId="0" borderId="34" xfId="53" applyFont="1" applyBorder="1" applyAlignment="1">
      <alignment horizontal="center" vertical="center" wrapText="1"/>
    </xf>
    <xf numFmtId="0" fontId="28" fillId="0" borderId="20" xfId="53" applyFont="1" applyBorder="1" applyAlignment="1">
      <alignment horizontal="center" vertical="center" wrapText="1"/>
    </xf>
    <xf numFmtId="0" fontId="29" fillId="0" borderId="0" xfId="53" applyFont="1" applyBorder="1" applyAlignment="1">
      <alignment horizontal="center" wrapText="1"/>
    </xf>
    <xf numFmtId="0" fontId="2" fillId="0" borderId="0" xfId="52"/>
    <xf numFmtId="0" fontId="40" fillId="0" borderId="0" xfId="59" applyFont="1" applyAlignment="1">
      <alignment horizontal="center" wrapText="1"/>
    </xf>
    <xf numFmtId="0" fontId="40" fillId="0" borderId="0" xfId="59" applyFont="1" applyAlignment="1">
      <alignment horizontal="center" vertical="center" wrapText="1"/>
    </xf>
    <xf numFmtId="0" fontId="43" fillId="0" borderId="0" xfId="61" applyFont="1" applyAlignment="1">
      <alignment horizontal="center"/>
    </xf>
    <xf numFmtId="0" fontId="46" fillId="0" borderId="0" xfId="61" applyFont="1" applyAlignment="1">
      <alignment horizontal="center"/>
    </xf>
    <xf numFmtId="0" fontId="44" fillId="0" borderId="59" xfId="61" applyFont="1" applyFill="1" applyBorder="1"/>
    <xf numFmtId="0" fontId="44" fillId="0" borderId="60" xfId="61" applyFont="1" applyFill="1" applyBorder="1"/>
    <xf numFmtId="0" fontId="44" fillId="0" borderId="61" xfId="61" applyFont="1" applyFill="1" applyBorder="1"/>
  </cellXfs>
  <cellStyles count="63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9. ktv.rendelet" xfId="53" xr:uid="{00000000-0005-0000-0000-000036000000}"/>
    <cellStyle name="Normál_költségvetési rendelet 3 4 5 5b 5c 6 9 9a 11 16a 16b mellékletei" xfId="61" xr:uid="{00000000-0005-0000-0000-000037000000}"/>
    <cellStyle name="Normal_KTRSZJ" xfId="54" xr:uid="{00000000-0005-0000-0000-000038000000}"/>
    <cellStyle name="Összesen" xfId="55" builtinId="25" customBuiltin="1"/>
    <cellStyle name="Pénznem" xfId="62" builtinId="4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99"/>
  <sheetViews>
    <sheetView tabSelected="1" view="pageBreakPreview" zoomScale="75" zoomScaleNormal="75" zoomScaleSheetLayoutView="75" workbookViewId="0">
      <pane ySplit="7" topLeftCell="A8" activePane="bottomLeft" state="frozen"/>
      <selection pane="bottomLeft" activeCell="I7" sqref="I7"/>
    </sheetView>
  </sheetViews>
  <sheetFormatPr defaultColWidth="9.109375" defaultRowHeight="16.8" x14ac:dyDescent="0.3"/>
  <cols>
    <col min="1" max="1" width="5.44140625" style="268" customWidth="1"/>
    <col min="2" max="2" width="7.33203125" style="288" customWidth="1"/>
    <col min="3" max="3" width="64.5546875" style="147" customWidth="1"/>
    <col min="4" max="4" width="10.5546875" style="114" customWidth="1"/>
    <col min="5" max="5" width="10.44140625" style="114" customWidth="1"/>
    <col min="6" max="7" width="9.109375" style="114"/>
    <col min="8" max="9" width="11.109375" style="114" bestFit="1" customWidth="1"/>
    <col min="10" max="11" width="9.109375" style="114"/>
    <col min="12" max="12" width="17.109375" style="293" bestFit="1" customWidth="1"/>
    <col min="13" max="13" width="16.33203125" style="5" bestFit="1" customWidth="1"/>
    <col min="14" max="43" width="9.109375" style="5"/>
    <col min="44" max="44" width="9.109375" style="24"/>
    <col min="45" max="16384" width="9.109375" style="5"/>
  </cols>
  <sheetData>
    <row r="1" spans="1:44" s="25" customFormat="1" x14ac:dyDescent="0.3">
      <c r="A1" s="155"/>
      <c r="B1" s="173"/>
      <c r="C1" s="172"/>
      <c r="D1" s="155"/>
      <c r="E1" s="155"/>
      <c r="F1" s="155"/>
      <c r="G1" s="155"/>
      <c r="H1" s="155"/>
      <c r="I1" s="155"/>
      <c r="J1" s="155"/>
      <c r="K1" s="68" t="s">
        <v>568</v>
      </c>
      <c r="L1" s="29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26"/>
    </row>
    <row r="2" spans="1:44" s="25" customFormat="1" x14ac:dyDescent="0.3">
      <c r="A2" s="155"/>
      <c r="B2" s="172"/>
      <c r="C2" s="172"/>
      <c r="D2" s="172"/>
      <c r="E2" s="155"/>
      <c r="F2" s="155"/>
      <c r="G2" s="155"/>
      <c r="H2" s="155"/>
      <c r="I2" s="155"/>
      <c r="J2" s="155"/>
      <c r="K2" s="73" t="s">
        <v>561</v>
      </c>
      <c r="L2" s="29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26"/>
    </row>
    <row r="3" spans="1:44" x14ac:dyDescent="0.3">
      <c r="A3" s="175"/>
      <c r="B3" s="175"/>
      <c r="C3" s="175" t="s">
        <v>4</v>
      </c>
      <c r="D3" s="155"/>
      <c r="E3" s="155"/>
      <c r="F3" s="155"/>
      <c r="G3" s="155"/>
      <c r="H3" s="155"/>
      <c r="I3" s="155"/>
      <c r="J3" s="155"/>
      <c r="K3" s="155"/>
      <c r="L3" s="292"/>
    </row>
    <row r="4" spans="1:44" ht="17.399999999999999" thickBot="1" x14ac:dyDescent="0.35">
      <c r="A4" s="231"/>
      <c r="B4" s="231"/>
      <c r="C4" s="231" t="s">
        <v>449</v>
      </c>
      <c r="D4" s="156"/>
      <c r="E4" s="156"/>
      <c r="F4" s="156"/>
      <c r="G4" s="156"/>
      <c r="H4" s="156"/>
      <c r="I4" s="156"/>
      <c r="J4" s="156"/>
      <c r="K4" s="156"/>
      <c r="L4" s="292"/>
    </row>
    <row r="5" spans="1:44" ht="17.399999999999999" thickBot="1" x14ac:dyDescent="0.35">
      <c r="A5" s="232"/>
      <c r="B5" s="233"/>
      <c r="C5" s="234"/>
      <c r="D5" s="341" t="s">
        <v>265</v>
      </c>
      <c r="E5" s="342"/>
      <c r="F5" s="342"/>
      <c r="G5" s="343"/>
      <c r="H5" s="337"/>
      <c r="I5" s="340" t="s">
        <v>573</v>
      </c>
      <c r="J5" s="338"/>
      <c r="K5" s="339"/>
    </row>
    <row r="6" spans="1:44" ht="42.6" thickBot="1" x14ac:dyDescent="0.35">
      <c r="A6" s="223"/>
      <c r="B6" s="235"/>
      <c r="C6" s="236"/>
      <c r="D6" s="109" t="s">
        <v>25</v>
      </c>
      <c r="E6" s="110" t="s">
        <v>42</v>
      </c>
      <c r="F6" s="111" t="s">
        <v>43</v>
      </c>
      <c r="G6" s="112" t="s">
        <v>44</v>
      </c>
      <c r="H6" s="109" t="s">
        <v>25</v>
      </c>
      <c r="I6" s="110" t="s">
        <v>42</v>
      </c>
      <c r="J6" s="111" t="s">
        <v>43</v>
      </c>
      <c r="K6" s="112" t="s">
        <v>44</v>
      </c>
    </row>
    <row r="7" spans="1:44" x14ac:dyDescent="0.3">
      <c r="A7" s="237" t="s">
        <v>5</v>
      </c>
      <c r="B7" s="238" t="s">
        <v>6</v>
      </c>
      <c r="C7" s="239" t="s">
        <v>7</v>
      </c>
      <c r="D7" s="237"/>
      <c r="E7" s="240"/>
      <c r="F7" s="240"/>
      <c r="G7" s="241"/>
      <c r="H7" s="113"/>
      <c r="K7" s="115"/>
    </row>
    <row r="8" spans="1:44" x14ac:dyDescent="0.3">
      <c r="A8" s="146"/>
      <c r="B8" s="242"/>
      <c r="C8" s="221"/>
      <c r="D8" s="116"/>
      <c r="E8" s="117"/>
      <c r="F8" s="117"/>
      <c r="G8" s="118"/>
      <c r="H8" s="113"/>
      <c r="K8" s="115"/>
    </row>
    <row r="9" spans="1:44" x14ac:dyDescent="0.3">
      <c r="A9" s="217">
        <v>101</v>
      </c>
      <c r="B9" s="242"/>
      <c r="C9" s="193" t="s">
        <v>286</v>
      </c>
      <c r="D9" s="194"/>
      <c r="E9" s="120"/>
      <c r="F9" s="120"/>
      <c r="G9" s="202"/>
      <c r="H9" s="113"/>
      <c r="K9" s="115"/>
    </row>
    <row r="10" spans="1:44" x14ac:dyDescent="0.3">
      <c r="A10" s="217"/>
      <c r="B10" s="242" t="s">
        <v>8</v>
      </c>
      <c r="C10" s="221" t="s">
        <v>101</v>
      </c>
      <c r="D10" s="169">
        <v>6100</v>
      </c>
      <c r="E10" s="117">
        <v>6100</v>
      </c>
      <c r="F10" s="117"/>
      <c r="G10" s="198"/>
      <c r="H10" s="116">
        <v>1955</v>
      </c>
      <c r="I10" s="117">
        <v>1955</v>
      </c>
      <c r="J10" s="117">
        <v>0</v>
      </c>
      <c r="K10" s="118">
        <v>0</v>
      </c>
    </row>
    <row r="11" spans="1:44" x14ac:dyDescent="0.3">
      <c r="A11" s="217"/>
      <c r="B11" s="242" t="s">
        <v>16</v>
      </c>
      <c r="C11" s="207" t="s">
        <v>278</v>
      </c>
      <c r="D11" s="169"/>
      <c r="E11" s="117"/>
      <c r="F11" s="117"/>
      <c r="G11" s="198"/>
      <c r="H11" s="116"/>
      <c r="I11" s="117"/>
      <c r="J11" s="117"/>
      <c r="K11" s="118"/>
    </row>
    <row r="12" spans="1:44" s="30" customFormat="1" ht="13.8" x14ac:dyDescent="0.25">
      <c r="A12" s="243"/>
      <c r="B12" s="244"/>
      <c r="C12" s="207" t="s">
        <v>465</v>
      </c>
      <c r="D12" s="209"/>
      <c r="E12" s="151"/>
      <c r="F12" s="151"/>
      <c r="G12" s="210"/>
      <c r="H12" s="116">
        <v>644</v>
      </c>
      <c r="I12" s="117">
        <v>644</v>
      </c>
      <c r="J12" s="117"/>
      <c r="K12" s="118"/>
      <c r="L12" s="32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140"/>
    </row>
    <row r="13" spans="1:44" x14ac:dyDescent="0.3">
      <c r="A13" s="146"/>
      <c r="B13" s="242"/>
      <c r="C13" s="245" t="s">
        <v>10</v>
      </c>
      <c r="D13" s="194">
        <v>6100</v>
      </c>
      <c r="E13" s="120">
        <v>6100</v>
      </c>
      <c r="F13" s="120">
        <v>0</v>
      </c>
      <c r="G13" s="202">
        <v>0</v>
      </c>
      <c r="H13" s="119">
        <v>2599</v>
      </c>
      <c r="I13" s="120">
        <v>2599</v>
      </c>
      <c r="J13" s="120">
        <v>0</v>
      </c>
      <c r="K13" s="120">
        <v>0</v>
      </c>
    </row>
    <row r="14" spans="1:44" x14ac:dyDescent="0.3">
      <c r="A14" s="146"/>
      <c r="B14" s="242"/>
      <c r="C14" s="245"/>
      <c r="D14" s="194"/>
      <c r="E14" s="120"/>
      <c r="F14" s="120"/>
      <c r="G14" s="202"/>
      <c r="H14" s="116"/>
      <c r="I14" s="117"/>
      <c r="J14" s="117"/>
      <c r="K14" s="118"/>
    </row>
    <row r="15" spans="1:44" x14ac:dyDescent="0.3">
      <c r="A15" s="217">
        <v>102</v>
      </c>
      <c r="B15" s="242"/>
      <c r="C15" s="203" t="s">
        <v>266</v>
      </c>
      <c r="D15" s="194"/>
      <c r="E15" s="120"/>
      <c r="F15" s="120"/>
      <c r="G15" s="202"/>
      <c r="H15" s="116"/>
      <c r="I15" s="117"/>
      <c r="J15" s="117"/>
      <c r="K15" s="118"/>
    </row>
    <row r="16" spans="1:44" x14ac:dyDescent="0.3">
      <c r="A16" s="217"/>
      <c r="B16" s="242" t="s">
        <v>8</v>
      </c>
      <c r="C16" s="221" t="s">
        <v>289</v>
      </c>
      <c r="D16" s="169">
        <v>4300</v>
      </c>
      <c r="E16" s="117">
        <v>4300</v>
      </c>
      <c r="F16" s="117"/>
      <c r="G16" s="198"/>
      <c r="H16" s="116">
        <v>4300</v>
      </c>
      <c r="I16" s="117">
        <v>4300</v>
      </c>
      <c r="J16" s="117">
        <v>0</v>
      </c>
      <c r="K16" s="118">
        <v>0</v>
      </c>
    </row>
    <row r="17" spans="1:44" x14ac:dyDescent="0.3">
      <c r="A17" s="217"/>
      <c r="B17" s="242" t="s">
        <v>16</v>
      </c>
      <c r="C17" s="207" t="s">
        <v>278</v>
      </c>
      <c r="D17" s="169"/>
      <c r="E17" s="117"/>
      <c r="F17" s="117"/>
      <c r="G17" s="198"/>
      <c r="H17" s="116"/>
      <c r="I17" s="117"/>
      <c r="J17" s="117"/>
      <c r="K17" s="118"/>
    </row>
    <row r="18" spans="1:44" x14ac:dyDescent="0.3">
      <c r="A18" s="217"/>
      <c r="B18" s="242"/>
      <c r="C18" s="207" t="s">
        <v>465</v>
      </c>
      <c r="D18" s="169"/>
      <c r="E18" s="117"/>
      <c r="F18" s="117"/>
      <c r="G18" s="198"/>
      <c r="H18" s="116">
        <v>429</v>
      </c>
      <c r="I18" s="117">
        <v>429</v>
      </c>
      <c r="J18" s="117"/>
      <c r="K18" s="118"/>
    </row>
    <row r="19" spans="1:44" x14ac:dyDescent="0.3">
      <c r="A19" s="146"/>
      <c r="B19" s="242"/>
      <c r="C19" s="245" t="s">
        <v>30</v>
      </c>
      <c r="D19" s="194">
        <f>SUM(D16)</f>
        <v>4300</v>
      </c>
      <c r="E19" s="120">
        <f>SUM(E16)</f>
        <v>4300</v>
      </c>
      <c r="F19" s="120">
        <f>SUM(F16)</f>
        <v>0</v>
      </c>
      <c r="G19" s="202">
        <f>SUM(G16)</f>
        <v>0</v>
      </c>
      <c r="H19" s="119">
        <v>4729</v>
      </c>
      <c r="I19" s="120">
        <v>4729</v>
      </c>
      <c r="J19" s="120">
        <v>0</v>
      </c>
      <c r="K19" s="120">
        <v>0</v>
      </c>
    </row>
    <row r="20" spans="1:44" x14ac:dyDescent="0.3">
      <c r="A20" s="146"/>
      <c r="B20" s="242"/>
      <c r="C20" s="207"/>
      <c r="D20" s="194"/>
      <c r="E20" s="120"/>
      <c r="F20" s="120"/>
      <c r="G20" s="202"/>
      <c r="H20" s="116"/>
      <c r="I20" s="117"/>
      <c r="J20" s="117"/>
      <c r="K20" s="118"/>
    </row>
    <row r="21" spans="1:44" x14ac:dyDescent="0.3">
      <c r="A21" s="217">
        <v>103</v>
      </c>
      <c r="B21" s="242"/>
      <c r="C21" s="245" t="s">
        <v>46</v>
      </c>
      <c r="D21" s="194"/>
      <c r="E21" s="120"/>
      <c r="F21" s="120"/>
      <c r="G21" s="202"/>
      <c r="H21" s="116"/>
      <c r="I21" s="117"/>
      <c r="J21" s="117"/>
      <c r="K21" s="118"/>
    </row>
    <row r="22" spans="1:44" x14ac:dyDescent="0.3">
      <c r="A22" s="217"/>
      <c r="B22" s="242" t="s">
        <v>8</v>
      </c>
      <c r="C22" s="221" t="s">
        <v>101</v>
      </c>
      <c r="D22" s="169">
        <v>90000</v>
      </c>
      <c r="E22" s="117">
        <v>90000</v>
      </c>
      <c r="F22" s="117"/>
      <c r="G22" s="198"/>
      <c r="H22" s="116">
        <v>66000</v>
      </c>
      <c r="I22" s="117">
        <v>66000</v>
      </c>
      <c r="J22" s="117">
        <v>0</v>
      </c>
      <c r="K22" s="118">
        <v>0</v>
      </c>
    </row>
    <row r="23" spans="1:44" x14ac:dyDescent="0.3">
      <c r="A23" s="217"/>
      <c r="B23" s="242" t="s">
        <v>16</v>
      </c>
      <c r="C23" s="207" t="s">
        <v>278</v>
      </c>
      <c r="D23" s="169"/>
      <c r="E23" s="117"/>
      <c r="F23" s="117"/>
      <c r="G23" s="198"/>
      <c r="H23" s="116"/>
      <c r="I23" s="117"/>
      <c r="J23" s="117"/>
      <c r="K23" s="118"/>
    </row>
    <row r="24" spans="1:44" x14ac:dyDescent="0.3">
      <c r="A24" s="217"/>
      <c r="B24" s="242"/>
      <c r="C24" s="207" t="s">
        <v>465</v>
      </c>
      <c r="D24" s="169"/>
      <c r="E24" s="117"/>
      <c r="F24" s="117"/>
      <c r="G24" s="198"/>
      <c r="H24" s="116">
        <v>186</v>
      </c>
      <c r="I24" s="117">
        <v>186</v>
      </c>
      <c r="J24" s="117"/>
      <c r="K24" s="118"/>
    </row>
    <row r="25" spans="1:44" x14ac:dyDescent="0.3">
      <c r="A25" s="217"/>
      <c r="B25" s="242"/>
      <c r="C25" s="207" t="s">
        <v>466</v>
      </c>
      <c r="D25" s="169"/>
      <c r="E25" s="117"/>
      <c r="F25" s="117"/>
      <c r="G25" s="198"/>
      <c r="H25" s="116">
        <v>230</v>
      </c>
      <c r="I25" s="117">
        <v>230</v>
      </c>
      <c r="J25" s="117"/>
      <c r="K25" s="118"/>
    </row>
    <row r="26" spans="1:44" x14ac:dyDescent="0.3">
      <c r="A26" s="146"/>
      <c r="B26" s="242"/>
      <c r="C26" s="245" t="s">
        <v>18</v>
      </c>
      <c r="D26" s="194">
        <f>SUM(D22)</f>
        <v>90000</v>
      </c>
      <c r="E26" s="120">
        <f>SUM(E22)</f>
        <v>90000</v>
      </c>
      <c r="F26" s="120">
        <f>SUM(F22)</f>
        <v>0</v>
      </c>
      <c r="G26" s="202">
        <f>SUM(G22)</f>
        <v>0</v>
      </c>
      <c r="H26" s="119">
        <v>66416</v>
      </c>
      <c r="I26" s="120">
        <v>66416</v>
      </c>
      <c r="J26" s="120">
        <v>0</v>
      </c>
      <c r="K26" s="120">
        <v>0</v>
      </c>
    </row>
    <row r="27" spans="1:44" s="28" customFormat="1" x14ac:dyDescent="0.3">
      <c r="A27" s="146"/>
      <c r="B27" s="246"/>
      <c r="C27" s="221" t="s">
        <v>3</v>
      </c>
      <c r="D27" s="169"/>
      <c r="E27" s="117"/>
      <c r="F27" s="117"/>
      <c r="G27" s="198"/>
      <c r="H27" s="116"/>
      <c r="I27" s="117"/>
      <c r="J27" s="117"/>
      <c r="K27" s="118"/>
      <c r="L27" s="290"/>
      <c r="AR27" s="298"/>
    </row>
    <row r="28" spans="1:44" x14ac:dyDescent="0.3">
      <c r="A28" s="217">
        <v>104</v>
      </c>
      <c r="B28" s="242"/>
      <c r="C28" s="203" t="s">
        <v>287</v>
      </c>
      <c r="D28" s="194"/>
      <c r="E28" s="120"/>
      <c r="F28" s="120"/>
      <c r="G28" s="202"/>
      <c r="H28" s="116"/>
      <c r="I28" s="117"/>
      <c r="J28" s="117"/>
      <c r="K28" s="118"/>
    </row>
    <row r="29" spans="1:44" x14ac:dyDescent="0.3">
      <c r="A29" s="146"/>
      <c r="B29" s="242" t="s">
        <v>8</v>
      </c>
      <c r="C29" s="221" t="s">
        <v>101</v>
      </c>
      <c r="D29" s="169">
        <v>1400</v>
      </c>
      <c r="E29" s="117">
        <v>1400</v>
      </c>
      <c r="F29" s="117"/>
      <c r="G29" s="198"/>
      <c r="H29" s="116">
        <v>1400</v>
      </c>
      <c r="I29" s="117">
        <v>1400</v>
      </c>
      <c r="J29" s="117">
        <v>0</v>
      </c>
      <c r="K29" s="118">
        <v>0</v>
      </c>
    </row>
    <row r="30" spans="1:44" x14ac:dyDescent="0.3">
      <c r="A30" s="146"/>
      <c r="B30" s="242" t="s">
        <v>16</v>
      </c>
      <c r="C30" s="207" t="s">
        <v>278</v>
      </c>
      <c r="D30" s="169"/>
      <c r="E30" s="117"/>
      <c r="F30" s="117"/>
      <c r="G30" s="198"/>
      <c r="H30" s="116"/>
      <c r="I30" s="117"/>
      <c r="J30" s="117"/>
      <c r="K30" s="118"/>
    </row>
    <row r="31" spans="1:44" x14ac:dyDescent="0.3">
      <c r="A31" s="146"/>
      <c r="B31" s="242"/>
      <c r="C31" s="207" t="s">
        <v>465</v>
      </c>
      <c r="D31" s="169"/>
      <c r="E31" s="117"/>
      <c r="F31" s="117"/>
      <c r="G31" s="198"/>
      <c r="H31" s="116">
        <v>413</v>
      </c>
      <c r="I31" s="117">
        <v>413</v>
      </c>
      <c r="J31" s="117"/>
      <c r="K31" s="118"/>
    </row>
    <row r="32" spans="1:44" x14ac:dyDescent="0.3">
      <c r="A32" s="146"/>
      <c r="B32" s="242"/>
      <c r="C32" s="245" t="s">
        <v>11</v>
      </c>
      <c r="D32" s="194">
        <f>SUM(D29)</f>
        <v>1400</v>
      </c>
      <c r="E32" s="120">
        <f>SUM(E29)</f>
        <v>1400</v>
      </c>
      <c r="F32" s="120">
        <f>SUM(F29)</f>
        <v>0</v>
      </c>
      <c r="G32" s="202">
        <f>SUM(G29)</f>
        <v>0</v>
      </c>
      <c r="H32" s="119">
        <v>1813</v>
      </c>
      <c r="I32" s="120">
        <v>1813</v>
      </c>
      <c r="J32" s="120">
        <v>0</v>
      </c>
      <c r="K32" s="120">
        <v>0</v>
      </c>
    </row>
    <row r="33" spans="1:44" ht="17.25" customHeight="1" x14ac:dyDescent="0.3">
      <c r="A33" s="146"/>
      <c r="B33" s="242"/>
      <c r="C33" s="221"/>
      <c r="D33" s="169"/>
      <c r="E33" s="117"/>
      <c r="F33" s="117"/>
      <c r="G33" s="198"/>
      <c r="H33" s="116"/>
      <c r="I33" s="117"/>
      <c r="J33" s="117"/>
      <c r="K33" s="118"/>
    </row>
    <row r="34" spans="1:44" x14ac:dyDescent="0.3">
      <c r="A34" s="217"/>
      <c r="B34" s="246"/>
      <c r="C34" s="245" t="s">
        <v>292</v>
      </c>
      <c r="D34" s="194">
        <f>D13+D26+D32+D19</f>
        <v>101800</v>
      </c>
      <c r="E34" s="120">
        <f>E13+E26+E32+E19</f>
        <v>101800</v>
      </c>
      <c r="F34" s="120">
        <f>F13+F26+F32+F19</f>
        <v>0</v>
      </c>
      <c r="G34" s="202">
        <f>G13+G26+G32+G19</f>
        <v>0</v>
      </c>
      <c r="H34" s="119">
        <v>75557</v>
      </c>
      <c r="I34" s="120">
        <v>75557</v>
      </c>
      <c r="J34" s="120">
        <v>0</v>
      </c>
      <c r="K34" s="121">
        <v>0</v>
      </c>
    </row>
    <row r="35" spans="1:44" x14ac:dyDescent="0.3">
      <c r="A35" s="146"/>
      <c r="B35" s="242"/>
      <c r="C35" s="221"/>
      <c r="D35" s="169"/>
      <c r="E35" s="117"/>
      <c r="F35" s="117"/>
      <c r="G35" s="198"/>
      <c r="H35" s="116">
        <v>0</v>
      </c>
      <c r="I35" s="117">
        <v>0</v>
      </c>
      <c r="J35" s="117">
        <v>0</v>
      </c>
      <c r="K35" s="118">
        <v>0</v>
      </c>
    </row>
    <row r="36" spans="1:44" x14ac:dyDescent="0.3">
      <c r="A36" s="189">
        <v>105</v>
      </c>
      <c r="B36" s="197"/>
      <c r="C36" s="245" t="s">
        <v>47</v>
      </c>
      <c r="D36" s="194"/>
      <c r="E36" s="120"/>
      <c r="F36" s="120"/>
      <c r="G36" s="202"/>
      <c r="H36" s="116">
        <v>0</v>
      </c>
      <c r="I36" s="117">
        <v>0</v>
      </c>
      <c r="J36" s="117">
        <v>0</v>
      </c>
      <c r="K36" s="118">
        <v>0</v>
      </c>
    </row>
    <row r="37" spans="1:44" x14ac:dyDescent="0.3">
      <c r="A37" s="217"/>
      <c r="B37" s="242" t="s">
        <v>8</v>
      </c>
      <c r="C37" s="221" t="s">
        <v>101</v>
      </c>
      <c r="D37" s="169"/>
      <c r="E37" s="117"/>
      <c r="F37" s="117"/>
      <c r="G37" s="198"/>
      <c r="H37" s="116">
        <v>0</v>
      </c>
      <c r="I37" s="117">
        <v>0</v>
      </c>
      <c r="J37" s="117">
        <v>0</v>
      </c>
      <c r="K37" s="118">
        <v>0</v>
      </c>
    </row>
    <row r="38" spans="1:44" x14ac:dyDescent="0.3">
      <c r="A38" s="217"/>
      <c r="B38" s="242"/>
      <c r="C38" s="221" t="s">
        <v>102</v>
      </c>
      <c r="D38" s="169">
        <v>10000</v>
      </c>
      <c r="E38" s="117">
        <v>10000</v>
      </c>
      <c r="F38" s="117"/>
      <c r="G38" s="198"/>
      <c r="H38" s="116">
        <v>10000</v>
      </c>
      <c r="I38" s="117">
        <v>10000</v>
      </c>
      <c r="J38" s="117">
        <v>0</v>
      </c>
      <c r="K38" s="118">
        <v>0</v>
      </c>
    </row>
    <row r="39" spans="1:44" x14ac:dyDescent="0.3">
      <c r="A39" s="217"/>
      <c r="B39" s="242"/>
      <c r="C39" s="221" t="s">
        <v>103</v>
      </c>
      <c r="D39" s="169">
        <v>0</v>
      </c>
      <c r="E39" s="117">
        <v>0</v>
      </c>
      <c r="F39" s="117"/>
      <c r="G39" s="198"/>
      <c r="H39" s="116">
        <v>0</v>
      </c>
      <c r="I39" s="117">
        <v>0</v>
      </c>
      <c r="J39" s="117">
        <v>0</v>
      </c>
      <c r="K39" s="118">
        <v>0</v>
      </c>
    </row>
    <row r="40" spans="1:44" s="27" customFormat="1" x14ac:dyDescent="0.3">
      <c r="A40" s="247"/>
      <c r="B40" s="248"/>
      <c r="C40" s="249" t="s">
        <v>26</v>
      </c>
      <c r="D40" s="138">
        <f>SUM(D38:D39)</f>
        <v>10000</v>
      </c>
      <c r="E40" s="123">
        <f>SUM(E38:E39)</f>
        <v>10000</v>
      </c>
      <c r="F40" s="123">
        <f>SUM(F38:F39)</f>
        <v>0</v>
      </c>
      <c r="G40" s="166">
        <f>SUM(G38:G39)</f>
        <v>0</v>
      </c>
      <c r="H40" s="122">
        <v>10000</v>
      </c>
      <c r="I40" s="123">
        <v>10000</v>
      </c>
      <c r="J40" s="123">
        <v>0</v>
      </c>
      <c r="K40" s="124">
        <v>0</v>
      </c>
      <c r="L40" s="294"/>
      <c r="AR40" s="142"/>
    </row>
    <row r="41" spans="1:44" x14ac:dyDescent="0.3">
      <c r="A41" s="217"/>
      <c r="B41" s="242"/>
      <c r="C41" s="245" t="s">
        <v>448</v>
      </c>
      <c r="D41" s="194">
        <f>D40</f>
        <v>10000</v>
      </c>
      <c r="E41" s="120">
        <f>E40</f>
        <v>10000</v>
      </c>
      <c r="F41" s="120">
        <f>F40</f>
        <v>0</v>
      </c>
      <c r="G41" s="202">
        <f>G40</f>
        <v>0</v>
      </c>
      <c r="H41" s="116">
        <v>10000</v>
      </c>
      <c r="I41" s="117">
        <v>10000</v>
      </c>
      <c r="J41" s="117">
        <v>0</v>
      </c>
      <c r="K41" s="118">
        <v>0</v>
      </c>
    </row>
    <row r="42" spans="1:44" x14ac:dyDescent="0.3">
      <c r="A42" s="146"/>
      <c r="B42" s="242"/>
      <c r="C42" s="221"/>
      <c r="D42" s="169"/>
      <c r="E42" s="117"/>
      <c r="F42" s="117"/>
      <c r="G42" s="198"/>
      <c r="H42" s="116"/>
      <c r="I42" s="117"/>
      <c r="J42" s="117"/>
      <c r="K42" s="118"/>
    </row>
    <row r="43" spans="1:44" s="28" customFormat="1" x14ac:dyDescent="0.3">
      <c r="A43" s="217">
        <v>106</v>
      </c>
      <c r="B43" s="246"/>
      <c r="C43" s="193" t="s">
        <v>31</v>
      </c>
      <c r="D43" s="250"/>
      <c r="E43" s="134"/>
      <c r="F43" s="134"/>
      <c r="G43" s="251"/>
      <c r="H43" s="116"/>
      <c r="I43" s="117"/>
      <c r="J43" s="117"/>
      <c r="K43" s="118"/>
      <c r="L43" s="290"/>
      <c r="AR43" s="298"/>
    </row>
    <row r="44" spans="1:44" x14ac:dyDescent="0.3">
      <c r="A44" s="146"/>
      <c r="B44" s="242" t="s">
        <v>8</v>
      </c>
      <c r="C44" s="221" t="s">
        <v>101</v>
      </c>
      <c r="D44" s="209"/>
      <c r="E44" s="151"/>
      <c r="F44" s="151"/>
      <c r="G44" s="210"/>
      <c r="H44" s="116"/>
      <c r="I44" s="117"/>
      <c r="J44" s="117"/>
      <c r="K44" s="118"/>
    </row>
    <row r="45" spans="1:44" ht="28.2" x14ac:dyDescent="0.3">
      <c r="A45" s="146"/>
      <c r="B45" s="242"/>
      <c r="C45" s="207" t="s">
        <v>104</v>
      </c>
      <c r="D45" s="209">
        <v>7000</v>
      </c>
      <c r="E45" s="151">
        <v>7000</v>
      </c>
      <c r="F45" s="151"/>
      <c r="G45" s="210"/>
      <c r="H45" s="116">
        <v>7000</v>
      </c>
      <c r="I45" s="117">
        <v>7000</v>
      </c>
      <c r="J45" s="117">
        <v>0</v>
      </c>
      <c r="K45" s="118">
        <v>0</v>
      </c>
    </row>
    <row r="46" spans="1:44" s="30" customFormat="1" ht="27.6" x14ac:dyDescent="0.25">
      <c r="A46" s="243"/>
      <c r="B46" s="244"/>
      <c r="C46" s="207" t="s">
        <v>105</v>
      </c>
      <c r="D46" s="209">
        <v>10000</v>
      </c>
      <c r="E46" s="151">
        <v>10000</v>
      </c>
      <c r="F46" s="151"/>
      <c r="G46" s="210"/>
      <c r="H46" s="116">
        <v>13080</v>
      </c>
      <c r="I46" s="117">
        <v>13080</v>
      </c>
      <c r="J46" s="117">
        <v>0</v>
      </c>
      <c r="K46" s="118">
        <v>0</v>
      </c>
      <c r="L46" s="32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140"/>
    </row>
    <row r="47" spans="1:44" s="30" customFormat="1" ht="13.8" x14ac:dyDescent="0.25">
      <c r="A47" s="243"/>
      <c r="B47" s="244"/>
      <c r="C47" s="207" t="s">
        <v>106</v>
      </c>
      <c r="D47" s="209">
        <v>1000</v>
      </c>
      <c r="E47" s="151">
        <v>1000</v>
      </c>
      <c r="F47" s="151"/>
      <c r="G47" s="210"/>
      <c r="H47" s="116">
        <v>2739</v>
      </c>
      <c r="I47" s="117">
        <v>2739</v>
      </c>
      <c r="J47" s="117">
        <v>0</v>
      </c>
      <c r="K47" s="118">
        <v>0</v>
      </c>
      <c r="L47" s="32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140"/>
    </row>
    <row r="48" spans="1:44" s="27" customFormat="1" x14ac:dyDescent="0.3">
      <c r="A48" s="146"/>
      <c r="B48" s="248"/>
      <c r="C48" s="207" t="s">
        <v>293</v>
      </c>
      <c r="D48" s="209">
        <v>35000</v>
      </c>
      <c r="E48" s="151">
        <v>35000</v>
      </c>
      <c r="F48" s="151"/>
      <c r="G48" s="210"/>
      <c r="H48" s="116">
        <v>33000</v>
      </c>
      <c r="I48" s="117">
        <v>33000</v>
      </c>
      <c r="J48" s="117">
        <v>0</v>
      </c>
      <c r="K48" s="118">
        <v>0</v>
      </c>
      <c r="L48" s="294"/>
      <c r="AR48" s="142"/>
    </row>
    <row r="49" spans="1:44" s="27" customFormat="1" x14ac:dyDescent="0.3">
      <c r="A49" s="146"/>
      <c r="B49" s="248"/>
      <c r="C49" s="252" t="s">
        <v>107</v>
      </c>
      <c r="D49" s="209">
        <v>4500</v>
      </c>
      <c r="E49" s="151">
        <v>4500</v>
      </c>
      <c r="F49" s="151"/>
      <c r="G49" s="210"/>
      <c r="H49" s="116">
        <v>4500</v>
      </c>
      <c r="I49" s="117">
        <v>4500</v>
      </c>
      <c r="J49" s="117">
        <v>0</v>
      </c>
      <c r="K49" s="118">
        <v>0</v>
      </c>
      <c r="L49" s="294"/>
      <c r="AR49" s="142"/>
    </row>
    <row r="50" spans="1:44" s="27" customFormat="1" x14ac:dyDescent="0.3">
      <c r="A50" s="146"/>
      <c r="B50" s="248"/>
      <c r="C50" s="252" t="s">
        <v>108</v>
      </c>
      <c r="D50" s="209">
        <v>3500</v>
      </c>
      <c r="E50" s="151">
        <v>3500</v>
      </c>
      <c r="F50" s="151"/>
      <c r="G50" s="210"/>
      <c r="H50" s="116">
        <v>3500</v>
      </c>
      <c r="I50" s="117">
        <v>3500</v>
      </c>
      <c r="J50" s="117">
        <v>0</v>
      </c>
      <c r="K50" s="118">
        <v>0</v>
      </c>
      <c r="L50" s="294"/>
      <c r="AR50" s="142"/>
    </row>
    <row r="51" spans="1:44" s="27" customFormat="1" x14ac:dyDescent="0.3">
      <c r="A51" s="146"/>
      <c r="B51" s="248"/>
      <c r="C51" s="252" t="s">
        <v>109</v>
      </c>
      <c r="D51" s="209"/>
      <c r="E51" s="151"/>
      <c r="F51" s="151"/>
      <c r="G51" s="210"/>
      <c r="H51" s="116">
        <v>0</v>
      </c>
      <c r="I51" s="117">
        <v>0</v>
      </c>
      <c r="J51" s="117">
        <v>0</v>
      </c>
      <c r="K51" s="118">
        <v>0</v>
      </c>
      <c r="L51" s="294"/>
      <c r="AR51" s="142"/>
    </row>
    <row r="52" spans="1:44" s="27" customFormat="1" x14ac:dyDescent="0.3">
      <c r="A52" s="146"/>
      <c r="B52" s="248"/>
      <c r="C52" s="252" t="s">
        <v>110</v>
      </c>
      <c r="D52" s="209">
        <v>15000</v>
      </c>
      <c r="E52" s="151"/>
      <c r="F52" s="151">
        <v>15000</v>
      </c>
      <c r="G52" s="210"/>
      <c r="H52" s="116">
        <v>0</v>
      </c>
      <c r="I52" s="117">
        <v>0</v>
      </c>
      <c r="J52" s="117">
        <v>0</v>
      </c>
      <c r="K52" s="118">
        <v>0</v>
      </c>
      <c r="L52" s="294"/>
      <c r="AR52" s="142"/>
    </row>
    <row r="53" spans="1:44" s="27" customFormat="1" x14ac:dyDescent="0.3">
      <c r="A53" s="146"/>
      <c r="B53" s="248"/>
      <c r="C53" s="252" t="s">
        <v>111</v>
      </c>
      <c r="D53" s="209">
        <v>150</v>
      </c>
      <c r="E53" s="151"/>
      <c r="F53" s="151">
        <v>150</v>
      </c>
      <c r="G53" s="210"/>
      <c r="H53" s="116">
        <v>150</v>
      </c>
      <c r="I53" s="117">
        <v>0</v>
      </c>
      <c r="J53" s="117">
        <v>150</v>
      </c>
      <c r="K53" s="118">
        <v>0</v>
      </c>
      <c r="L53" s="294"/>
      <c r="AR53" s="142"/>
    </row>
    <row r="54" spans="1:44" s="27" customFormat="1" x14ac:dyDescent="0.3">
      <c r="A54" s="146"/>
      <c r="B54" s="248"/>
      <c r="C54" s="252" t="s">
        <v>156</v>
      </c>
      <c r="D54" s="209">
        <v>29592</v>
      </c>
      <c r="E54" s="151">
        <v>29592</v>
      </c>
      <c r="F54" s="151"/>
      <c r="G54" s="210"/>
      <c r="H54" s="116">
        <v>29592</v>
      </c>
      <c r="I54" s="117">
        <v>29592</v>
      </c>
      <c r="J54" s="117">
        <v>0</v>
      </c>
      <c r="K54" s="118">
        <v>0</v>
      </c>
      <c r="L54" s="294"/>
      <c r="AR54" s="142"/>
    </row>
    <row r="55" spans="1:44" s="27" customFormat="1" x14ac:dyDescent="0.3">
      <c r="A55" s="146"/>
      <c r="B55" s="248"/>
      <c r="C55" s="252" t="s">
        <v>294</v>
      </c>
      <c r="D55" s="209">
        <v>15000</v>
      </c>
      <c r="E55" s="151"/>
      <c r="F55" s="151">
        <v>15000</v>
      </c>
      <c r="G55" s="210"/>
      <c r="H55" s="116">
        <v>7500</v>
      </c>
      <c r="I55" s="117">
        <v>0</v>
      </c>
      <c r="J55" s="117">
        <v>7500</v>
      </c>
      <c r="K55" s="118">
        <v>0</v>
      </c>
      <c r="L55" s="294"/>
      <c r="AR55" s="142"/>
    </row>
    <row r="56" spans="1:44" s="30" customFormat="1" ht="13.8" x14ac:dyDescent="0.25">
      <c r="A56" s="243"/>
      <c r="B56" s="244"/>
      <c r="C56" s="207" t="s">
        <v>295</v>
      </c>
      <c r="D56" s="209">
        <v>4583</v>
      </c>
      <c r="E56" s="151">
        <v>4583</v>
      </c>
      <c r="F56" s="151"/>
      <c r="G56" s="210"/>
      <c r="H56" s="116">
        <v>5730</v>
      </c>
      <c r="I56" s="117">
        <v>5730</v>
      </c>
      <c r="J56" s="117">
        <v>0</v>
      </c>
      <c r="K56" s="118">
        <v>0</v>
      </c>
      <c r="L56" s="32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140"/>
    </row>
    <row r="57" spans="1:44" s="30" customFormat="1" ht="27.6" x14ac:dyDescent="0.25">
      <c r="A57" s="243"/>
      <c r="B57" s="244"/>
      <c r="C57" s="207" t="s">
        <v>494</v>
      </c>
      <c r="D57" s="209"/>
      <c r="E57" s="151"/>
      <c r="F57" s="151"/>
      <c r="G57" s="210"/>
      <c r="H57" s="116">
        <v>5524</v>
      </c>
      <c r="I57" s="117">
        <v>5524</v>
      </c>
      <c r="J57" s="117">
        <v>0</v>
      </c>
      <c r="K57" s="118">
        <v>0</v>
      </c>
      <c r="L57" s="32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140"/>
    </row>
    <row r="58" spans="1:44" s="30" customFormat="1" ht="13.8" x14ac:dyDescent="0.25">
      <c r="A58" s="243"/>
      <c r="B58" s="244"/>
      <c r="C58" s="207" t="s">
        <v>493</v>
      </c>
      <c r="D58" s="209"/>
      <c r="E58" s="151"/>
      <c r="F58" s="151"/>
      <c r="G58" s="210"/>
      <c r="H58" s="116">
        <v>450</v>
      </c>
      <c r="I58" s="117">
        <v>450</v>
      </c>
      <c r="J58" s="117">
        <v>0</v>
      </c>
      <c r="K58" s="118">
        <v>0</v>
      </c>
      <c r="L58" s="32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140"/>
    </row>
    <row r="59" spans="1:44" s="30" customFormat="1" ht="13.8" x14ac:dyDescent="0.25">
      <c r="A59" s="243"/>
      <c r="B59" s="244"/>
      <c r="C59" s="207" t="s">
        <v>492</v>
      </c>
      <c r="D59" s="209"/>
      <c r="E59" s="151"/>
      <c r="F59" s="151"/>
      <c r="G59" s="210"/>
      <c r="H59" s="116">
        <v>524</v>
      </c>
      <c r="I59" s="117">
        <v>524</v>
      </c>
      <c r="J59" s="117"/>
      <c r="K59" s="118"/>
      <c r="L59" s="32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140"/>
    </row>
    <row r="60" spans="1:44" s="27" customFormat="1" x14ac:dyDescent="0.3">
      <c r="A60" s="146"/>
      <c r="B60" s="248"/>
      <c r="C60" s="252"/>
      <c r="D60" s="209"/>
      <c r="E60" s="151"/>
      <c r="F60" s="151"/>
      <c r="G60" s="210"/>
      <c r="H60" s="116"/>
      <c r="I60" s="117"/>
      <c r="J60" s="117"/>
      <c r="K60" s="118"/>
      <c r="L60" s="294"/>
      <c r="AR60" s="142"/>
    </row>
    <row r="61" spans="1:44" x14ac:dyDescent="0.3">
      <c r="A61" s="146"/>
      <c r="B61" s="242"/>
      <c r="C61" s="253" t="s">
        <v>34</v>
      </c>
      <c r="D61" s="254">
        <f>SUM(D45:D60)</f>
        <v>125325</v>
      </c>
      <c r="E61" s="126">
        <f>SUM(E45:E60)</f>
        <v>95175</v>
      </c>
      <c r="F61" s="126">
        <f>SUM(F45:F60)</f>
        <v>30150</v>
      </c>
      <c r="G61" s="255">
        <f>SUM(G45:G60)</f>
        <v>0</v>
      </c>
      <c r="H61" s="131">
        <v>113289</v>
      </c>
      <c r="I61" s="132">
        <v>105639</v>
      </c>
      <c r="J61" s="132">
        <v>7650</v>
      </c>
      <c r="K61" s="133">
        <v>0</v>
      </c>
    </row>
    <row r="62" spans="1:44" x14ac:dyDescent="0.3">
      <c r="A62" s="146"/>
      <c r="B62" s="242"/>
      <c r="C62" s="207"/>
      <c r="D62" s="209"/>
      <c r="E62" s="151"/>
      <c r="F62" s="151"/>
      <c r="G62" s="210"/>
      <c r="H62" s="116"/>
      <c r="I62" s="117"/>
      <c r="J62" s="117"/>
      <c r="K62" s="118"/>
    </row>
    <row r="63" spans="1:44" x14ac:dyDescent="0.3">
      <c r="A63" s="146"/>
      <c r="B63" s="242" t="s">
        <v>13</v>
      </c>
      <c r="C63" s="207" t="s">
        <v>60</v>
      </c>
      <c r="D63" s="209"/>
      <c r="E63" s="151"/>
      <c r="F63" s="151"/>
      <c r="G63" s="210"/>
      <c r="H63" s="116"/>
      <c r="I63" s="117"/>
      <c r="J63" s="117"/>
      <c r="K63" s="118"/>
    </row>
    <row r="64" spans="1:44" x14ac:dyDescent="0.3">
      <c r="A64" s="146"/>
      <c r="B64" s="242"/>
      <c r="C64" s="207" t="s">
        <v>62</v>
      </c>
      <c r="D64" s="209"/>
      <c r="E64" s="151"/>
      <c r="F64" s="151"/>
      <c r="G64" s="210"/>
      <c r="H64" s="116"/>
      <c r="I64" s="117"/>
      <c r="J64" s="117"/>
      <c r="K64" s="118"/>
    </row>
    <row r="65" spans="1:44" x14ac:dyDescent="0.3">
      <c r="A65" s="146"/>
      <c r="B65" s="242"/>
      <c r="C65" s="207" t="s">
        <v>72</v>
      </c>
      <c r="D65" s="209">
        <v>68000</v>
      </c>
      <c r="E65" s="151">
        <v>68000</v>
      </c>
      <c r="F65" s="151"/>
      <c r="G65" s="210"/>
      <c r="H65" s="116">
        <v>68000</v>
      </c>
      <c r="I65" s="117">
        <v>68000</v>
      </c>
      <c r="J65" s="117">
        <v>0</v>
      </c>
      <c r="K65" s="118">
        <v>0</v>
      </c>
    </row>
    <row r="66" spans="1:44" x14ac:dyDescent="0.3">
      <c r="A66" s="146"/>
      <c r="B66" s="242"/>
      <c r="C66" s="207" t="s">
        <v>70</v>
      </c>
      <c r="D66" s="209">
        <v>130000</v>
      </c>
      <c r="E66" s="151">
        <v>130000</v>
      </c>
      <c r="F66" s="151"/>
      <c r="G66" s="210"/>
      <c r="H66" s="116">
        <v>141000</v>
      </c>
      <c r="I66" s="117">
        <v>141000</v>
      </c>
      <c r="J66" s="117">
        <v>0</v>
      </c>
      <c r="K66" s="118">
        <v>0</v>
      </c>
    </row>
    <row r="67" spans="1:44" s="30" customFormat="1" ht="13.8" x14ac:dyDescent="0.25">
      <c r="A67" s="243"/>
      <c r="B67" s="244"/>
      <c r="C67" s="207" t="s">
        <v>71</v>
      </c>
      <c r="D67" s="209">
        <v>16000</v>
      </c>
      <c r="E67" s="151">
        <v>16000</v>
      </c>
      <c r="F67" s="151"/>
      <c r="G67" s="210"/>
      <c r="H67" s="116">
        <v>4000</v>
      </c>
      <c r="I67" s="117">
        <v>4000</v>
      </c>
      <c r="J67" s="117">
        <v>0</v>
      </c>
      <c r="K67" s="118">
        <v>0</v>
      </c>
      <c r="L67" s="32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89"/>
      <c r="AP67" s="289"/>
      <c r="AQ67" s="289"/>
      <c r="AR67" s="140"/>
    </row>
    <row r="68" spans="1:44" s="30" customFormat="1" ht="13.8" x14ac:dyDescent="0.25">
      <c r="A68" s="243"/>
      <c r="B68" s="244"/>
      <c r="C68" s="207" t="s">
        <v>73</v>
      </c>
      <c r="D68" s="209">
        <v>585000</v>
      </c>
      <c r="E68" s="151">
        <v>585000</v>
      </c>
      <c r="F68" s="151"/>
      <c r="G68" s="210"/>
      <c r="H68" s="116">
        <v>574232</v>
      </c>
      <c r="I68" s="117">
        <v>574232</v>
      </c>
      <c r="J68" s="117">
        <v>0</v>
      </c>
      <c r="K68" s="118">
        <v>0</v>
      </c>
      <c r="L68" s="32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140"/>
    </row>
    <row r="69" spans="1:44" x14ac:dyDescent="0.3">
      <c r="A69" s="146"/>
      <c r="B69" s="242"/>
      <c r="C69" s="256" t="s">
        <v>26</v>
      </c>
      <c r="D69" s="254">
        <f>SUM(D65:D68)</f>
        <v>799000</v>
      </c>
      <c r="E69" s="126">
        <f>SUM(E65:E68)</f>
        <v>799000</v>
      </c>
      <c r="F69" s="126">
        <f>SUM(F65:F68)</f>
        <v>0</v>
      </c>
      <c r="G69" s="255">
        <f>SUM(G65:G68)</f>
        <v>0</v>
      </c>
      <c r="H69" s="131">
        <v>787232</v>
      </c>
      <c r="I69" s="132">
        <v>787232</v>
      </c>
      <c r="J69" s="132">
        <v>0</v>
      </c>
      <c r="K69" s="133">
        <v>0</v>
      </c>
    </row>
    <row r="70" spans="1:44" x14ac:dyDescent="0.3">
      <c r="A70" s="146"/>
      <c r="B70" s="242"/>
      <c r="C70" s="256"/>
      <c r="D70" s="257"/>
      <c r="E70" s="129"/>
      <c r="F70" s="129"/>
      <c r="G70" s="258"/>
      <c r="H70" s="116"/>
      <c r="I70" s="117"/>
      <c r="J70" s="117"/>
      <c r="K70" s="118"/>
    </row>
    <row r="71" spans="1:44" x14ac:dyDescent="0.3">
      <c r="A71" s="146"/>
      <c r="B71" s="242"/>
      <c r="C71" s="207" t="s">
        <v>63</v>
      </c>
      <c r="D71" s="209"/>
      <c r="E71" s="151"/>
      <c r="F71" s="151"/>
      <c r="G71" s="210"/>
      <c r="H71" s="116"/>
      <c r="I71" s="117"/>
      <c r="J71" s="117"/>
      <c r="K71" s="118"/>
    </row>
    <row r="72" spans="1:44" x14ac:dyDescent="0.3">
      <c r="A72" s="247"/>
      <c r="B72" s="242"/>
      <c r="C72" s="207" t="s">
        <v>74</v>
      </c>
      <c r="D72" s="209">
        <v>50000</v>
      </c>
      <c r="E72" s="151">
        <v>50000</v>
      </c>
      <c r="F72" s="151"/>
      <c r="G72" s="210"/>
      <c r="H72" s="116">
        <v>0</v>
      </c>
      <c r="I72" s="117">
        <v>0</v>
      </c>
      <c r="J72" s="117">
        <v>0</v>
      </c>
      <c r="K72" s="118">
        <v>0</v>
      </c>
    </row>
    <row r="73" spans="1:44" x14ac:dyDescent="0.3">
      <c r="A73" s="146"/>
      <c r="B73" s="242"/>
      <c r="C73" s="256" t="s">
        <v>26</v>
      </c>
      <c r="D73" s="257">
        <f>SUM(D72:D72)</f>
        <v>50000</v>
      </c>
      <c r="E73" s="129">
        <f>SUM(E72:E72)</f>
        <v>50000</v>
      </c>
      <c r="F73" s="129">
        <f>SUM(F72:F72)</f>
        <v>0</v>
      </c>
      <c r="G73" s="258">
        <f>SUM(G72:G72)</f>
        <v>0</v>
      </c>
      <c r="H73" s="128">
        <v>0</v>
      </c>
      <c r="I73" s="129">
        <v>0</v>
      </c>
      <c r="J73" s="129">
        <v>0</v>
      </c>
      <c r="K73" s="130">
        <v>0</v>
      </c>
    </row>
    <row r="74" spans="1:44" x14ac:dyDescent="0.3">
      <c r="A74" s="146"/>
      <c r="B74" s="242"/>
      <c r="C74" s="256"/>
      <c r="D74" s="257"/>
      <c r="E74" s="129"/>
      <c r="F74" s="129"/>
      <c r="G74" s="258"/>
      <c r="H74" s="116"/>
      <c r="I74" s="117"/>
      <c r="J74" s="117"/>
      <c r="K74" s="118"/>
    </row>
    <row r="75" spans="1:44" s="27" customFormat="1" x14ac:dyDescent="0.3">
      <c r="A75" s="247"/>
      <c r="B75" s="248"/>
      <c r="C75" s="207" t="s">
        <v>64</v>
      </c>
      <c r="D75" s="209"/>
      <c r="E75" s="151"/>
      <c r="F75" s="151"/>
      <c r="G75" s="210"/>
      <c r="H75" s="116"/>
      <c r="I75" s="117"/>
      <c r="J75" s="117"/>
      <c r="K75" s="118"/>
      <c r="L75" s="294"/>
      <c r="AR75" s="142"/>
    </row>
    <row r="76" spans="1:44" s="30" customFormat="1" ht="13.8" x14ac:dyDescent="0.25">
      <c r="A76" s="243"/>
      <c r="B76" s="244"/>
      <c r="C76" s="207" t="s">
        <v>75</v>
      </c>
      <c r="D76" s="209">
        <v>6000</v>
      </c>
      <c r="E76" s="151">
        <v>6000</v>
      </c>
      <c r="F76" s="151"/>
      <c r="G76" s="210"/>
      <c r="H76" s="116">
        <v>4000</v>
      </c>
      <c r="I76" s="117">
        <v>4000</v>
      </c>
      <c r="J76" s="117">
        <v>0</v>
      </c>
      <c r="K76" s="118">
        <v>0</v>
      </c>
      <c r="L76" s="32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89"/>
      <c r="AJ76" s="289"/>
      <c r="AK76" s="289"/>
      <c r="AL76" s="289"/>
      <c r="AM76" s="289"/>
      <c r="AN76" s="289"/>
      <c r="AO76" s="289"/>
      <c r="AP76" s="289"/>
      <c r="AQ76" s="289"/>
      <c r="AR76" s="140"/>
    </row>
    <row r="77" spans="1:44" s="27" customFormat="1" x14ac:dyDescent="0.3">
      <c r="A77" s="247"/>
      <c r="B77" s="248"/>
      <c r="C77" s="252" t="s">
        <v>157</v>
      </c>
      <c r="D77" s="209">
        <v>6000</v>
      </c>
      <c r="E77" s="151">
        <v>6000</v>
      </c>
      <c r="F77" s="151"/>
      <c r="G77" s="210"/>
      <c r="H77" s="116">
        <v>6000</v>
      </c>
      <c r="I77" s="117">
        <v>6000</v>
      </c>
      <c r="J77" s="117">
        <v>0</v>
      </c>
      <c r="K77" s="118">
        <v>0</v>
      </c>
      <c r="L77" s="294"/>
      <c r="AR77" s="142"/>
    </row>
    <row r="78" spans="1:44" s="27" customFormat="1" x14ac:dyDescent="0.3">
      <c r="A78" s="259"/>
      <c r="B78" s="248"/>
      <c r="C78" s="256" t="s">
        <v>26</v>
      </c>
      <c r="D78" s="257">
        <f>SUM(D76:D77)</f>
        <v>12000</v>
      </c>
      <c r="E78" s="129">
        <f>SUM(E76:E77)</f>
        <v>12000</v>
      </c>
      <c r="F78" s="129">
        <f>SUM(F76:F77)</f>
        <v>0</v>
      </c>
      <c r="G78" s="258">
        <f>SUM(G76:G77)</f>
        <v>0</v>
      </c>
      <c r="H78" s="128">
        <v>10000</v>
      </c>
      <c r="I78" s="129">
        <v>10000</v>
      </c>
      <c r="J78" s="129">
        <v>0</v>
      </c>
      <c r="K78" s="130">
        <v>0</v>
      </c>
      <c r="L78" s="294"/>
      <c r="AR78" s="142"/>
    </row>
    <row r="79" spans="1:44" s="27" customFormat="1" x14ac:dyDescent="0.3">
      <c r="A79" s="259"/>
      <c r="B79" s="248"/>
      <c r="C79" s="256"/>
      <c r="D79" s="257"/>
      <c r="E79" s="129"/>
      <c r="F79" s="129"/>
      <c r="G79" s="258"/>
      <c r="H79" s="116"/>
      <c r="I79" s="117"/>
      <c r="J79" s="117"/>
      <c r="K79" s="118"/>
      <c r="L79" s="294"/>
      <c r="AR79" s="142"/>
    </row>
    <row r="80" spans="1:44" x14ac:dyDescent="0.3">
      <c r="A80" s="146"/>
      <c r="B80" s="242"/>
      <c r="C80" s="253" t="s">
        <v>35</v>
      </c>
      <c r="D80" s="254">
        <f>D69+D73+D78</f>
        <v>861000</v>
      </c>
      <c r="E80" s="126">
        <f>E69+E73+E78</f>
        <v>861000</v>
      </c>
      <c r="F80" s="126">
        <f>F69+F73+F78</f>
        <v>0</v>
      </c>
      <c r="G80" s="255">
        <f>G69+G73+G78</f>
        <v>0</v>
      </c>
      <c r="H80" s="125">
        <v>797232</v>
      </c>
      <c r="I80" s="126">
        <v>797232</v>
      </c>
      <c r="J80" s="126">
        <v>0</v>
      </c>
      <c r="K80" s="127">
        <v>0</v>
      </c>
    </row>
    <row r="81" spans="1:44" x14ac:dyDescent="0.3">
      <c r="A81" s="146"/>
      <c r="B81" s="260"/>
      <c r="C81" s="207"/>
      <c r="D81" s="209"/>
      <c r="E81" s="151"/>
      <c r="F81" s="151"/>
      <c r="G81" s="210"/>
      <c r="H81" s="116"/>
      <c r="I81" s="117"/>
      <c r="J81" s="117"/>
      <c r="K81" s="118"/>
    </row>
    <row r="82" spans="1:44" x14ac:dyDescent="0.3">
      <c r="A82" s="146"/>
      <c r="B82" s="242" t="s">
        <v>14</v>
      </c>
      <c r="C82" s="207" t="s">
        <v>28</v>
      </c>
      <c r="D82" s="209"/>
      <c r="E82" s="151"/>
      <c r="F82" s="151"/>
      <c r="G82" s="210"/>
      <c r="H82" s="116"/>
      <c r="I82" s="117"/>
      <c r="J82" s="117"/>
      <c r="K82" s="118"/>
    </row>
    <row r="83" spans="1:44" ht="28.2" x14ac:dyDescent="0.3">
      <c r="A83" s="146"/>
      <c r="B83" s="242"/>
      <c r="C83" s="207" t="s">
        <v>33</v>
      </c>
      <c r="D83" s="169"/>
      <c r="E83" s="117"/>
      <c r="F83" s="117"/>
      <c r="G83" s="198"/>
      <c r="H83" s="116"/>
      <c r="I83" s="117"/>
      <c r="J83" s="117"/>
      <c r="K83" s="118"/>
    </row>
    <row r="84" spans="1:44" x14ac:dyDescent="0.3">
      <c r="A84" s="146"/>
      <c r="B84" s="242"/>
      <c r="C84" s="207" t="s">
        <v>184</v>
      </c>
      <c r="D84" s="169">
        <v>409557</v>
      </c>
      <c r="E84" s="117">
        <v>409557</v>
      </c>
      <c r="F84" s="117"/>
      <c r="G84" s="198"/>
      <c r="H84" s="116">
        <v>397843</v>
      </c>
      <c r="I84" s="117">
        <v>397843</v>
      </c>
      <c r="J84" s="117">
        <v>0</v>
      </c>
      <c r="K84" s="118">
        <v>0</v>
      </c>
      <c r="M84" s="301"/>
    </row>
    <row r="85" spans="1:44" s="30" customFormat="1" ht="27.6" x14ac:dyDescent="0.25">
      <c r="A85" s="243"/>
      <c r="B85" s="244"/>
      <c r="C85" s="207" t="s">
        <v>491</v>
      </c>
      <c r="D85" s="209"/>
      <c r="E85" s="151"/>
      <c r="F85" s="151"/>
      <c r="G85" s="210"/>
      <c r="H85" s="116">
        <v>2889</v>
      </c>
      <c r="I85" s="117">
        <v>2889</v>
      </c>
      <c r="J85" s="117">
        <v>0</v>
      </c>
      <c r="K85" s="118">
        <v>0</v>
      </c>
      <c r="L85" s="32"/>
      <c r="M85" s="301"/>
      <c r="N85" s="289"/>
      <c r="O85" s="289"/>
      <c r="P85" s="289"/>
      <c r="Q85" s="289"/>
      <c r="R85" s="289"/>
      <c r="S85" s="289"/>
      <c r="T85" s="289"/>
      <c r="U85" s="289"/>
      <c r="V85" s="289"/>
      <c r="W85" s="289"/>
      <c r="X85" s="289"/>
      <c r="Y85" s="289"/>
      <c r="Z85" s="289"/>
      <c r="AA85" s="289"/>
      <c r="AB85" s="289"/>
      <c r="AC85" s="289"/>
      <c r="AD85" s="289"/>
      <c r="AE85" s="289"/>
      <c r="AF85" s="289"/>
      <c r="AG85" s="289"/>
      <c r="AH85" s="289"/>
      <c r="AI85" s="289"/>
      <c r="AJ85" s="289"/>
      <c r="AK85" s="289"/>
      <c r="AL85" s="289"/>
      <c r="AM85" s="289"/>
      <c r="AN85" s="289"/>
      <c r="AO85" s="289"/>
      <c r="AP85" s="289"/>
      <c r="AQ85" s="289"/>
      <c r="AR85" s="140"/>
    </row>
    <row r="86" spans="1:44" s="30" customFormat="1" ht="27.6" x14ac:dyDescent="0.25">
      <c r="A86" s="243"/>
      <c r="B86" s="244"/>
      <c r="C86" s="207" t="s">
        <v>490</v>
      </c>
      <c r="D86" s="209"/>
      <c r="E86" s="151"/>
      <c r="F86" s="151"/>
      <c r="G86" s="210"/>
      <c r="H86" s="116">
        <v>1314</v>
      </c>
      <c r="I86" s="117">
        <v>1314</v>
      </c>
      <c r="J86" s="117">
        <v>0</v>
      </c>
      <c r="K86" s="118">
        <v>0</v>
      </c>
      <c r="L86" s="32"/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289"/>
      <c r="AC86" s="289"/>
      <c r="AD86" s="289"/>
      <c r="AE86" s="289"/>
      <c r="AF86" s="289"/>
      <c r="AG86" s="289"/>
      <c r="AH86" s="289"/>
      <c r="AI86" s="289"/>
      <c r="AJ86" s="289"/>
      <c r="AK86" s="289"/>
      <c r="AL86" s="289"/>
      <c r="AM86" s="289"/>
      <c r="AN86" s="289"/>
      <c r="AO86" s="289"/>
      <c r="AP86" s="289"/>
      <c r="AQ86" s="289"/>
      <c r="AR86" s="140"/>
    </row>
    <row r="87" spans="1:44" s="30" customFormat="1" ht="13.8" x14ac:dyDescent="0.25">
      <c r="A87" s="243"/>
      <c r="B87" s="244"/>
      <c r="C87" s="207" t="s">
        <v>185</v>
      </c>
      <c r="D87" s="169">
        <v>244463</v>
      </c>
      <c r="E87" s="117">
        <v>244463</v>
      </c>
      <c r="F87" s="151"/>
      <c r="G87" s="210"/>
      <c r="H87" s="116">
        <v>245082</v>
      </c>
      <c r="I87" s="117">
        <v>245082</v>
      </c>
      <c r="J87" s="117">
        <v>0</v>
      </c>
      <c r="K87" s="118">
        <v>0</v>
      </c>
      <c r="L87" s="32"/>
      <c r="M87" s="301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89"/>
      <c r="AA87" s="289"/>
      <c r="AB87" s="289"/>
      <c r="AC87" s="289"/>
      <c r="AD87" s="289"/>
      <c r="AE87" s="289"/>
      <c r="AF87" s="289"/>
      <c r="AG87" s="289"/>
      <c r="AH87" s="289"/>
      <c r="AI87" s="289"/>
      <c r="AJ87" s="289"/>
      <c r="AK87" s="289"/>
      <c r="AL87" s="289"/>
      <c r="AM87" s="289"/>
      <c r="AN87" s="289"/>
      <c r="AO87" s="289"/>
      <c r="AP87" s="289"/>
      <c r="AQ87" s="289"/>
      <c r="AR87" s="140"/>
    </row>
    <row r="88" spans="1:44" s="30" customFormat="1" ht="27.6" x14ac:dyDescent="0.25">
      <c r="A88" s="243"/>
      <c r="B88" s="244"/>
      <c r="C88" s="207" t="s">
        <v>489</v>
      </c>
      <c r="D88" s="209"/>
      <c r="E88" s="151"/>
      <c r="F88" s="151"/>
      <c r="G88" s="210"/>
      <c r="H88" s="116">
        <v>18166</v>
      </c>
      <c r="I88" s="117">
        <v>18166</v>
      </c>
      <c r="J88" s="117">
        <v>0</v>
      </c>
      <c r="K88" s="118">
        <v>0</v>
      </c>
      <c r="L88" s="32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89"/>
      <c r="AA88" s="289"/>
      <c r="AB88" s="289"/>
      <c r="AC88" s="289"/>
      <c r="AD88" s="289"/>
      <c r="AE88" s="289"/>
      <c r="AF88" s="289"/>
      <c r="AG88" s="289"/>
      <c r="AH88" s="289"/>
      <c r="AI88" s="289"/>
      <c r="AJ88" s="289"/>
      <c r="AK88" s="289"/>
      <c r="AL88" s="289"/>
      <c r="AM88" s="289"/>
      <c r="AN88" s="289"/>
      <c r="AO88" s="289"/>
      <c r="AP88" s="289"/>
      <c r="AQ88" s="289"/>
      <c r="AR88" s="140"/>
    </row>
    <row r="89" spans="1:44" s="30" customFormat="1" ht="27.6" x14ac:dyDescent="0.25">
      <c r="A89" s="243"/>
      <c r="B89" s="244"/>
      <c r="C89" s="207" t="s">
        <v>186</v>
      </c>
      <c r="D89" s="169">
        <v>438936</v>
      </c>
      <c r="E89" s="117">
        <v>374938</v>
      </c>
      <c r="F89" s="117">
        <v>63998</v>
      </c>
      <c r="G89" s="210"/>
      <c r="H89" s="116">
        <v>438072</v>
      </c>
      <c r="I89" s="117">
        <v>374074</v>
      </c>
      <c r="J89" s="117">
        <v>63998</v>
      </c>
      <c r="K89" s="118">
        <v>0</v>
      </c>
      <c r="L89" s="32"/>
      <c r="M89" s="301"/>
      <c r="N89" s="289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89"/>
      <c r="AC89" s="289"/>
      <c r="AD89" s="289"/>
      <c r="AE89" s="289"/>
      <c r="AF89" s="289"/>
      <c r="AG89" s="289"/>
      <c r="AH89" s="289"/>
      <c r="AI89" s="289"/>
      <c r="AJ89" s="289"/>
      <c r="AK89" s="289"/>
      <c r="AL89" s="289"/>
      <c r="AM89" s="289"/>
      <c r="AN89" s="289"/>
      <c r="AO89" s="289"/>
      <c r="AP89" s="289"/>
      <c r="AQ89" s="289"/>
      <c r="AR89" s="140"/>
    </row>
    <row r="90" spans="1:44" s="30" customFormat="1" ht="13.8" x14ac:dyDescent="0.25">
      <c r="A90" s="243"/>
      <c r="B90" s="244"/>
      <c r="C90" s="207" t="s">
        <v>488</v>
      </c>
      <c r="D90" s="209"/>
      <c r="E90" s="151"/>
      <c r="F90" s="151"/>
      <c r="G90" s="210"/>
      <c r="H90" s="116">
        <v>65123</v>
      </c>
      <c r="I90" s="117">
        <v>65123</v>
      </c>
      <c r="J90" s="117">
        <v>0</v>
      </c>
      <c r="K90" s="118">
        <v>0</v>
      </c>
      <c r="L90" s="32"/>
      <c r="M90" s="301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289"/>
      <c r="AC90" s="289"/>
      <c r="AD90" s="289"/>
      <c r="AE90" s="289"/>
      <c r="AF90" s="289"/>
      <c r="AG90" s="289"/>
      <c r="AH90" s="289"/>
      <c r="AI90" s="289"/>
      <c r="AJ90" s="289"/>
      <c r="AK90" s="289"/>
      <c r="AL90" s="289"/>
      <c r="AM90" s="289"/>
      <c r="AN90" s="289"/>
      <c r="AO90" s="289"/>
      <c r="AP90" s="289"/>
      <c r="AQ90" s="289"/>
      <c r="AR90" s="140"/>
    </row>
    <row r="91" spans="1:44" s="30" customFormat="1" ht="13.8" x14ac:dyDescent="0.25">
      <c r="A91" s="243"/>
      <c r="B91" s="244"/>
      <c r="C91" s="207" t="s">
        <v>487</v>
      </c>
      <c r="D91" s="209"/>
      <c r="E91" s="151"/>
      <c r="F91" s="151"/>
      <c r="G91" s="210"/>
      <c r="H91" s="116">
        <v>2377</v>
      </c>
      <c r="I91" s="117">
        <v>2377</v>
      </c>
      <c r="J91" s="117">
        <v>0</v>
      </c>
      <c r="K91" s="118">
        <v>0</v>
      </c>
      <c r="L91" s="32"/>
      <c r="M91" s="301"/>
      <c r="N91" s="289"/>
      <c r="O91" s="289"/>
      <c r="P91" s="289"/>
      <c r="Q91" s="289"/>
      <c r="R91" s="289"/>
      <c r="S91" s="289"/>
      <c r="T91" s="289"/>
      <c r="U91" s="289"/>
      <c r="V91" s="289"/>
      <c r="W91" s="289"/>
      <c r="X91" s="289"/>
      <c r="Y91" s="289"/>
      <c r="Z91" s="289"/>
      <c r="AA91" s="289"/>
      <c r="AB91" s="289"/>
      <c r="AC91" s="289"/>
      <c r="AD91" s="289"/>
      <c r="AE91" s="289"/>
      <c r="AF91" s="289"/>
      <c r="AG91" s="289"/>
      <c r="AH91" s="289"/>
      <c r="AI91" s="289"/>
      <c r="AJ91" s="289"/>
      <c r="AK91" s="289"/>
      <c r="AL91" s="289"/>
      <c r="AM91" s="289"/>
      <c r="AN91" s="289"/>
      <c r="AO91" s="289"/>
      <c r="AP91" s="289"/>
      <c r="AQ91" s="289"/>
      <c r="AR91" s="140"/>
    </row>
    <row r="92" spans="1:44" s="30" customFormat="1" ht="27.6" x14ac:dyDescent="0.25">
      <c r="A92" s="243"/>
      <c r="B92" s="244"/>
      <c r="C92" s="207" t="s">
        <v>486</v>
      </c>
      <c r="D92" s="209"/>
      <c r="E92" s="151"/>
      <c r="F92" s="151"/>
      <c r="G92" s="210"/>
      <c r="H92" s="116">
        <v>32512</v>
      </c>
      <c r="I92" s="117">
        <v>32512</v>
      </c>
      <c r="J92" s="117">
        <v>0</v>
      </c>
      <c r="K92" s="118">
        <v>0</v>
      </c>
      <c r="L92" s="32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89"/>
      <c r="AC92" s="289"/>
      <c r="AD92" s="289"/>
      <c r="AE92" s="289"/>
      <c r="AF92" s="289"/>
      <c r="AG92" s="289"/>
      <c r="AH92" s="289"/>
      <c r="AI92" s="289"/>
      <c r="AJ92" s="289"/>
      <c r="AK92" s="289"/>
      <c r="AL92" s="289"/>
      <c r="AM92" s="289"/>
      <c r="AN92" s="289"/>
      <c r="AO92" s="289"/>
      <c r="AP92" s="289"/>
      <c r="AQ92" s="289"/>
      <c r="AR92" s="140"/>
    </row>
    <row r="93" spans="1:44" s="30" customFormat="1" ht="13.8" x14ac:dyDescent="0.25">
      <c r="A93" s="243"/>
      <c r="B93" s="244"/>
      <c r="C93" s="207" t="s">
        <v>485</v>
      </c>
      <c r="D93" s="209"/>
      <c r="E93" s="151"/>
      <c r="F93" s="151"/>
      <c r="G93" s="210"/>
      <c r="H93" s="116">
        <v>4846</v>
      </c>
      <c r="I93" s="117">
        <v>4846</v>
      </c>
      <c r="J93" s="117"/>
      <c r="K93" s="118"/>
      <c r="L93" s="32"/>
      <c r="M93" s="301"/>
      <c r="N93" s="289"/>
      <c r="O93" s="289"/>
      <c r="P93" s="289"/>
      <c r="Q93" s="289"/>
      <c r="R93" s="289"/>
      <c r="S93" s="289"/>
      <c r="T93" s="289"/>
      <c r="U93" s="289"/>
      <c r="V93" s="289"/>
      <c r="W93" s="289"/>
      <c r="X93" s="289"/>
      <c r="Y93" s="289"/>
      <c r="Z93" s="289"/>
      <c r="AA93" s="289"/>
      <c r="AB93" s="289"/>
      <c r="AC93" s="289"/>
      <c r="AD93" s="289"/>
      <c r="AE93" s="289"/>
      <c r="AF93" s="289"/>
      <c r="AG93" s="289"/>
      <c r="AH93" s="289"/>
      <c r="AI93" s="289"/>
      <c r="AJ93" s="289"/>
      <c r="AK93" s="289"/>
      <c r="AL93" s="289"/>
      <c r="AM93" s="289"/>
      <c r="AN93" s="289"/>
      <c r="AO93" s="289"/>
      <c r="AP93" s="289"/>
      <c r="AQ93" s="289"/>
      <c r="AR93" s="140"/>
    </row>
    <row r="94" spans="1:44" s="30" customFormat="1" ht="16.5" customHeight="1" x14ac:dyDescent="0.25">
      <c r="A94" s="243"/>
      <c r="B94" s="244"/>
      <c r="C94" s="207" t="s">
        <v>187</v>
      </c>
      <c r="D94" s="169">
        <v>23212</v>
      </c>
      <c r="E94" s="117">
        <v>23212</v>
      </c>
      <c r="F94" s="151"/>
      <c r="G94" s="210"/>
      <c r="H94" s="116">
        <v>23212</v>
      </c>
      <c r="I94" s="117">
        <v>23212</v>
      </c>
      <c r="J94" s="117">
        <v>0</v>
      </c>
      <c r="K94" s="118">
        <v>0</v>
      </c>
      <c r="L94" s="32"/>
      <c r="M94" s="301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  <c r="Z94" s="289"/>
      <c r="AA94" s="289"/>
      <c r="AB94" s="289"/>
      <c r="AC94" s="289"/>
      <c r="AD94" s="289"/>
      <c r="AE94" s="289"/>
      <c r="AF94" s="289"/>
      <c r="AG94" s="289"/>
      <c r="AH94" s="289"/>
      <c r="AI94" s="289"/>
      <c r="AJ94" s="289"/>
      <c r="AK94" s="289"/>
      <c r="AL94" s="289"/>
      <c r="AM94" s="289"/>
      <c r="AN94" s="289"/>
      <c r="AO94" s="289"/>
      <c r="AP94" s="289"/>
      <c r="AQ94" s="289"/>
      <c r="AR94" s="140"/>
    </row>
    <row r="95" spans="1:44" s="30" customFormat="1" ht="16.5" customHeight="1" x14ac:dyDescent="0.25">
      <c r="A95" s="243"/>
      <c r="B95" s="244"/>
      <c r="C95" s="207" t="s">
        <v>484</v>
      </c>
      <c r="D95" s="209"/>
      <c r="E95" s="151"/>
      <c r="F95" s="151"/>
      <c r="G95" s="210"/>
      <c r="H95" s="116">
        <v>1030</v>
      </c>
      <c r="I95" s="117">
        <v>1030</v>
      </c>
      <c r="J95" s="117">
        <v>0</v>
      </c>
      <c r="K95" s="118">
        <v>0</v>
      </c>
      <c r="L95" s="32"/>
      <c r="M95" s="301"/>
      <c r="N95" s="289"/>
      <c r="O95" s="289"/>
      <c r="P95" s="289"/>
      <c r="Q95" s="289"/>
      <c r="R95" s="289"/>
      <c r="S95" s="289"/>
      <c r="T95" s="289"/>
      <c r="U95" s="289"/>
      <c r="V95" s="289"/>
      <c r="W95" s="289"/>
      <c r="X95" s="289"/>
      <c r="Y95" s="289"/>
      <c r="Z95" s="289"/>
      <c r="AA95" s="289"/>
      <c r="AB95" s="289"/>
      <c r="AC95" s="289"/>
      <c r="AD95" s="289"/>
      <c r="AE95" s="289"/>
      <c r="AF95" s="289"/>
      <c r="AG95" s="289"/>
      <c r="AH95" s="289"/>
      <c r="AI95" s="289"/>
      <c r="AJ95" s="289"/>
      <c r="AK95" s="289"/>
      <c r="AL95" s="289"/>
      <c r="AM95" s="289"/>
      <c r="AN95" s="289"/>
      <c r="AO95" s="289"/>
      <c r="AP95" s="289"/>
      <c r="AQ95" s="289"/>
      <c r="AR95" s="140"/>
    </row>
    <row r="96" spans="1:44" s="30" customFormat="1" ht="27.6" x14ac:dyDescent="0.25">
      <c r="A96" s="243"/>
      <c r="B96" s="244"/>
      <c r="C96" s="207" t="s">
        <v>483</v>
      </c>
      <c r="D96" s="209"/>
      <c r="E96" s="151"/>
      <c r="F96" s="151"/>
      <c r="G96" s="210"/>
      <c r="H96" s="116">
        <v>7979</v>
      </c>
      <c r="I96" s="117">
        <v>7979</v>
      </c>
      <c r="J96" s="117">
        <v>0</v>
      </c>
      <c r="K96" s="118">
        <v>0</v>
      </c>
      <c r="L96" s="32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9"/>
      <c r="AD96" s="289"/>
      <c r="AE96" s="289"/>
      <c r="AF96" s="289"/>
      <c r="AG96" s="289"/>
      <c r="AH96" s="289"/>
      <c r="AI96" s="289"/>
      <c r="AJ96" s="289"/>
      <c r="AK96" s="289"/>
      <c r="AL96" s="289"/>
      <c r="AM96" s="289"/>
      <c r="AN96" s="289"/>
      <c r="AO96" s="289"/>
      <c r="AP96" s="289"/>
      <c r="AQ96" s="289"/>
      <c r="AR96" s="140"/>
    </row>
    <row r="97" spans="1:44" s="157" customFormat="1" ht="13.8" x14ac:dyDescent="0.25">
      <c r="A97" s="243"/>
      <c r="B97" s="244"/>
      <c r="C97" s="207" t="s">
        <v>524</v>
      </c>
      <c r="D97" s="209"/>
      <c r="E97" s="151"/>
      <c r="F97" s="151"/>
      <c r="G97" s="210"/>
      <c r="H97" s="116">
        <v>679</v>
      </c>
      <c r="I97" s="117">
        <v>679</v>
      </c>
      <c r="J97" s="117">
        <v>0</v>
      </c>
      <c r="K97" s="118">
        <v>0</v>
      </c>
      <c r="M97" s="289"/>
      <c r="N97" s="289"/>
      <c r="O97" s="289"/>
      <c r="P97" s="289"/>
      <c r="Q97" s="289"/>
      <c r="R97" s="289"/>
      <c r="S97" s="289"/>
      <c r="T97" s="289"/>
      <c r="U97" s="289"/>
      <c r="V97" s="289"/>
      <c r="W97" s="289"/>
      <c r="X97" s="289"/>
      <c r="Y97" s="289"/>
      <c r="Z97" s="289"/>
      <c r="AA97" s="289"/>
      <c r="AB97" s="289"/>
      <c r="AC97" s="289"/>
      <c r="AD97" s="289"/>
      <c r="AE97" s="289"/>
      <c r="AF97" s="289"/>
      <c r="AG97" s="289"/>
      <c r="AH97" s="289"/>
      <c r="AI97" s="289"/>
      <c r="AJ97" s="289"/>
      <c r="AK97" s="289"/>
      <c r="AL97" s="289"/>
      <c r="AM97" s="289"/>
      <c r="AN97" s="289"/>
      <c r="AO97" s="289"/>
      <c r="AP97" s="289"/>
      <c r="AQ97" s="289"/>
    </row>
    <row r="98" spans="1:44" x14ac:dyDescent="0.3">
      <c r="A98" s="146"/>
      <c r="B98" s="242"/>
      <c r="C98" s="256" t="s">
        <v>26</v>
      </c>
      <c r="D98" s="138">
        <f>SUM(D83:D96)</f>
        <v>1116168</v>
      </c>
      <c r="E98" s="123">
        <f>SUM(E83:E96)</f>
        <v>1052170</v>
      </c>
      <c r="F98" s="123">
        <f>SUM(F83:F96)</f>
        <v>63998</v>
      </c>
      <c r="G98" s="166">
        <f>SUM(G83:G96)</f>
        <v>0</v>
      </c>
      <c r="H98" s="122">
        <v>1241124</v>
      </c>
      <c r="I98" s="123">
        <v>1177126</v>
      </c>
      <c r="J98" s="123">
        <v>63998</v>
      </c>
      <c r="K98" s="124">
        <v>0</v>
      </c>
    </row>
    <row r="99" spans="1:44" ht="28.2" x14ac:dyDescent="0.3">
      <c r="A99" s="146"/>
      <c r="B99" s="242"/>
      <c r="C99" s="207" t="s">
        <v>464</v>
      </c>
      <c r="D99" s="169"/>
      <c r="E99" s="117"/>
      <c r="F99" s="117"/>
      <c r="G99" s="198"/>
      <c r="H99" s="116"/>
      <c r="I99" s="117"/>
      <c r="J99" s="117"/>
      <c r="K99" s="118"/>
    </row>
    <row r="100" spans="1:44" s="30" customFormat="1" ht="27.6" x14ac:dyDescent="0.25">
      <c r="A100" s="243"/>
      <c r="B100" s="244"/>
      <c r="C100" s="207" t="s">
        <v>463</v>
      </c>
      <c r="D100" s="209"/>
      <c r="E100" s="151"/>
      <c r="F100" s="151"/>
      <c r="G100" s="210"/>
      <c r="H100" s="116">
        <v>0</v>
      </c>
      <c r="I100" s="117">
        <v>0</v>
      </c>
      <c r="J100" s="117">
        <v>0</v>
      </c>
      <c r="K100" s="118">
        <v>0</v>
      </c>
      <c r="L100" s="32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89"/>
      <c r="AJ100" s="289"/>
      <c r="AK100" s="289"/>
      <c r="AL100" s="289"/>
      <c r="AM100" s="289"/>
      <c r="AN100" s="289"/>
      <c r="AO100" s="289"/>
      <c r="AP100" s="289"/>
      <c r="AQ100" s="289"/>
      <c r="AR100" s="140"/>
    </row>
    <row r="101" spans="1:44" s="30" customFormat="1" ht="13.8" x14ac:dyDescent="0.25">
      <c r="A101" s="243"/>
      <c r="B101" s="244"/>
      <c r="C101" s="207" t="s">
        <v>462</v>
      </c>
      <c r="D101" s="209"/>
      <c r="E101" s="151"/>
      <c r="F101" s="151"/>
      <c r="G101" s="210"/>
      <c r="H101" s="116">
        <v>0</v>
      </c>
      <c r="I101" s="117">
        <v>0</v>
      </c>
      <c r="J101" s="117">
        <v>0</v>
      </c>
      <c r="K101" s="118">
        <v>0</v>
      </c>
      <c r="L101" s="32"/>
      <c r="M101" s="289"/>
      <c r="N101" s="289"/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289"/>
      <c r="AA101" s="289"/>
      <c r="AB101" s="289"/>
      <c r="AC101" s="289"/>
      <c r="AD101" s="289"/>
      <c r="AE101" s="289"/>
      <c r="AF101" s="289"/>
      <c r="AG101" s="289"/>
      <c r="AH101" s="289"/>
      <c r="AI101" s="289"/>
      <c r="AJ101" s="289"/>
      <c r="AK101" s="289"/>
      <c r="AL101" s="289"/>
      <c r="AM101" s="289"/>
      <c r="AN101" s="289"/>
      <c r="AO101" s="289"/>
      <c r="AP101" s="289"/>
      <c r="AQ101" s="289"/>
      <c r="AR101" s="140"/>
    </row>
    <row r="102" spans="1:44" s="30" customFormat="1" ht="13.8" x14ac:dyDescent="0.25">
      <c r="A102" s="243"/>
      <c r="B102" s="244"/>
      <c r="C102" s="207" t="s">
        <v>461</v>
      </c>
      <c r="D102" s="209"/>
      <c r="E102" s="151"/>
      <c r="F102" s="151"/>
      <c r="G102" s="210"/>
      <c r="H102" s="116">
        <v>0</v>
      </c>
      <c r="I102" s="117">
        <v>0</v>
      </c>
      <c r="J102" s="117">
        <v>0</v>
      </c>
      <c r="K102" s="118">
        <v>0</v>
      </c>
      <c r="L102" s="32"/>
      <c r="M102" s="289"/>
      <c r="N102" s="289"/>
      <c r="O102" s="289"/>
      <c r="P102" s="289"/>
      <c r="Q102" s="289"/>
      <c r="R102" s="289"/>
      <c r="S102" s="289"/>
      <c r="T102" s="289"/>
      <c r="U102" s="289"/>
      <c r="V102" s="289"/>
      <c r="W102" s="289"/>
      <c r="X102" s="289"/>
      <c r="Y102" s="289"/>
      <c r="Z102" s="289"/>
      <c r="AA102" s="289"/>
      <c r="AB102" s="289"/>
      <c r="AC102" s="289"/>
      <c r="AD102" s="289"/>
      <c r="AE102" s="289"/>
      <c r="AF102" s="289"/>
      <c r="AG102" s="289"/>
      <c r="AH102" s="289"/>
      <c r="AI102" s="289"/>
      <c r="AJ102" s="289"/>
      <c r="AK102" s="289"/>
      <c r="AL102" s="289"/>
      <c r="AM102" s="289"/>
      <c r="AN102" s="289"/>
      <c r="AO102" s="289"/>
      <c r="AP102" s="289"/>
      <c r="AQ102" s="289"/>
      <c r="AR102" s="140"/>
    </row>
    <row r="103" spans="1:44" s="30" customFormat="1" ht="13.8" x14ac:dyDescent="0.25">
      <c r="A103" s="243"/>
      <c r="B103" s="244"/>
      <c r="C103" s="207" t="s">
        <v>460</v>
      </c>
      <c r="D103" s="209"/>
      <c r="E103" s="151"/>
      <c r="F103" s="151"/>
      <c r="G103" s="210"/>
      <c r="H103" s="116">
        <v>0</v>
      </c>
      <c r="I103" s="117">
        <v>0</v>
      </c>
      <c r="J103" s="117">
        <v>0</v>
      </c>
      <c r="K103" s="118">
        <v>0</v>
      </c>
      <c r="L103" s="32"/>
      <c r="M103" s="289"/>
      <c r="N103" s="289"/>
      <c r="O103" s="289"/>
      <c r="P103" s="289"/>
      <c r="Q103" s="289"/>
      <c r="R103" s="289"/>
      <c r="S103" s="289"/>
      <c r="T103" s="289"/>
      <c r="U103" s="289"/>
      <c r="V103" s="289"/>
      <c r="W103" s="289"/>
      <c r="X103" s="289"/>
      <c r="Y103" s="289"/>
      <c r="Z103" s="289"/>
      <c r="AA103" s="289"/>
      <c r="AB103" s="289"/>
      <c r="AC103" s="289"/>
      <c r="AD103" s="289"/>
      <c r="AE103" s="289"/>
      <c r="AF103" s="289"/>
      <c r="AG103" s="289"/>
      <c r="AH103" s="289"/>
      <c r="AI103" s="289"/>
      <c r="AJ103" s="289"/>
      <c r="AK103" s="289"/>
      <c r="AL103" s="289"/>
      <c r="AM103" s="289"/>
      <c r="AN103" s="289"/>
      <c r="AO103" s="289"/>
      <c r="AP103" s="289"/>
      <c r="AQ103" s="289"/>
      <c r="AR103" s="140"/>
    </row>
    <row r="104" spans="1:44" s="30" customFormat="1" ht="13.8" x14ac:dyDescent="0.25">
      <c r="A104" s="243"/>
      <c r="B104" s="244"/>
      <c r="C104" s="207" t="s">
        <v>482</v>
      </c>
      <c r="D104" s="209"/>
      <c r="E104" s="151"/>
      <c r="F104" s="151"/>
      <c r="G104" s="210"/>
      <c r="H104" s="116">
        <v>135290</v>
      </c>
      <c r="I104" s="117">
        <v>135290</v>
      </c>
      <c r="J104" s="117">
        <v>0</v>
      </c>
      <c r="K104" s="118">
        <v>0</v>
      </c>
      <c r="L104" s="32"/>
      <c r="M104" s="301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289"/>
      <c r="AH104" s="289"/>
      <c r="AI104" s="289"/>
      <c r="AJ104" s="289"/>
      <c r="AK104" s="289"/>
      <c r="AL104" s="289"/>
      <c r="AM104" s="289"/>
      <c r="AN104" s="289"/>
      <c r="AO104" s="289"/>
      <c r="AP104" s="289"/>
      <c r="AQ104" s="289"/>
      <c r="AR104" s="140"/>
    </row>
    <row r="105" spans="1:44" s="30" customFormat="1" ht="13.8" x14ac:dyDescent="0.25">
      <c r="A105" s="243"/>
      <c r="B105" s="244"/>
      <c r="C105" s="207" t="s">
        <v>481</v>
      </c>
      <c r="D105" s="209"/>
      <c r="E105" s="151"/>
      <c r="F105" s="151"/>
      <c r="G105" s="210"/>
      <c r="H105" s="116">
        <v>7265</v>
      </c>
      <c r="I105" s="117">
        <v>7265</v>
      </c>
      <c r="J105" s="117">
        <v>0</v>
      </c>
      <c r="K105" s="118">
        <v>0</v>
      </c>
      <c r="L105" s="32"/>
      <c r="M105" s="301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89"/>
      <c r="AA105" s="289"/>
      <c r="AB105" s="289"/>
      <c r="AC105" s="289"/>
      <c r="AD105" s="289"/>
      <c r="AE105" s="289"/>
      <c r="AF105" s="289"/>
      <c r="AG105" s="289"/>
      <c r="AH105" s="289"/>
      <c r="AI105" s="289"/>
      <c r="AJ105" s="289"/>
      <c r="AK105" s="289"/>
      <c r="AL105" s="289"/>
      <c r="AM105" s="289"/>
      <c r="AN105" s="289"/>
      <c r="AO105" s="289"/>
      <c r="AP105" s="289"/>
      <c r="AQ105" s="289"/>
      <c r="AR105" s="140"/>
    </row>
    <row r="106" spans="1:44" s="30" customFormat="1" ht="13.8" x14ac:dyDescent="0.25">
      <c r="A106" s="243"/>
      <c r="B106" s="244"/>
      <c r="C106" s="261" t="s">
        <v>532</v>
      </c>
      <c r="D106" s="209"/>
      <c r="E106" s="151"/>
      <c r="F106" s="151"/>
      <c r="G106" s="210"/>
      <c r="H106" s="116">
        <v>6606</v>
      </c>
      <c r="I106" s="117">
        <v>6606</v>
      </c>
      <c r="J106" s="117">
        <v>0</v>
      </c>
      <c r="K106" s="118">
        <v>0</v>
      </c>
      <c r="L106" s="32"/>
      <c r="M106" s="301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9"/>
      <c r="AD106" s="289"/>
      <c r="AE106" s="289"/>
      <c r="AF106" s="289"/>
      <c r="AG106" s="289"/>
      <c r="AH106" s="289"/>
      <c r="AI106" s="289"/>
      <c r="AJ106" s="289"/>
      <c r="AK106" s="289"/>
      <c r="AL106" s="289"/>
      <c r="AM106" s="289"/>
      <c r="AN106" s="289"/>
      <c r="AO106" s="289"/>
      <c r="AP106" s="289"/>
      <c r="AQ106" s="289"/>
      <c r="AR106" s="140"/>
    </row>
    <row r="107" spans="1:44" s="30" customFormat="1" ht="13.8" x14ac:dyDescent="0.25">
      <c r="A107" s="243"/>
      <c r="B107" s="244"/>
      <c r="C107" s="207" t="s">
        <v>26</v>
      </c>
      <c r="D107" s="209">
        <f>SUM(D104:D104)</f>
        <v>0</v>
      </c>
      <c r="E107" s="151">
        <f>SUM(E104:E104)</f>
        <v>0</v>
      </c>
      <c r="F107" s="151">
        <f>SUM(F104:F104)</f>
        <v>0</v>
      </c>
      <c r="G107" s="210">
        <f>SUM(G104:G104)</f>
        <v>0</v>
      </c>
      <c r="H107" s="138">
        <v>149161</v>
      </c>
      <c r="I107" s="123">
        <v>149161</v>
      </c>
      <c r="J107" s="123">
        <v>0</v>
      </c>
      <c r="K107" s="139">
        <v>0</v>
      </c>
      <c r="L107" s="32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89"/>
      <c r="AA107" s="289"/>
      <c r="AB107" s="289"/>
      <c r="AC107" s="289"/>
      <c r="AD107" s="289"/>
      <c r="AE107" s="289"/>
      <c r="AF107" s="289"/>
      <c r="AG107" s="289"/>
      <c r="AH107" s="289"/>
      <c r="AI107" s="289"/>
      <c r="AJ107" s="289"/>
      <c r="AK107" s="289"/>
      <c r="AL107" s="289"/>
      <c r="AM107" s="289"/>
      <c r="AN107" s="289"/>
      <c r="AO107" s="289"/>
      <c r="AP107" s="289"/>
      <c r="AQ107" s="289"/>
      <c r="AR107" s="140"/>
    </row>
    <row r="108" spans="1:44" s="30" customFormat="1" ht="13.8" x14ac:dyDescent="0.25">
      <c r="A108" s="243"/>
      <c r="B108" s="244"/>
      <c r="C108" s="207" t="s">
        <v>459</v>
      </c>
      <c r="D108" s="209"/>
      <c r="E108" s="151"/>
      <c r="F108" s="151"/>
      <c r="G108" s="210"/>
      <c r="H108" s="116"/>
      <c r="I108" s="117"/>
      <c r="J108" s="117"/>
      <c r="K108" s="118"/>
      <c r="L108" s="32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B108" s="289"/>
      <c r="AC108" s="289"/>
      <c r="AD108" s="289"/>
      <c r="AE108" s="289"/>
      <c r="AF108" s="289"/>
      <c r="AG108" s="289"/>
      <c r="AH108" s="289"/>
      <c r="AI108" s="289"/>
      <c r="AJ108" s="289"/>
      <c r="AK108" s="289"/>
      <c r="AL108" s="289"/>
      <c r="AM108" s="289"/>
      <c r="AN108" s="289"/>
      <c r="AO108" s="289"/>
      <c r="AP108" s="289"/>
      <c r="AQ108" s="289"/>
      <c r="AR108" s="140"/>
    </row>
    <row r="109" spans="1:44" s="30" customFormat="1" ht="13.8" x14ac:dyDescent="0.25">
      <c r="A109" s="243"/>
      <c r="B109" s="244"/>
      <c r="C109" s="207" t="s">
        <v>525</v>
      </c>
      <c r="D109" s="209"/>
      <c r="E109" s="151"/>
      <c r="F109" s="151"/>
      <c r="G109" s="210"/>
      <c r="H109" s="116">
        <v>0</v>
      </c>
      <c r="I109" s="117">
        <v>0</v>
      </c>
      <c r="J109" s="117">
        <v>0</v>
      </c>
      <c r="K109" s="117">
        <v>0</v>
      </c>
      <c r="L109" s="32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89"/>
      <c r="AF109" s="289"/>
      <c r="AG109" s="289"/>
      <c r="AH109" s="289"/>
      <c r="AI109" s="289"/>
      <c r="AJ109" s="289"/>
      <c r="AK109" s="289"/>
      <c r="AL109" s="289"/>
      <c r="AM109" s="289"/>
      <c r="AN109" s="289"/>
      <c r="AO109" s="289"/>
      <c r="AP109" s="289"/>
      <c r="AQ109" s="289"/>
      <c r="AR109" s="140"/>
    </row>
    <row r="110" spans="1:44" s="157" customFormat="1" ht="13.8" x14ac:dyDescent="0.25">
      <c r="A110" s="243"/>
      <c r="B110" s="244"/>
      <c r="C110" s="207" t="s">
        <v>529</v>
      </c>
      <c r="D110" s="209"/>
      <c r="E110" s="151"/>
      <c r="F110" s="151"/>
      <c r="G110" s="210"/>
      <c r="H110" s="116">
        <v>142</v>
      </c>
      <c r="I110" s="117">
        <v>142</v>
      </c>
      <c r="J110" s="117">
        <v>0</v>
      </c>
      <c r="K110" s="118">
        <v>0</v>
      </c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9"/>
      <c r="AD110" s="289"/>
      <c r="AE110" s="289"/>
      <c r="AF110" s="289"/>
      <c r="AG110" s="289"/>
      <c r="AH110" s="289"/>
      <c r="AI110" s="289"/>
      <c r="AJ110" s="289"/>
      <c r="AK110" s="289"/>
      <c r="AL110" s="289"/>
      <c r="AM110" s="289"/>
      <c r="AN110" s="289"/>
      <c r="AO110" s="289"/>
      <c r="AP110" s="289"/>
      <c r="AQ110" s="289"/>
    </row>
    <row r="111" spans="1:44" s="157" customFormat="1" ht="13.8" x14ac:dyDescent="0.25">
      <c r="A111" s="243"/>
      <c r="B111" s="244"/>
      <c r="C111" s="207" t="s">
        <v>530</v>
      </c>
      <c r="D111" s="209"/>
      <c r="E111" s="151"/>
      <c r="F111" s="151"/>
      <c r="G111" s="210"/>
      <c r="H111" s="116">
        <v>39989</v>
      </c>
      <c r="I111" s="117">
        <v>39989</v>
      </c>
      <c r="J111" s="117">
        <v>0</v>
      </c>
      <c r="K111" s="117">
        <v>0</v>
      </c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289"/>
      <c r="AA111" s="289"/>
      <c r="AB111" s="289"/>
      <c r="AC111" s="289"/>
      <c r="AD111" s="289"/>
      <c r="AE111" s="289"/>
      <c r="AF111" s="289"/>
      <c r="AG111" s="289"/>
      <c r="AH111" s="289"/>
      <c r="AI111" s="289"/>
      <c r="AJ111" s="289"/>
      <c r="AK111" s="289"/>
      <c r="AL111" s="289"/>
      <c r="AM111" s="289"/>
      <c r="AN111" s="289"/>
      <c r="AO111" s="289"/>
      <c r="AP111" s="289"/>
      <c r="AQ111" s="289"/>
    </row>
    <row r="112" spans="1:44" s="157" customFormat="1" ht="13.8" x14ac:dyDescent="0.25">
      <c r="A112" s="243"/>
      <c r="B112" s="244"/>
      <c r="C112" s="207" t="s">
        <v>531</v>
      </c>
      <c r="D112" s="209"/>
      <c r="E112" s="151"/>
      <c r="F112" s="151"/>
      <c r="G112" s="210"/>
      <c r="H112" s="116">
        <v>3500</v>
      </c>
      <c r="I112" s="117">
        <v>3500</v>
      </c>
      <c r="J112" s="117">
        <v>0</v>
      </c>
      <c r="K112" s="117">
        <v>0</v>
      </c>
      <c r="M112" s="301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289"/>
      <c r="AA112" s="289"/>
      <c r="AB112" s="289"/>
      <c r="AC112" s="289"/>
      <c r="AD112" s="289"/>
      <c r="AE112" s="289"/>
      <c r="AF112" s="289"/>
      <c r="AG112" s="289"/>
      <c r="AH112" s="289"/>
      <c r="AI112" s="289"/>
      <c r="AJ112" s="289"/>
      <c r="AK112" s="289"/>
      <c r="AL112" s="289"/>
      <c r="AM112" s="289"/>
      <c r="AN112" s="289"/>
      <c r="AO112" s="289"/>
      <c r="AP112" s="289"/>
      <c r="AQ112" s="289"/>
    </row>
    <row r="113" spans="1:44" x14ac:dyDescent="0.3">
      <c r="A113" s="146"/>
      <c r="B113" s="242"/>
      <c r="C113" s="256" t="s">
        <v>26</v>
      </c>
      <c r="D113" s="169">
        <f>SUM(D109)</f>
        <v>0</v>
      </c>
      <c r="E113" s="117">
        <f>SUM(E109)</f>
        <v>0</v>
      </c>
      <c r="F113" s="117">
        <f>SUM(F109)</f>
        <v>0</v>
      </c>
      <c r="G113" s="198">
        <f>SUM(G109)</f>
        <v>0</v>
      </c>
      <c r="H113" s="116">
        <v>43631</v>
      </c>
      <c r="I113" s="117">
        <v>43631</v>
      </c>
      <c r="J113" s="117">
        <v>0</v>
      </c>
      <c r="K113" s="118">
        <v>0</v>
      </c>
    </row>
    <row r="114" spans="1:44" x14ac:dyDescent="0.3">
      <c r="A114" s="146"/>
      <c r="B114" s="242"/>
      <c r="C114" s="207"/>
      <c r="D114" s="169"/>
      <c r="E114" s="117"/>
      <c r="F114" s="117"/>
      <c r="G114" s="198"/>
      <c r="H114" s="116"/>
      <c r="I114" s="117"/>
      <c r="J114" s="117"/>
      <c r="K114" s="118"/>
    </row>
    <row r="115" spans="1:44" x14ac:dyDescent="0.3">
      <c r="A115" s="146"/>
      <c r="B115" s="242"/>
      <c r="C115" s="253" t="s">
        <v>36</v>
      </c>
      <c r="D115" s="254">
        <f>D98+D107+D113</f>
        <v>1116168</v>
      </c>
      <c r="E115" s="126">
        <f>E98+E107+E113</f>
        <v>1052170</v>
      </c>
      <c r="F115" s="126">
        <f>F98+F107+F113</f>
        <v>63998</v>
      </c>
      <c r="G115" s="255">
        <f>G98+G107+G113</f>
        <v>0</v>
      </c>
      <c r="H115" s="125">
        <v>1433916</v>
      </c>
      <c r="I115" s="126">
        <v>1369918</v>
      </c>
      <c r="J115" s="126">
        <v>63998</v>
      </c>
      <c r="K115" s="127">
        <v>0</v>
      </c>
    </row>
    <row r="116" spans="1:44" x14ac:dyDescent="0.3">
      <c r="A116" s="146"/>
      <c r="B116" s="242"/>
      <c r="C116" s="207"/>
      <c r="D116" s="209"/>
      <c r="E116" s="151"/>
      <c r="F116" s="151"/>
      <c r="G116" s="210"/>
      <c r="H116" s="116"/>
      <c r="I116" s="117"/>
      <c r="J116" s="117"/>
      <c r="K116" s="118"/>
    </row>
    <row r="117" spans="1:44" x14ac:dyDescent="0.3">
      <c r="A117" s="146"/>
      <c r="B117" s="242" t="s">
        <v>9</v>
      </c>
      <c r="C117" s="207" t="s">
        <v>69</v>
      </c>
      <c r="D117" s="209"/>
      <c r="E117" s="151"/>
      <c r="F117" s="151"/>
      <c r="G117" s="210"/>
      <c r="H117" s="116"/>
      <c r="I117" s="117"/>
      <c r="J117" s="117"/>
      <c r="K117" s="118"/>
    </row>
    <row r="118" spans="1:44" x14ac:dyDescent="0.3">
      <c r="A118" s="146"/>
      <c r="B118" s="242"/>
      <c r="C118" s="207" t="s">
        <v>15</v>
      </c>
      <c r="D118" s="209"/>
      <c r="E118" s="151"/>
      <c r="F118" s="151"/>
      <c r="G118" s="210"/>
      <c r="H118" s="116"/>
      <c r="I118" s="117"/>
      <c r="J118" s="117"/>
      <c r="K118" s="118"/>
    </row>
    <row r="119" spans="1:44" s="30" customFormat="1" ht="13.8" x14ac:dyDescent="0.25">
      <c r="A119" s="243"/>
      <c r="B119" s="244"/>
      <c r="C119" s="207" t="s">
        <v>158</v>
      </c>
      <c r="D119" s="117">
        <v>209240</v>
      </c>
      <c r="E119" s="117">
        <v>209240</v>
      </c>
      <c r="F119" s="151"/>
      <c r="G119" s="210"/>
      <c r="H119" s="116">
        <v>187740</v>
      </c>
      <c r="I119" s="117">
        <v>187740</v>
      </c>
      <c r="J119" s="117">
        <v>0</v>
      </c>
      <c r="K119" s="118">
        <v>0</v>
      </c>
      <c r="L119" s="32"/>
      <c r="M119" s="289"/>
      <c r="N119" s="289"/>
      <c r="O119" s="289"/>
      <c r="P119" s="289"/>
      <c r="Q119" s="289"/>
      <c r="R119" s="289"/>
      <c r="S119" s="289"/>
      <c r="T119" s="289"/>
      <c r="U119" s="289"/>
      <c r="V119" s="289"/>
      <c r="W119" s="289"/>
      <c r="X119" s="289"/>
      <c r="Y119" s="289"/>
      <c r="Z119" s="289"/>
      <c r="AA119" s="289"/>
      <c r="AB119" s="289"/>
      <c r="AC119" s="289"/>
      <c r="AD119" s="289"/>
      <c r="AE119" s="289"/>
      <c r="AF119" s="289"/>
      <c r="AG119" s="289"/>
      <c r="AH119" s="289"/>
      <c r="AI119" s="289"/>
      <c r="AJ119" s="289"/>
      <c r="AK119" s="289"/>
      <c r="AL119" s="289"/>
      <c r="AM119" s="289"/>
      <c r="AN119" s="289"/>
      <c r="AO119" s="289"/>
      <c r="AP119" s="289"/>
      <c r="AQ119" s="289"/>
      <c r="AR119" s="140"/>
    </row>
    <row r="120" spans="1:44" s="30" customFormat="1" ht="13.8" x14ac:dyDescent="0.25">
      <c r="A120" s="243"/>
      <c r="B120" s="244"/>
      <c r="C120" s="207" t="s">
        <v>159</v>
      </c>
      <c r="D120" s="117">
        <v>29430</v>
      </c>
      <c r="E120" s="117">
        <v>29430</v>
      </c>
      <c r="F120" s="151"/>
      <c r="G120" s="210"/>
      <c r="H120" s="116">
        <v>29430</v>
      </c>
      <c r="I120" s="117">
        <v>29430</v>
      </c>
      <c r="J120" s="117">
        <v>0</v>
      </c>
      <c r="K120" s="118">
        <v>0</v>
      </c>
      <c r="L120" s="32"/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  <c r="W120" s="289"/>
      <c r="X120" s="289"/>
      <c r="Y120" s="289"/>
      <c r="Z120" s="289"/>
      <c r="AA120" s="289"/>
      <c r="AB120" s="289"/>
      <c r="AC120" s="289"/>
      <c r="AD120" s="289"/>
      <c r="AE120" s="289"/>
      <c r="AF120" s="289"/>
      <c r="AG120" s="289"/>
      <c r="AH120" s="289"/>
      <c r="AI120" s="289"/>
      <c r="AJ120" s="289"/>
      <c r="AK120" s="289"/>
      <c r="AL120" s="289"/>
      <c r="AM120" s="289"/>
      <c r="AN120" s="289"/>
      <c r="AO120" s="289"/>
      <c r="AP120" s="289"/>
      <c r="AQ120" s="289"/>
      <c r="AR120" s="140"/>
    </row>
    <row r="121" spans="1:44" s="30" customFormat="1" ht="13.8" x14ac:dyDescent="0.25">
      <c r="A121" s="243"/>
      <c r="B121" s="244"/>
      <c r="C121" s="207" t="s">
        <v>112</v>
      </c>
      <c r="D121" s="117"/>
      <c r="E121" s="117"/>
      <c r="F121" s="151"/>
      <c r="G121" s="210"/>
      <c r="H121" s="116"/>
      <c r="I121" s="117"/>
      <c r="J121" s="117"/>
      <c r="K121" s="118"/>
      <c r="L121" s="32"/>
      <c r="M121" s="289"/>
      <c r="N121" s="289"/>
      <c r="O121" s="289"/>
      <c r="P121" s="289"/>
      <c r="Q121" s="289"/>
      <c r="R121" s="289"/>
      <c r="S121" s="289"/>
      <c r="T121" s="289"/>
      <c r="U121" s="289"/>
      <c r="V121" s="289"/>
      <c r="W121" s="289"/>
      <c r="X121" s="289"/>
      <c r="Y121" s="289"/>
      <c r="Z121" s="289"/>
      <c r="AA121" s="289"/>
      <c r="AB121" s="289"/>
      <c r="AC121" s="289"/>
      <c r="AD121" s="289"/>
      <c r="AE121" s="289"/>
      <c r="AF121" s="289"/>
      <c r="AG121" s="289"/>
      <c r="AH121" s="289"/>
      <c r="AI121" s="289"/>
      <c r="AJ121" s="289"/>
      <c r="AK121" s="289"/>
      <c r="AL121" s="289"/>
      <c r="AM121" s="289"/>
      <c r="AN121" s="289"/>
      <c r="AO121" s="289"/>
      <c r="AP121" s="289"/>
      <c r="AQ121" s="289"/>
      <c r="AR121" s="140"/>
    </row>
    <row r="122" spans="1:44" s="30" customFormat="1" ht="13.8" x14ac:dyDescent="0.25">
      <c r="A122" s="243"/>
      <c r="B122" s="244"/>
      <c r="C122" s="207" t="s">
        <v>113</v>
      </c>
      <c r="D122" s="117"/>
      <c r="E122" s="117"/>
      <c r="F122" s="151"/>
      <c r="G122" s="210"/>
      <c r="H122" s="116"/>
      <c r="I122" s="117"/>
      <c r="J122" s="117"/>
      <c r="K122" s="118"/>
      <c r="L122" s="32"/>
      <c r="M122" s="289"/>
      <c r="N122" s="289"/>
      <c r="O122" s="289"/>
      <c r="P122" s="289"/>
      <c r="Q122" s="289"/>
      <c r="R122" s="289"/>
      <c r="S122" s="289"/>
      <c r="T122" s="289"/>
      <c r="U122" s="289"/>
      <c r="V122" s="289"/>
      <c r="W122" s="289"/>
      <c r="X122" s="289"/>
      <c r="Y122" s="289"/>
      <c r="Z122" s="289"/>
      <c r="AA122" s="289"/>
      <c r="AB122" s="289"/>
      <c r="AC122" s="289"/>
      <c r="AD122" s="289"/>
      <c r="AE122" s="289"/>
      <c r="AF122" s="289"/>
      <c r="AG122" s="289"/>
      <c r="AH122" s="289"/>
      <c r="AI122" s="289"/>
      <c r="AJ122" s="289"/>
      <c r="AK122" s="289"/>
      <c r="AL122" s="289"/>
      <c r="AM122" s="289"/>
      <c r="AN122" s="289"/>
      <c r="AO122" s="289"/>
      <c r="AP122" s="289"/>
      <c r="AQ122" s="289"/>
      <c r="AR122" s="140"/>
    </row>
    <row r="123" spans="1:44" s="30" customFormat="1" ht="13.8" x14ac:dyDescent="0.25">
      <c r="A123" s="243"/>
      <c r="B123" s="244"/>
      <c r="C123" s="207" t="s">
        <v>114</v>
      </c>
      <c r="D123" s="117">
        <v>38000</v>
      </c>
      <c r="E123" s="117">
        <v>38000</v>
      </c>
      <c r="F123" s="151"/>
      <c r="G123" s="210"/>
      <c r="H123" s="116">
        <v>38000</v>
      </c>
      <c r="I123" s="117">
        <v>38000</v>
      </c>
      <c r="J123" s="117">
        <v>0</v>
      </c>
      <c r="K123" s="118">
        <v>0</v>
      </c>
      <c r="L123" s="32"/>
      <c r="M123" s="289"/>
      <c r="N123" s="289"/>
      <c r="O123" s="289"/>
      <c r="P123" s="289"/>
      <c r="Q123" s="289"/>
      <c r="R123" s="289"/>
      <c r="S123" s="289"/>
      <c r="T123" s="289"/>
      <c r="U123" s="289"/>
      <c r="V123" s="289"/>
      <c r="W123" s="289"/>
      <c r="X123" s="289"/>
      <c r="Y123" s="289"/>
      <c r="Z123" s="289"/>
      <c r="AA123" s="289"/>
      <c r="AB123" s="289"/>
      <c r="AC123" s="289"/>
      <c r="AD123" s="289"/>
      <c r="AE123" s="289"/>
      <c r="AF123" s="289"/>
      <c r="AG123" s="289"/>
      <c r="AH123" s="289"/>
      <c r="AI123" s="289"/>
      <c r="AJ123" s="289"/>
      <c r="AK123" s="289"/>
      <c r="AL123" s="289"/>
      <c r="AM123" s="289"/>
      <c r="AN123" s="289"/>
      <c r="AO123" s="289"/>
      <c r="AP123" s="289"/>
      <c r="AQ123" s="289"/>
      <c r="AR123" s="140"/>
    </row>
    <row r="124" spans="1:44" s="30" customFormat="1" ht="13.8" x14ac:dyDescent="0.25">
      <c r="A124" s="243"/>
      <c r="B124" s="244"/>
      <c r="C124" s="207" t="s">
        <v>115</v>
      </c>
      <c r="D124" s="117">
        <v>54387</v>
      </c>
      <c r="E124" s="117">
        <v>54387</v>
      </c>
      <c r="F124" s="151"/>
      <c r="G124" s="210"/>
      <c r="H124" s="116">
        <v>54387</v>
      </c>
      <c r="I124" s="117">
        <v>54387</v>
      </c>
      <c r="J124" s="117">
        <v>0</v>
      </c>
      <c r="K124" s="118">
        <v>0</v>
      </c>
      <c r="L124" s="32"/>
      <c r="M124" s="289"/>
      <c r="N124" s="289"/>
      <c r="O124" s="289"/>
      <c r="P124" s="289"/>
      <c r="Q124" s="289"/>
      <c r="R124" s="289"/>
      <c r="S124" s="289"/>
      <c r="T124" s="289"/>
      <c r="U124" s="289"/>
      <c r="V124" s="289"/>
      <c r="W124" s="289"/>
      <c r="X124" s="289"/>
      <c r="Y124" s="289"/>
      <c r="Z124" s="289"/>
      <c r="AA124" s="289"/>
      <c r="AB124" s="289"/>
      <c r="AC124" s="289"/>
      <c r="AD124" s="289"/>
      <c r="AE124" s="289"/>
      <c r="AF124" s="289"/>
      <c r="AG124" s="289"/>
      <c r="AH124" s="289"/>
      <c r="AI124" s="289"/>
      <c r="AJ124" s="289"/>
      <c r="AK124" s="289"/>
      <c r="AL124" s="289"/>
      <c r="AM124" s="289"/>
      <c r="AN124" s="289"/>
      <c r="AO124" s="289"/>
      <c r="AP124" s="289"/>
      <c r="AQ124" s="289"/>
      <c r="AR124" s="140"/>
    </row>
    <row r="125" spans="1:44" s="30" customFormat="1" ht="13.8" x14ac:dyDescent="0.25">
      <c r="A125" s="243"/>
      <c r="B125" s="244"/>
      <c r="C125" s="207"/>
      <c r="D125" s="117"/>
      <c r="E125" s="117"/>
      <c r="F125" s="151"/>
      <c r="G125" s="210"/>
      <c r="H125" s="116"/>
      <c r="I125" s="117"/>
      <c r="J125" s="117"/>
      <c r="K125" s="118"/>
      <c r="L125" s="32"/>
      <c r="M125" s="289"/>
      <c r="N125" s="289"/>
      <c r="O125" s="289"/>
      <c r="P125" s="289"/>
      <c r="Q125" s="289"/>
      <c r="R125" s="289"/>
      <c r="S125" s="289"/>
      <c r="T125" s="289"/>
      <c r="U125" s="289"/>
      <c r="V125" s="289"/>
      <c r="W125" s="289"/>
      <c r="X125" s="289"/>
      <c r="Y125" s="289"/>
      <c r="Z125" s="289"/>
      <c r="AA125" s="289"/>
      <c r="AB125" s="289"/>
      <c r="AC125" s="289"/>
      <c r="AD125" s="289"/>
      <c r="AE125" s="289"/>
      <c r="AF125" s="289"/>
      <c r="AG125" s="289"/>
      <c r="AH125" s="289"/>
      <c r="AI125" s="289"/>
      <c r="AJ125" s="289"/>
      <c r="AK125" s="289"/>
      <c r="AL125" s="289"/>
      <c r="AM125" s="289"/>
      <c r="AN125" s="289"/>
      <c r="AO125" s="289"/>
      <c r="AP125" s="289"/>
      <c r="AQ125" s="289"/>
      <c r="AR125" s="140"/>
    </row>
    <row r="126" spans="1:44" s="31" customFormat="1" ht="14.4" x14ac:dyDescent="0.3">
      <c r="A126" s="262"/>
      <c r="B126" s="263"/>
      <c r="C126" s="253" t="s">
        <v>37</v>
      </c>
      <c r="D126" s="132">
        <f>SUM(D118:D124)</f>
        <v>331057</v>
      </c>
      <c r="E126" s="132">
        <f>SUM(E118:E124)</f>
        <v>331057</v>
      </c>
      <c r="F126" s="126">
        <f>SUM(F118:F124)</f>
        <v>0</v>
      </c>
      <c r="G126" s="255">
        <f>SUM(G118:G124)</f>
        <v>0</v>
      </c>
      <c r="H126" s="131">
        <v>309557</v>
      </c>
      <c r="I126" s="132">
        <v>309557</v>
      </c>
      <c r="J126" s="132">
        <v>0</v>
      </c>
      <c r="K126" s="133">
        <v>0</v>
      </c>
      <c r="L126" s="295"/>
      <c r="M126" s="302"/>
      <c r="N126" s="302"/>
      <c r="O126" s="302"/>
      <c r="P126" s="302"/>
      <c r="Q126" s="302"/>
      <c r="R126" s="302"/>
      <c r="S126" s="302"/>
      <c r="T126" s="302"/>
      <c r="U126" s="302"/>
      <c r="V126" s="302"/>
      <c r="W126" s="302"/>
      <c r="X126" s="302"/>
      <c r="Y126" s="302"/>
      <c r="Z126" s="302"/>
      <c r="AA126" s="302"/>
      <c r="AB126" s="302"/>
      <c r="AC126" s="302"/>
      <c r="AD126" s="302"/>
      <c r="AE126" s="302"/>
      <c r="AF126" s="302"/>
      <c r="AG126" s="302"/>
      <c r="AH126" s="302"/>
      <c r="AI126" s="302"/>
      <c r="AJ126" s="302"/>
      <c r="AK126" s="302"/>
      <c r="AL126" s="302"/>
      <c r="AM126" s="302"/>
      <c r="AN126" s="302"/>
      <c r="AO126" s="302"/>
      <c r="AP126" s="302"/>
      <c r="AQ126" s="302"/>
      <c r="AR126" s="141"/>
    </row>
    <row r="127" spans="1:44" s="30" customFormat="1" ht="13.8" x14ac:dyDescent="0.25">
      <c r="A127" s="243"/>
      <c r="B127" s="244"/>
      <c r="C127" s="207"/>
      <c r="D127" s="209"/>
      <c r="E127" s="151"/>
      <c r="F127" s="151"/>
      <c r="G127" s="210"/>
      <c r="H127" s="116"/>
      <c r="I127" s="117"/>
      <c r="J127" s="117"/>
      <c r="K127" s="118"/>
      <c r="L127" s="32"/>
      <c r="M127" s="289"/>
      <c r="N127" s="289"/>
      <c r="O127" s="289"/>
      <c r="P127" s="289"/>
      <c r="Q127" s="289"/>
      <c r="R127" s="289"/>
      <c r="S127" s="289"/>
      <c r="T127" s="289"/>
      <c r="U127" s="289"/>
      <c r="V127" s="289"/>
      <c r="W127" s="289"/>
      <c r="X127" s="289"/>
      <c r="Y127" s="289"/>
      <c r="Z127" s="289"/>
      <c r="AA127" s="289"/>
      <c r="AB127" s="289"/>
      <c r="AC127" s="289"/>
      <c r="AD127" s="289"/>
      <c r="AE127" s="289"/>
      <c r="AF127" s="289"/>
      <c r="AG127" s="289"/>
      <c r="AH127" s="289"/>
      <c r="AI127" s="289"/>
      <c r="AJ127" s="289"/>
      <c r="AK127" s="289"/>
      <c r="AL127" s="289"/>
      <c r="AM127" s="289"/>
      <c r="AN127" s="289"/>
      <c r="AO127" s="289"/>
      <c r="AP127" s="289"/>
      <c r="AQ127" s="289"/>
      <c r="AR127" s="140"/>
    </row>
    <row r="128" spans="1:44" s="30" customFormat="1" ht="13.8" x14ac:dyDescent="0.25">
      <c r="A128" s="243"/>
      <c r="B128" s="244" t="s">
        <v>16</v>
      </c>
      <c r="C128" s="207" t="s">
        <v>278</v>
      </c>
      <c r="D128" s="209"/>
      <c r="E128" s="151"/>
      <c r="F128" s="151"/>
      <c r="G128" s="210"/>
      <c r="H128" s="116"/>
      <c r="I128" s="117"/>
      <c r="J128" s="117"/>
      <c r="K128" s="118"/>
      <c r="L128" s="32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89"/>
      <c r="AA128" s="289"/>
      <c r="AB128" s="289"/>
      <c r="AC128" s="289"/>
      <c r="AD128" s="289"/>
      <c r="AE128" s="289"/>
      <c r="AF128" s="289"/>
      <c r="AG128" s="289"/>
      <c r="AH128" s="289"/>
      <c r="AI128" s="289"/>
      <c r="AJ128" s="289"/>
      <c r="AK128" s="289"/>
      <c r="AL128" s="289"/>
      <c r="AM128" s="289"/>
      <c r="AN128" s="289"/>
      <c r="AO128" s="289"/>
      <c r="AP128" s="289"/>
      <c r="AQ128" s="289"/>
      <c r="AR128" s="140"/>
    </row>
    <row r="129" spans="1:44" s="30" customFormat="1" ht="13.8" x14ac:dyDescent="0.25">
      <c r="A129" s="243"/>
      <c r="B129" s="244"/>
      <c r="C129" s="207" t="s">
        <v>279</v>
      </c>
      <c r="D129" s="209"/>
      <c r="E129" s="151"/>
      <c r="F129" s="151"/>
      <c r="G129" s="210"/>
      <c r="H129" s="116"/>
      <c r="I129" s="117"/>
      <c r="J129" s="117"/>
      <c r="K129" s="118"/>
      <c r="L129" s="32"/>
      <c r="M129" s="289"/>
      <c r="N129" s="289"/>
      <c r="O129" s="289"/>
      <c r="P129" s="289"/>
      <c r="Q129" s="289"/>
      <c r="R129" s="289"/>
      <c r="S129" s="289"/>
      <c r="T129" s="289"/>
      <c r="U129" s="289"/>
      <c r="V129" s="289"/>
      <c r="W129" s="289"/>
      <c r="X129" s="289"/>
      <c r="Y129" s="289"/>
      <c r="Z129" s="289"/>
      <c r="AA129" s="289"/>
      <c r="AB129" s="289"/>
      <c r="AC129" s="289"/>
      <c r="AD129" s="289"/>
      <c r="AE129" s="289"/>
      <c r="AF129" s="289"/>
      <c r="AG129" s="289"/>
      <c r="AH129" s="289"/>
      <c r="AI129" s="289"/>
      <c r="AJ129" s="289"/>
      <c r="AK129" s="289"/>
      <c r="AL129" s="289"/>
      <c r="AM129" s="289"/>
      <c r="AN129" s="289"/>
      <c r="AO129" s="289"/>
      <c r="AP129" s="289"/>
      <c r="AQ129" s="289"/>
      <c r="AR129" s="140"/>
    </row>
    <row r="130" spans="1:44" s="30" customFormat="1" ht="27.6" x14ac:dyDescent="0.25">
      <c r="A130" s="243"/>
      <c r="B130" s="244"/>
      <c r="C130" s="207" t="s">
        <v>167</v>
      </c>
      <c r="D130" s="117">
        <v>61600</v>
      </c>
      <c r="E130" s="117">
        <v>61600</v>
      </c>
      <c r="F130" s="151"/>
      <c r="G130" s="210"/>
      <c r="H130" s="116">
        <v>66888</v>
      </c>
      <c r="I130" s="117">
        <v>66888</v>
      </c>
      <c r="J130" s="117">
        <v>0</v>
      </c>
      <c r="K130" s="118">
        <v>0</v>
      </c>
      <c r="L130" s="32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89"/>
      <c r="AA130" s="289"/>
      <c r="AB130" s="289"/>
      <c r="AC130" s="289"/>
      <c r="AD130" s="289"/>
      <c r="AE130" s="289"/>
      <c r="AF130" s="289"/>
      <c r="AG130" s="289"/>
      <c r="AH130" s="289"/>
      <c r="AI130" s="289"/>
      <c r="AJ130" s="289"/>
      <c r="AK130" s="289"/>
      <c r="AL130" s="289"/>
      <c r="AM130" s="289"/>
      <c r="AN130" s="289"/>
      <c r="AO130" s="289"/>
      <c r="AP130" s="289"/>
      <c r="AQ130" s="289"/>
      <c r="AR130" s="140"/>
    </row>
    <row r="131" spans="1:44" s="27" customFormat="1" x14ac:dyDescent="0.3">
      <c r="A131" s="259"/>
      <c r="B131" s="242"/>
      <c r="C131" s="207" t="s">
        <v>160</v>
      </c>
      <c r="D131" s="209">
        <v>7411</v>
      </c>
      <c r="E131" s="151"/>
      <c r="F131" s="151">
        <v>7411</v>
      </c>
      <c r="G131" s="210"/>
      <c r="H131" s="116">
        <v>8260</v>
      </c>
      <c r="I131" s="117">
        <v>849</v>
      </c>
      <c r="J131" s="117">
        <v>7411</v>
      </c>
      <c r="K131" s="118">
        <v>0</v>
      </c>
      <c r="L131" s="294"/>
      <c r="AR131" s="142"/>
    </row>
    <row r="132" spans="1:44" s="27" customFormat="1" x14ac:dyDescent="0.3">
      <c r="A132" s="259"/>
      <c r="B132" s="242"/>
      <c r="C132" s="207" t="s">
        <v>161</v>
      </c>
      <c r="D132" s="209">
        <v>405</v>
      </c>
      <c r="E132" s="151">
        <v>405</v>
      </c>
      <c r="F132" s="151"/>
      <c r="G132" s="210"/>
      <c r="H132" s="116">
        <v>405</v>
      </c>
      <c r="I132" s="117">
        <v>405</v>
      </c>
      <c r="J132" s="117">
        <v>0</v>
      </c>
      <c r="K132" s="118">
        <v>0</v>
      </c>
      <c r="L132" s="294"/>
      <c r="AR132" s="142"/>
    </row>
    <row r="133" spans="1:44" s="27" customFormat="1" x14ac:dyDescent="0.3">
      <c r="A133" s="259"/>
      <c r="B133" s="242"/>
      <c r="C133" s="207" t="s">
        <v>116</v>
      </c>
      <c r="D133" s="209"/>
      <c r="E133" s="151"/>
      <c r="F133" s="151"/>
      <c r="G133" s="210"/>
      <c r="H133" s="116">
        <v>0</v>
      </c>
      <c r="I133" s="117">
        <v>0</v>
      </c>
      <c r="J133" s="117">
        <v>0</v>
      </c>
      <c r="K133" s="118">
        <v>0</v>
      </c>
      <c r="L133" s="294"/>
      <c r="AR133" s="142"/>
    </row>
    <row r="134" spans="1:44" s="27" customFormat="1" ht="15" customHeight="1" x14ac:dyDescent="0.3">
      <c r="A134" s="259"/>
      <c r="B134" s="242"/>
      <c r="C134" s="207" t="s">
        <v>117</v>
      </c>
      <c r="D134" s="209">
        <v>7507</v>
      </c>
      <c r="E134" s="151">
        <v>7507</v>
      </c>
      <c r="F134" s="151"/>
      <c r="G134" s="210"/>
      <c r="H134" s="116">
        <v>7507</v>
      </c>
      <c r="I134" s="117">
        <v>7507</v>
      </c>
      <c r="J134" s="117">
        <v>0</v>
      </c>
      <c r="K134" s="118">
        <v>0</v>
      </c>
      <c r="L134" s="294"/>
      <c r="AR134" s="142"/>
    </row>
    <row r="135" spans="1:44" s="27" customFormat="1" x14ac:dyDescent="0.3">
      <c r="A135" s="259"/>
      <c r="B135" s="242"/>
      <c r="C135" s="221" t="s">
        <v>118</v>
      </c>
      <c r="D135" s="209">
        <v>1415</v>
      </c>
      <c r="E135" s="151">
        <v>1415</v>
      </c>
      <c r="F135" s="151"/>
      <c r="G135" s="210"/>
      <c r="H135" s="116">
        <v>1415</v>
      </c>
      <c r="I135" s="117">
        <v>1415</v>
      </c>
      <c r="J135" s="117">
        <v>0</v>
      </c>
      <c r="K135" s="118">
        <v>0</v>
      </c>
      <c r="L135" s="294"/>
      <c r="AR135" s="142"/>
    </row>
    <row r="136" spans="1:44" s="27" customFormat="1" ht="16.5" customHeight="1" x14ac:dyDescent="0.3">
      <c r="A136" s="259"/>
      <c r="B136" s="242"/>
      <c r="C136" s="207" t="s">
        <v>119</v>
      </c>
      <c r="D136" s="209">
        <v>1425</v>
      </c>
      <c r="E136" s="151">
        <v>1425</v>
      </c>
      <c r="F136" s="151"/>
      <c r="G136" s="210"/>
      <c r="H136" s="116">
        <v>1425</v>
      </c>
      <c r="I136" s="117">
        <v>1425</v>
      </c>
      <c r="J136" s="117">
        <v>0</v>
      </c>
      <c r="K136" s="118">
        <v>0</v>
      </c>
      <c r="L136" s="294"/>
      <c r="AR136" s="142"/>
    </row>
    <row r="137" spans="1:44" s="27" customFormat="1" ht="28.2" x14ac:dyDescent="0.3">
      <c r="A137" s="259"/>
      <c r="B137" s="242"/>
      <c r="C137" s="207" t="s">
        <v>281</v>
      </c>
      <c r="D137" s="209">
        <v>2372</v>
      </c>
      <c r="E137" s="151">
        <v>2372</v>
      </c>
      <c r="F137" s="151"/>
      <c r="G137" s="210"/>
      <c r="H137" s="116">
        <v>2372</v>
      </c>
      <c r="I137" s="117">
        <v>2372</v>
      </c>
      <c r="J137" s="117">
        <v>0</v>
      </c>
      <c r="K137" s="118">
        <v>0</v>
      </c>
      <c r="L137" s="294"/>
      <c r="AR137" s="142"/>
    </row>
    <row r="138" spans="1:44" s="27" customFormat="1" ht="16.5" customHeight="1" x14ac:dyDescent="0.3">
      <c r="A138" s="259"/>
      <c r="B138" s="242"/>
      <c r="C138" s="207" t="s">
        <v>282</v>
      </c>
      <c r="D138" s="209">
        <v>1250</v>
      </c>
      <c r="E138" s="151">
        <v>1250</v>
      </c>
      <c r="F138" s="151"/>
      <c r="G138" s="210"/>
      <c r="H138" s="116">
        <v>1250</v>
      </c>
      <c r="I138" s="117">
        <v>1250</v>
      </c>
      <c r="J138" s="117">
        <v>0</v>
      </c>
      <c r="K138" s="118">
        <v>0</v>
      </c>
      <c r="L138" s="294"/>
      <c r="AR138" s="142"/>
    </row>
    <row r="139" spans="1:44" s="27" customFormat="1" x14ac:dyDescent="0.3">
      <c r="A139" s="259"/>
      <c r="B139" s="242"/>
      <c r="C139" s="261" t="s">
        <v>120</v>
      </c>
      <c r="D139" s="209">
        <v>713</v>
      </c>
      <c r="E139" s="151"/>
      <c r="F139" s="151">
        <v>713</v>
      </c>
      <c r="G139" s="210"/>
      <c r="H139" s="116">
        <v>713</v>
      </c>
      <c r="I139" s="117">
        <v>0</v>
      </c>
      <c r="J139" s="117">
        <v>713</v>
      </c>
      <c r="K139" s="118">
        <v>0</v>
      </c>
      <c r="L139" s="294"/>
      <c r="AR139" s="142"/>
    </row>
    <row r="140" spans="1:44" s="27" customFormat="1" x14ac:dyDescent="0.3">
      <c r="A140" s="259"/>
      <c r="B140" s="242"/>
      <c r="C140" s="207" t="s">
        <v>296</v>
      </c>
      <c r="D140" s="209">
        <v>1135</v>
      </c>
      <c r="E140" s="151">
        <v>1135</v>
      </c>
      <c r="F140" s="151"/>
      <c r="G140" s="210"/>
      <c r="H140" s="116">
        <v>1135</v>
      </c>
      <c r="I140" s="117">
        <v>1135</v>
      </c>
      <c r="J140" s="117">
        <v>0</v>
      </c>
      <c r="K140" s="118">
        <v>0</v>
      </c>
      <c r="L140" s="294"/>
      <c r="AR140" s="142"/>
    </row>
    <row r="141" spans="1:44" s="27" customFormat="1" x14ac:dyDescent="0.3">
      <c r="A141" s="259"/>
      <c r="B141" s="242"/>
      <c r="C141" s="207" t="s">
        <v>162</v>
      </c>
      <c r="D141" s="209">
        <v>2844</v>
      </c>
      <c r="E141" s="151"/>
      <c r="F141" s="151">
        <v>2844</v>
      </c>
      <c r="G141" s="210"/>
      <c r="H141" s="116">
        <v>2844</v>
      </c>
      <c r="I141" s="117">
        <v>0</v>
      </c>
      <c r="J141" s="117">
        <v>2844</v>
      </c>
      <c r="K141" s="118">
        <v>0</v>
      </c>
      <c r="L141" s="294"/>
      <c r="AR141" s="142"/>
    </row>
    <row r="142" spans="1:44" s="30" customFormat="1" ht="13.8" x14ac:dyDescent="0.25">
      <c r="A142" s="243"/>
      <c r="B142" s="244"/>
      <c r="C142" s="207" t="s">
        <v>297</v>
      </c>
      <c r="D142" s="209">
        <v>232</v>
      </c>
      <c r="E142" s="151"/>
      <c r="F142" s="151"/>
      <c r="G142" s="210">
        <v>232</v>
      </c>
      <c r="H142" s="116">
        <v>370</v>
      </c>
      <c r="I142" s="117">
        <v>0</v>
      </c>
      <c r="J142" s="117">
        <v>0</v>
      </c>
      <c r="K142" s="118">
        <v>370</v>
      </c>
      <c r="L142" s="32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89"/>
      <c r="X142" s="289"/>
      <c r="Y142" s="289"/>
      <c r="Z142" s="289"/>
      <c r="AA142" s="289"/>
      <c r="AB142" s="289"/>
      <c r="AC142" s="289"/>
      <c r="AD142" s="289"/>
      <c r="AE142" s="289"/>
      <c r="AF142" s="289"/>
      <c r="AG142" s="289"/>
      <c r="AH142" s="289"/>
      <c r="AI142" s="289"/>
      <c r="AJ142" s="289"/>
      <c r="AK142" s="289"/>
      <c r="AL142" s="289"/>
      <c r="AM142" s="289"/>
      <c r="AN142" s="289"/>
      <c r="AO142" s="289"/>
      <c r="AP142" s="289"/>
      <c r="AQ142" s="289"/>
      <c r="AR142" s="140"/>
    </row>
    <row r="143" spans="1:44" s="27" customFormat="1" ht="28.2" x14ac:dyDescent="0.3">
      <c r="A143" s="259"/>
      <c r="B143" s="242"/>
      <c r="C143" s="207" t="s">
        <v>298</v>
      </c>
      <c r="D143" s="209">
        <v>3845</v>
      </c>
      <c r="E143" s="151">
        <v>3845</v>
      </c>
      <c r="F143" s="151"/>
      <c r="G143" s="210"/>
      <c r="H143" s="116">
        <v>3845</v>
      </c>
      <c r="I143" s="117">
        <v>3845</v>
      </c>
      <c r="J143" s="117">
        <v>0</v>
      </c>
      <c r="K143" s="118">
        <v>0</v>
      </c>
      <c r="L143" s="294"/>
      <c r="AR143" s="142"/>
    </row>
    <row r="144" spans="1:44" s="27" customFormat="1" ht="28.2" x14ac:dyDescent="0.3">
      <c r="A144" s="259"/>
      <c r="B144" s="242"/>
      <c r="C144" s="207" t="s">
        <v>299</v>
      </c>
      <c r="D144" s="209">
        <v>2276</v>
      </c>
      <c r="E144" s="151">
        <v>2276</v>
      </c>
      <c r="F144" s="151"/>
      <c r="G144" s="210"/>
      <c r="H144" s="116">
        <v>2276</v>
      </c>
      <c r="I144" s="117">
        <v>2276</v>
      </c>
      <c r="J144" s="117">
        <v>0</v>
      </c>
      <c r="K144" s="118">
        <v>0</v>
      </c>
      <c r="L144" s="294"/>
      <c r="AR144" s="142"/>
    </row>
    <row r="145" spans="1:44" s="27" customFormat="1" x14ac:dyDescent="0.3">
      <c r="A145" s="259"/>
      <c r="B145" s="242"/>
      <c r="C145" s="207" t="s">
        <v>300</v>
      </c>
      <c r="D145" s="209">
        <v>14600</v>
      </c>
      <c r="E145" s="151">
        <v>14600</v>
      </c>
      <c r="F145" s="151"/>
      <c r="G145" s="210"/>
      <c r="H145" s="116">
        <v>14600</v>
      </c>
      <c r="I145" s="117">
        <v>14600</v>
      </c>
      <c r="J145" s="117">
        <v>0</v>
      </c>
      <c r="K145" s="118">
        <v>0</v>
      </c>
      <c r="L145" s="294"/>
      <c r="AR145" s="142"/>
    </row>
    <row r="146" spans="1:44" s="27" customFormat="1" ht="28.2" x14ac:dyDescent="0.3">
      <c r="A146" s="259"/>
      <c r="B146" s="242"/>
      <c r="C146" s="261" t="s">
        <v>301</v>
      </c>
      <c r="D146" s="209">
        <v>1125</v>
      </c>
      <c r="E146" s="151">
        <v>1125</v>
      </c>
      <c r="F146" s="151"/>
      <c r="G146" s="210"/>
      <c r="H146" s="116">
        <v>1125</v>
      </c>
      <c r="I146" s="117">
        <v>1125</v>
      </c>
      <c r="J146" s="117">
        <v>0</v>
      </c>
      <c r="K146" s="118">
        <v>0</v>
      </c>
      <c r="L146" s="294"/>
      <c r="AR146" s="142"/>
    </row>
    <row r="147" spans="1:44" s="27" customFormat="1" x14ac:dyDescent="0.3">
      <c r="A147" s="259"/>
      <c r="B147" s="242"/>
      <c r="C147" s="261" t="s">
        <v>302</v>
      </c>
      <c r="D147" s="209">
        <v>4849</v>
      </c>
      <c r="E147" s="151">
        <v>4849</v>
      </c>
      <c r="F147" s="151"/>
      <c r="G147" s="210"/>
      <c r="H147" s="116">
        <v>4849</v>
      </c>
      <c r="I147" s="117">
        <v>4849</v>
      </c>
      <c r="J147" s="117">
        <v>0</v>
      </c>
      <c r="K147" s="118">
        <v>0</v>
      </c>
      <c r="L147" s="294"/>
      <c r="AR147" s="142"/>
    </row>
    <row r="148" spans="1:44" s="27" customFormat="1" x14ac:dyDescent="0.3">
      <c r="A148" s="259"/>
      <c r="B148" s="242"/>
      <c r="C148" s="207" t="s">
        <v>303</v>
      </c>
      <c r="D148" s="209">
        <v>3455</v>
      </c>
      <c r="E148" s="151">
        <v>3455</v>
      </c>
      <c r="F148" s="151"/>
      <c r="G148" s="210"/>
      <c r="H148" s="116">
        <v>3455</v>
      </c>
      <c r="I148" s="117">
        <v>3455</v>
      </c>
      <c r="J148" s="117">
        <v>0</v>
      </c>
      <c r="K148" s="118">
        <v>0</v>
      </c>
      <c r="L148" s="294"/>
      <c r="AR148" s="142"/>
    </row>
    <row r="149" spans="1:44" s="27" customFormat="1" x14ac:dyDescent="0.3">
      <c r="A149" s="259"/>
      <c r="B149" s="242"/>
      <c r="C149" s="207" t="s">
        <v>304</v>
      </c>
      <c r="D149" s="209">
        <v>5012</v>
      </c>
      <c r="E149" s="151">
        <v>5012</v>
      </c>
      <c r="F149" s="151"/>
      <c r="G149" s="210"/>
      <c r="H149" s="116">
        <v>5012</v>
      </c>
      <c r="I149" s="117">
        <v>5012</v>
      </c>
      <c r="J149" s="117">
        <v>0</v>
      </c>
      <c r="K149" s="118">
        <v>0</v>
      </c>
      <c r="L149" s="294"/>
      <c r="AR149" s="142"/>
    </row>
    <row r="150" spans="1:44" s="27" customFormat="1" x14ac:dyDescent="0.3">
      <c r="A150" s="259"/>
      <c r="B150" s="242"/>
      <c r="C150" s="207" t="s">
        <v>305</v>
      </c>
      <c r="D150" s="209">
        <v>10089</v>
      </c>
      <c r="E150" s="151">
        <v>10089</v>
      </c>
      <c r="F150" s="151"/>
      <c r="G150" s="210"/>
      <c r="H150" s="116">
        <v>10089</v>
      </c>
      <c r="I150" s="117">
        <v>10089</v>
      </c>
      <c r="J150" s="117">
        <v>0</v>
      </c>
      <c r="K150" s="118">
        <v>0</v>
      </c>
      <c r="L150" s="294"/>
      <c r="AR150" s="142"/>
    </row>
    <row r="151" spans="1:44" s="27" customFormat="1" x14ac:dyDescent="0.3">
      <c r="A151" s="259"/>
      <c r="B151" s="242"/>
      <c r="C151" s="261" t="s">
        <v>458</v>
      </c>
      <c r="D151" s="209"/>
      <c r="E151" s="151"/>
      <c r="F151" s="151"/>
      <c r="G151" s="210"/>
      <c r="H151" s="116">
        <v>2556</v>
      </c>
      <c r="I151" s="117">
        <v>2556</v>
      </c>
      <c r="J151" s="117">
        <v>0</v>
      </c>
      <c r="K151" s="118">
        <v>0</v>
      </c>
      <c r="L151" s="294"/>
      <c r="AR151" s="142"/>
    </row>
    <row r="152" spans="1:44" s="30" customFormat="1" ht="27.6" x14ac:dyDescent="0.25">
      <c r="A152" s="243"/>
      <c r="B152" s="244"/>
      <c r="C152" s="207" t="s">
        <v>480</v>
      </c>
      <c r="D152" s="209"/>
      <c r="E152" s="151"/>
      <c r="F152" s="151"/>
      <c r="G152" s="210"/>
      <c r="H152" s="116">
        <v>600</v>
      </c>
      <c r="I152" s="117">
        <v>600</v>
      </c>
      <c r="J152" s="117">
        <v>0</v>
      </c>
      <c r="K152" s="118">
        <v>0</v>
      </c>
      <c r="L152" s="32"/>
      <c r="M152" s="289"/>
      <c r="N152" s="289"/>
      <c r="O152" s="289"/>
      <c r="P152" s="289"/>
      <c r="Q152" s="289"/>
      <c r="R152" s="289"/>
      <c r="S152" s="289"/>
      <c r="T152" s="289"/>
      <c r="U152" s="289"/>
      <c r="V152" s="289"/>
      <c r="W152" s="289"/>
      <c r="X152" s="289"/>
      <c r="Y152" s="289"/>
      <c r="Z152" s="289"/>
      <c r="AA152" s="289"/>
      <c r="AB152" s="289"/>
      <c r="AC152" s="289"/>
      <c r="AD152" s="289"/>
      <c r="AE152" s="289"/>
      <c r="AF152" s="289"/>
      <c r="AG152" s="289"/>
      <c r="AH152" s="289"/>
      <c r="AI152" s="289"/>
      <c r="AJ152" s="289"/>
      <c r="AK152" s="289"/>
      <c r="AL152" s="289"/>
      <c r="AM152" s="289"/>
      <c r="AN152" s="289"/>
      <c r="AO152" s="289"/>
      <c r="AP152" s="289"/>
      <c r="AQ152" s="289"/>
      <c r="AR152" s="140"/>
    </row>
    <row r="153" spans="1:44" s="157" customFormat="1" ht="13.8" x14ac:dyDescent="0.25">
      <c r="A153" s="243"/>
      <c r="B153" s="244"/>
      <c r="C153" s="207" t="s">
        <v>558</v>
      </c>
      <c r="D153" s="209"/>
      <c r="E153" s="151"/>
      <c r="F153" s="151"/>
      <c r="G153" s="210"/>
      <c r="H153" s="116">
        <v>5000</v>
      </c>
      <c r="I153" s="117">
        <v>5000</v>
      </c>
      <c r="J153" s="117">
        <v>0</v>
      </c>
      <c r="K153" s="118">
        <v>0</v>
      </c>
      <c r="M153" s="289"/>
      <c r="N153" s="289"/>
      <c r="O153" s="289"/>
      <c r="P153" s="289"/>
      <c r="Q153" s="289"/>
      <c r="R153" s="289"/>
      <c r="S153" s="289"/>
      <c r="T153" s="289"/>
      <c r="U153" s="289"/>
      <c r="V153" s="289"/>
      <c r="W153" s="289"/>
      <c r="X153" s="289"/>
      <c r="Y153" s="289"/>
      <c r="Z153" s="289"/>
      <c r="AA153" s="289"/>
      <c r="AB153" s="289"/>
      <c r="AC153" s="289"/>
      <c r="AD153" s="289"/>
      <c r="AE153" s="289"/>
      <c r="AF153" s="289"/>
      <c r="AG153" s="289"/>
      <c r="AH153" s="289"/>
      <c r="AI153" s="289"/>
      <c r="AJ153" s="289"/>
      <c r="AK153" s="289"/>
      <c r="AL153" s="289"/>
      <c r="AM153" s="289"/>
      <c r="AN153" s="289"/>
      <c r="AO153" s="289"/>
      <c r="AP153" s="289"/>
      <c r="AQ153" s="289"/>
    </row>
    <row r="154" spans="1:44" s="157" customFormat="1" ht="13.8" x14ac:dyDescent="0.25">
      <c r="A154" s="243"/>
      <c r="B154" s="244"/>
      <c r="C154" s="207" t="s">
        <v>559</v>
      </c>
      <c r="D154" s="209"/>
      <c r="E154" s="151"/>
      <c r="F154" s="151"/>
      <c r="G154" s="210"/>
      <c r="H154" s="116">
        <v>2000</v>
      </c>
      <c r="I154" s="117">
        <v>2000</v>
      </c>
      <c r="J154" s="117">
        <v>0</v>
      </c>
      <c r="K154" s="118">
        <v>0</v>
      </c>
      <c r="M154" s="289"/>
      <c r="N154" s="289"/>
      <c r="O154" s="289"/>
      <c r="P154" s="289"/>
      <c r="Q154" s="289"/>
      <c r="R154" s="289"/>
      <c r="S154" s="289"/>
      <c r="T154" s="289"/>
      <c r="U154" s="289"/>
      <c r="V154" s="289"/>
      <c r="W154" s="289"/>
      <c r="X154" s="289"/>
      <c r="Y154" s="289"/>
      <c r="Z154" s="289"/>
      <c r="AA154" s="289"/>
      <c r="AB154" s="289"/>
      <c r="AC154" s="289"/>
      <c r="AD154" s="289"/>
      <c r="AE154" s="289"/>
      <c r="AF154" s="289"/>
      <c r="AG154" s="289"/>
      <c r="AH154" s="289"/>
      <c r="AI154" s="289"/>
      <c r="AJ154" s="289"/>
      <c r="AK154" s="289"/>
      <c r="AL154" s="289"/>
      <c r="AM154" s="289"/>
      <c r="AN154" s="289"/>
      <c r="AO154" s="289"/>
      <c r="AP154" s="289"/>
      <c r="AQ154" s="289"/>
    </row>
    <row r="155" spans="1:44" s="27" customFormat="1" x14ac:dyDescent="0.3">
      <c r="A155" s="259"/>
      <c r="B155" s="242"/>
      <c r="C155" s="207"/>
      <c r="D155" s="209"/>
      <c r="E155" s="151"/>
      <c r="F155" s="151"/>
      <c r="G155" s="210"/>
      <c r="H155" s="116"/>
      <c r="I155" s="117"/>
      <c r="J155" s="117"/>
      <c r="K155" s="118"/>
      <c r="L155" s="294"/>
      <c r="AR155" s="142"/>
    </row>
    <row r="156" spans="1:44" s="27" customFormat="1" x14ac:dyDescent="0.3">
      <c r="A156" s="259"/>
      <c r="B156" s="242"/>
      <c r="C156" s="256" t="s">
        <v>26</v>
      </c>
      <c r="D156" s="138">
        <f>SUM(D130:D155)</f>
        <v>133560</v>
      </c>
      <c r="E156" s="123">
        <f>SUM(E130:E155)</f>
        <v>122360</v>
      </c>
      <c r="F156" s="123">
        <f>SUM(F130:F155)</f>
        <v>10968</v>
      </c>
      <c r="G156" s="166">
        <f>SUM(G130:G155)</f>
        <v>232</v>
      </c>
      <c r="H156" s="116">
        <v>149991</v>
      </c>
      <c r="I156" s="117">
        <v>138653</v>
      </c>
      <c r="J156" s="117">
        <v>10968</v>
      </c>
      <c r="K156" s="118">
        <v>370</v>
      </c>
      <c r="L156" s="294"/>
      <c r="AR156" s="142"/>
    </row>
    <row r="157" spans="1:44" s="27" customFormat="1" x14ac:dyDescent="0.3">
      <c r="A157" s="259"/>
      <c r="B157" s="248"/>
      <c r="C157" s="256"/>
      <c r="D157" s="257"/>
      <c r="E157" s="129"/>
      <c r="F157" s="129"/>
      <c r="G157" s="258"/>
      <c r="H157" s="116"/>
      <c r="I157" s="117"/>
      <c r="J157" s="117"/>
      <c r="K157" s="118"/>
      <c r="L157" s="294"/>
      <c r="AR157" s="142"/>
    </row>
    <row r="158" spans="1:44" s="27" customFormat="1" x14ac:dyDescent="0.3">
      <c r="A158" s="259"/>
      <c r="B158" s="264"/>
      <c r="C158" s="207" t="s">
        <v>280</v>
      </c>
      <c r="D158" s="209"/>
      <c r="E158" s="151"/>
      <c r="F158" s="151"/>
      <c r="G158" s="210"/>
      <c r="H158" s="116"/>
      <c r="I158" s="117"/>
      <c r="J158" s="117"/>
      <c r="K158" s="118"/>
      <c r="L158" s="294"/>
      <c r="AR158" s="142"/>
    </row>
    <row r="159" spans="1:44" s="29" customFormat="1" ht="28.2" x14ac:dyDescent="0.3">
      <c r="A159" s="146"/>
      <c r="B159" s="248"/>
      <c r="C159" s="207" t="s">
        <v>290</v>
      </c>
      <c r="D159" s="169">
        <v>1600</v>
      </c>
      <c r="E159" s="117">
        <v>1600</v>
      </c>
      <c r="F159" s="117"/>
      <c r="G159" s="198"/>
      <c r="H159" s="116">
        <v>1600</v>
      </c>
      <c r="I159" s="117">
        <v>1600</v>
      </c>
      <c r="J159" s="117">
        <v>0</v>
      </c>
      <c r="K159" s="118">
        <v>0</v>
      </c>
      <c r="L159" s="296"/>
      <c r="AR159" s="299"/>
    </row>
    <row r="160" spans="1:44" s="29" customFormat="1" x14ac:dyDescent="0.3">
      <c r="A160" s="146"/>
      <c r="B160" s="248"/>
      <c r="C160" s="207" t="s">
        <v>306</v>
      </c>
      <c r="D160" s="169">
        <v>5000</v>
      </c>
      <c r="E160" s="117">
        <v>5000</v>
      </c>
      <c r="F160" s="117"/>
      <c r="G160" s="198"/>
      <c r="H160" s="116">
        <v>5000</v>
      </c>
      <c r="I160" s="117">
        <v>5000</v>
      </c>
      <c r="J160" s="117">
        <v>0</v>
      </c>
      <c r="K160" s="118">
        <v>0</v>
      </c>
      <c r="L160" s="296"/>
      <c r="AR160" s="299"/>
    </row>
    <row r="161" spans="1:44" s="29" customFormat="1" x14ac:dyDescent="0.3">
      <c r="A161" s="146"/>
      <c r="B161" s="248"/>
      <c r="C161" s="207" t="s">
        <v>307</v>
      </c>
      <c r="D161" s="169">
        <v>11000</v>
      </c>
      <c r="E161" s="117">
        <v>11000</v>
      </c>
      <c r="F161" s="117"/>
      <c r="G161" s="198"/>
      <c r="H161" s="116">
        <v>11000</v>
      </c>
      <c r="I161" s="117">
        <v>11000</v>
      </c>
      <c r="J161" s="117">
        <v>0</v>
      </c>
      <c r="K161" s="118">
        <v>0</v>
      </c>
      <c r="L161" s="296"/>
      <c r="AR161" s="299"/>
    </row>
    <row r="162" spans="1:44" s="29" customFormat="1" ht="28.2" x14ac:dyDescent="0.3">
      <c r="A162" s="146"/>
      <c r="B162" s="248"/>
      <c r="C162" s="207" t="s">
        <v>308</v>
      </c>
      <c r="D162" s="169">
        <v>94527</v>
      </c>
      <c r="E162" s="117">
        <v>94527</v>
      </c>
      <c r="F162" s="117"/>
      <c r="G162" s="198"/>
      <c r="H162" s="116">
        <v>94527</v>
      </c>
      <c r="I162" s="117">
        <v>94527</v>
      </c>
      <c r="J162" s="117">
        <v>0</v>
      </c>
      <c r="K162" s="118">
        <v>0</v>
      </c>
      <c r="L162" s="296"/>
      <c r="AR162" s="299"/>
    </row>
    <row r="163" spans="1:44" s="29" customFormat="1" x14ac:dyDescent="0.3">
      <c r="A163" s="146"/>
      <c r="B163" s="248"/>
      <c r="C163" s="207" t="s">
        <v>309</v>
      </c>
      <c r="D163" s="169">
        <v>1659</v>
      </c>
      <c r="E163" s="117"/>
      <c r="F163" s="117">
        <v>1659</v>
      </c>
      <c r="G163" s="198"/>
      <c r="H163" s="116">
        <v>1659</v>
      </c>
      <c r="I163" s="117">
        <v>0</v>
      </c>
      <c r="J163" s="117">
        <v>1659</v>
      </c>
      <c r="K163" s="118">
        <v>0</v>
      </c>
      <c r="L163" s="296"/>
      <c r="AR163" s="299"/>
    </row>
    <row r="164" spans="1:44" s="29" customFormat="1" ht="28.2" x14ac:dyDescent="0.3">
      <c r="A164" s="146"/>
      <c r="B164" s="248"/>
      <c r="C164" s="207" t="s">
        <v>310</v>
      </c>
      <c r="D164" s="169">
        <v>136000</v>
      </c>
      <c r="E164" s="117">
        <v>136000</v>
      </c>
      <c r="F164" s="117"/>
      <c r="G164" s="198"/>
      <c r="H164" s="116">
        <v>136000</v>
      </c>
      <c r="I164" s="117">
        <v>136000</v>
      </c>
      <c r="J164" s="117">
        <v>0</v>
      </c>
      <c r="K164" s="118">
        <v>0</v>
      </c>
      <c r="L164" s="296"/>
      <c r="AR164" s="299"/>
    </row>
    <row r="165" spans="1:44" s="29" customFormat="1" ht="28.2" x14ac:dyDescent="0.3">
      <c r="A165" s="146"/>
      <c r="B165" s="248"/>
      <c r="C165" s="207" t="s">
        <v>554</v>
      </c>
      <c r="D165" s="169"/>
      <c r="E165" s="117"/>
      <c r="F165" s="117"/>
      <c r="G165" s="198"/>
      <c r="H165" s="116">
        <v>235000</v>
      </c>
      <c r="I165" s="117">
        <v>235000</v>
      </c>
      <c r="J165" s="117">
        <v>0</v>
      </c>
      <c r="K165" s="118">
        <v>0</v>
      </c>
      <c r="L165" s="296"/>
      <c r="AR165" s="299"/>
    </row>
    <row r="166" spans="1:44" s="29" customFormat="1" x14ac:dyDescent="0.3">
      <c r="A166" s="146"/>
      <c r="B166" s="248"/>
      <c r="C166" s="207"/>
      <c r="D166" s="169"/>
      <c r="E166" s="117"/>
      <c r="F166" s="117"/>
      <c r="G166" s="198"/>
      <c r="H166" s="116"/>
      <c r="I166" s="117"/>
      <c r="J166" s="117"/>
      <c r="K166" s="118"/>
      <c r="L166" s="296"/>
      <c r="AR166" s="299"/>
    </row>
    <row r="167" spans="1:44" s="27" customFormat="1" x14ac:dyDescent="0.3">
      <c r="A167" s="146"/>
      <c r="B167" s="248"/>
      <c r="C167" s="256" t="s">
        <v>26</v>
      </c>
      <c r="D167" s="257">
        <f>SUM(D158:D166)</f>
        <v>249786</v>
      </c>
      <c r="E167" s="129">
        <f>SUM(E158:E166)</f>
        <v>248127</v>
      </c>
      <c r="F167" s="129">
        <f>SUM(F158:F166)</f>
        <v>1659</v>
      </c>
      <c r="G167" s="258">
        <f>SUM(G158:G166)</f>
        <v>0</v>
      </c>
      <c r="H167" s="128">
        <v>484786</v>
      </c>
      <c r="I167" s="129">
        <v>483127</v>
      </c>
      <c r="J167" s="129">
        <v>1659</v>
      </c>
      <c r="K167" s="130">
        <v>0</v>
      </c>
      <c r="L167" s="294"/>
      <c r="AR167" s="142"/>
    </row>
    <row r="168" spans="1:44" s="27" customFormat="1" x14ac:dyDescent="0.3">
      <c r="A168" s="146"/>
      <c r="B168" s="248"/>
      <c r="C168" s="256"/>
      <c r="D168" s="257"/>
      <c r="E168" s="129"/>
      <c r="F168" s="129"/>
      <c r="G168" s="258"/>
      <c r="H168" s="116"/>
      <c r="I168" s="117"/>
      <c r="J168" s="117"/>
      <c r="K168" s="118"/>
      <c r="L168" s="294"/>
      <c r="AR168" s="142"/>
    </row>
    <row r="169" spans="1:44" s="27" customFormat="1" ht="28.2" x14ac:dyDescent="0.3">
      <c r="A169" s="146"/>
      <c r="B169" s="248"/>
      <c r="C169" s="207" t="s">
        <v>276</v>
      </c>
      <c r="D169" s="257"/>
      <c r="E169" s="129"/>
      <c r="F169" s="129"/>
      <c r="G169" s="258"/>
      <c r="H169" s="116"/>
      <c r="I169" s="117"/>
      <c r="J169" s="117"/>
      <c r="K169" s="118"/>
      <c r="L169" s="294"/>
      <c r="AR169" s="142"/>
    </row>
    <row r="170" spans="1:44" s="27" customFormat="1" x14ac:dyDescent="0.3">
      <c r="A170" s="146"/>
      <c r="B170" s="248"/>
      <c r="C170" s="207" t="s">
        <v>277</v>
      </c>
      <c r="D170" s="209">
        <v>1056</v>
      </c>
      <c r="E170" s="151">
        <v>1056</v>
      </c>
      <c r="F170" s="151"/>
      <c r="G170" s="210"/>
      <c r="H170" s="116">
        <v>1056</v>
      </c>
      <c r="I170" s="117">
        <v>1056</v>
      </c>
      <c r="J170" s="117">
        <v>0</v>
      </c>
      <c r="K170" s="118">
        <v>0</v>
      </c>
      <c r="L170" s="294"/>
      <c r="AR170" s="142"/>
    </row>
    <row r="171" spans="1:44" s="27" customFormat="1" x14ac:dyDescent="0.3">
      <c r="A171" s="146"/>
      <c r="B171" s="248"/>
      <c r="C171" s="256"/>
      <c r="D171" s="257"/>
      <c r="E171" s="129"/>
      <c r="F171" s="129"/>
      <c r="G171" s="258"/>
      <c r="H171" s="116"/>
      <c r="I171" s="117"/>
      <c r="J171" s="117"/>
      <c r="K171" s="118"/>
      <c r="L171" s="294"/>
      <c r="AR171" s="142"/>
    </row>
    <row r="172" spans="1:44" s="27" customFormat="1" x14ac:dyDescent="0.3">
      <c r="A172" s="146"/>
      <c r="B172" s="248"/>
      <c r="C172" s="256" t="s">
        <v>26</v>
      </c>
      <c r="D172" s="257">
        <f>SUM(D170:D171)</f>
        <v>1056</v>
      </c>
      <c r="E172" s="129">
        <f>SUM(E170:E171)</f>
        <v>1056</v>
      </c>
      <c r="F172" s="129">
        <f>SUM(F170:F171)</f>
        <v>0</v>
      </c>
      <c r="G172" s="258">
        <f>SUM(G170:G171)</f>
        <v>0</v>
      </c>
      <c r="H172" s="128">
        <v>1056</v>
      </c>
      <c r="I172" s="129">
        <v>1056</v>
      </c>
      <c r="J172" s="129">
        <v>0</v>
      </c>
      <c r="K172" s="130">
        <v>0</v>
      </c>
      <c r="L172" s="294"/>
      <c r="AR172" s="142"/>
    </row>
    <row r="173" spans="1:44" x14ac:dyDescent="0.3">
      <c r="A173" s="259"/>
      <c r="B173" s="248"/>
      <c r="C173" s="256"/>
      <c r="D173" s="257"/>
      <c r="E173" s="129"/>
      <c r="F173" s="129"/>
      <c r="G173" s="258"/>
      <c r="H173" s="116"/>
      <c r="I173" s="117"/>
      <c r="J173" s="117"/>
      <c r="K173" s="118"/>
    </row>
    <row r="174" spans="1:44" x14ac:dyDescent="0.3">
      <c r="A174" s="259"/>
      <c r="B174" s="248"/>
      <c r="C174" s="253" t="s">
        <v>57</v>
      </c>
      <c r="D174" s="254">
        <f>D156+D167+D172</f>
        <v>384402</v>
      </c>
      <c r="E174" s="126">
        <f>E156+E167+E172</f>
        <v>371543</v>
      </c>
      <c r="F174" s="126">
        <f>F156+F167+F172</f>
        <v>12627</v>
      </c>
      <c r="G174" s="255">
        <f>G156+G167+G172</f>
        <v>232</v>
      </c>
      <c r="H174" s="119">
        <v>635833</v>
      </c>
      <c r="I174" s="120">
        <v>622836</v>
      </c>
      <c r="J174" s="120">
        <v>12627</v>
      </c>
      <c r="K174" s="121">
        <v>370</v>
      </c>
    </row>
    <row r="175" spans="1:44" x14ac:dyDescent="0.3">
      <c r="A175" s="259"/>
      <c r="B175" s="248"/>
      <c r="C175" s="253"/>
      <c r="D175" s="254"/>
      <c r="E175" s="126"/>
      <c r="F175" s="126"/>
      <c r="G175" s="255"/>
      <c r="H175" s="116"/>
      <c r="I175" s="117"/>
      <c r="J175" s="117"/>
      <c r="K175" s="118"/>
    </row>
    <row r="176" spans="1:44" x14ac:dyDescent="0.3">
      <c r="A176" s="259"/>
      <c r="B176" s="242" t="s">
        <v>19</v>
      </c>
      <c r="C176" s="207" t="s">
        <v>59</v>
      </c>
      <c r="D176" s="209"/>
      <c r="E176" s="151"/>
      <c r="F176" s="151"/>
      <c r="G176" s="210"/>
      <c r="H176" s="116"/>
      <c r="I176" s="117"/>
      <c r="J176" s="117"/>
      <c r="K176" s="118"/>
    </row>
    <row r="177" spans="1:44" x14ac:dyDescent="0.3">
      <c r="A177" s="259"/>
      <c r="B177" s="265"/>
      <c r="C177" s="207" t="s">
        <v>76</v>
      </c>
      <c r="D177" s="209"/>
      <c r="E177" s="151"/>
      <c r="F177" s="151"/>
      <c r="G177" s="210"/>
      <c r="H177" s="116"/>
      <c r="I177" s="117"/>
      <c r="J177" s="117"/>
      <c r="K177" s="118"/>
    </row>
    <row r="178" spans="1:44" x14ac:dyDescent="0.3">
      <c r="A178" s="259"/>
      <c r="B178" s="265"/>
      <c r="C178" s="207" t="s">
        <v>311</v>
      </c>
      <c r="D178" s="169">
        <v>1500</v>
      </c>
      <c r="E178" s="117">
        <v>1500</v>
      </c>
      <c r="F178" s="151"/>
      <c r="G178" s="210"/>
      <c r="H178" s="116">
        <v>3000</v>
      </c>
      <c r="I178" s="117">
        <v>3000</v>
      </c>
      <c r="J178" s="117">
        <v>0</v>
      </c>
      <c r="K178" s="118">
        <v>0</v>
      </c>
    </row>
    <row r="179" spans="1:44" s="30" customFormat="1" ht="13.8" x14ac:dyDescent="0.25">
      <c r="A179" s="243"/>
      <c r="B179" s="244"/>
      <c r="C179" s="207" t="s">
        <v>479</v>
      </c>
      <c r="D179" s="209"/>
      <c r="E179" s="151"/>
      <c r="F179" s="151"/>
      <c r="G179" s="210"/>
      <c r="H179" s="116">
        <v>5250</v>
      </c>
      <c r="I179" s="117">
        <v>5250</v>
      </c>
      <c r="J179" s="117">
        <v>0</v>
      </c>
      <c r="K179" s="118">
        <v>0</v>
      </c>
      <c r="L179" s="32"/>
      <c r="M179" s="289"/>
      <c r="N179" s="289"/>
      <c r="O179" s="289"/>
      <c r="P179" s="289"/>
      <c r="Q179" s="289"/>
      <c r="R179" s="289"/>
      <c r="S179" s="289"/>
      <c r="T179" s="289"/>
      <c r="U179" s="289"/>
      <c r="V179" s="289"/>
      <c r="W179" s="289"/>
      <c r="X179" s="289"/>
      <c r="Y179" s="289"/>
      <c r="Z179" s="289"/>
      <c r="AA179" s="289"/>
      <c r="AB179" s="289"/>
      <c r="AC179" s="289"/>
      <c r="AD179" s="289"/>
      <c r="AE179" s="289"/>
      <c r="AF179" s="289"/>
      <c r="AG179" s="289"/>
      <c r="AH179" s="289"/>
      <c r="AI179" s="289"/>
      <c r="AJ179" s="289"/>
      <c r="AK179" s="289"/>
      <c r="AL179" s="289"/>
      <c r="AM179" s="289"/>
      <c r="AN179" s="289"/>
      <c r="AO179" s="289"/>
      <c r="AP179" s="289"/>
      <c r="AQ179" s="289"/>
      <c r="AR179" s="140"/>
    </row>
    <row r="180" spans="1:44" s="157" customFormat="1" ht="27.6" x14ac:dyDescent="0.25">
      <c r="A180" s="243"/>
      <c r="B180" s="244"/>
      <c r="C180" s="207" t="s">
        <v>534</v>
      </c>
      <c r="D180" s="209"/>
      <c r="E180" s="151"/>
      <c r="F180" s="151"/>
      <c r="G180" s="210"/>
      <c r="H180" s="116">
        <v>2000</v>
      </c>
      <c r="I180" s="117">
        <v>2000</v>
      </c>
      <c r="J180" s="117">
        <v>0</v>
      </c>
      <c r="K180" s="118">
        <v>0</v>
      </c>
      <c r="M180" s="289"/>
      <c r="N180" s="289"/>
      <c r="O180" s="289"/>
      <c r="P180" s="289"/>
      <c r="Q180" s="289"/>
      <c r="R180" s="289"/>
      <c r="S180" s="289"/>
      <c r="T180" s="289"/>
      <c r="U180" s="289"/>
      <c r="V180" s="289"/>
      <c r="W180" s="289"/>
      <c r="X180" s="289"/>
      <c r="Y180" s="289"/>
      <c r="Z180" s="289"/>
      <c r="AA180" s="289"/>
      <c r="AB180" s="289"/>
      <c r="AC180" s="289"/>
      <c r="AD180" s="289"/>
      <c r="AE180" s="289"/>
      <c r="AF180" s="289"/>
      <c r="AG180" s="289"/>
      <c r="AH180" s="289"/>
      <c r="AI180" s="289"/>
      <c r="AJ180" s="289"/>
      <c r="AK180" s="289"/>
      <c r="AL180" s="289"/>
      <c r="AM180" s="289"/>
      <c r="AN180" s="289"/>
      <c r="AO180" s="289"/>
      <c r="AP180" s="289"/>
      <c r="AQ180" s="289"/>
    </row>
    <row r="181" spans="1:44" x14ac:dyDescent="0.3">
      <c r="A181" s="259"/>
      <c r="B181" s="265"/>
      <c r="C181" s="207"/>
      <c r="D181" s="209"/>
      <c r="E181" s="151"/>
      <c r="F181" s="151"/>
      <c r="G181" s="210"/>
      <c r="H181" s="116"/>
      <c r="I181" s="117"/>
      <c r="J181" s="117"/>
      <c r="K181" s="118"/>
    </row>
    <row r="182" spans="1:44" s="29" customFormat="1" x14ac:dyDescent="0.3">
      <c r="A182" s="266"/>
      <c r="B182" s="248"/>
      <c r="C182" s="256" t="s">
        <v>26</v>
      </c>
      <c r="D182" s="257">
        <f>SUM(D178:D181)</f>
        <v>1500</v>
      </c>
      <c r="E182" s="129">
        <f>SUM(E178:E181)</f>
        <v>1500</v>
      </c>
      <c r="F182" s="129">
        <f>SUM(F178:F181)</f>
        <v>0</v>
      </c>
      <c r="G182" s="258">
        <f>SUM(G178:G181)</f>
        <v>0</v>
      </c>
      <c r="H182" s="122">
        <v>10250</v>
      </c>
      <c r="I182" s="123">
        <v>10250</v>
      </c>
      <c r="J182" s="123">
        <v>0</v>
      </c>
      <c r="K182" s="124">
        <v>0</v>
      </c>
      <c r="L182" s="296"/>
      <c r="AR182" s="299"/>
    </row>
    <row r="183" spans="1:44" s="28" customFormat="1" x14ac:dyDescent="0.3">
      <c r="A183" s="217"/>
      <c r="B183" s="242"/>
      <c r="C183" s="207"/>
      <c r="D183" s="209"/>
      <c r="E183" s="151"/>
      <c r="F183" s="151"/>
      <c r="G183" s="210"/>
      <c r="H183" s="116"/>
      <c r="I183" s="117"/>
      <c r="J183" s="117"/>
      <c r="K183" s="118"/>
      <c r="L183" s="290"/>
      <c r="AR183" s="298"/>
    </row>
    <row r="184" spans="1:44" s="28" customFormat="1" x14ac:dyDescent="0.3">
      <c r="A184" s="217"/>
      <c r="B184" s="242"/>
      <c r="C184" s="207" t="s">
        <v>77</v>
      </c>
      <c r="D184" s="209"/>
      <c r="E184" s="151"/>
      <c r="F184" s="151"/>
      <c r="G184" s="210"/>
      <c r="H184" s="116"/>
      <c r="I184" s="117"/>
      <c r="J184" s="117"/>
      <c r="K184" s="118"/>
      <c r="L184" s="290"/>
      <c r="AR184" s="298"/>
    </row>
    <row r="185" spans="1:44" s="28" customFormat="1" x14ac:dyDescent="0.3">
      <c r="A185" s="146"/>
      <c r="B185" s="265"/>
      <c r="C185" s="207" t="s">
        <v>163</v>
      </c>
      <c r="D185" s="209">
        <v>1000</v>
      </c>
      <c r="E185" s="151">
        <v>1000</v>
      </c>
      <c r="F185" s="151"/>
      <c r="G185" s="210"/>
      <c r="H185" s="116">
        <v>1000</v>
      </c>
      <c r="I185" s="117">
        <v>1000</v>
      </c>
      <c r="J185" s="117">
        <v>0</v>
      </c>
      <c r="K185" s="118">
        <v>0</v>
      </c>
      <c r="L185" s="290"/>
      <c r="AR185" s="298"/>
    </row>
    <row r="186" spans="1:44" s="28" customFormat="1" x14ac:dyDescent="0.3">
      <c r="A186" s="146"/>
      <c r="B186" s="265"/>
      <c r="C186" s="207" t="s">
        <v>312</v>
      </c>
      <c r="D186" s="169">
        <v>3807</v>
      </c>
      <c r="E186" s="117">
        <v>3807</v>
      </c>
      <c r="F186" s="151"/>
      <c r="G186" s="210"/>
      <c r="H186" s="116">
        <v>3807</v>
      </c>
      <c r="I186" s="117">
        <v>3807</v>
      </c>
      <c r="J186" s="117">
        <v>0</v>
      </c>
      <c r="K186" s="118">
        <v>0</v>
      </c>
      <c r="L186" s="290"/>
      <c r="AR186" s="298"/>
    </row>
    <row r="187" spans="1:44" s="30" customFormat="1" ht="27.6" x14ac:dyDescent="0.25">
      <c r="A187" s="243"/>
      <c r="B187" s="244"/>
      <c r="C187" s="207" t="s">
        <v>478</v>
      </c>
      <c r="D187" s="209"/>
      <c r="E187" s="151"/>
      <c r="F187" s="151"/>
      <c r="G187" s="210"/>
      <c r="H187" s="116">
        <v>3000</v>
      </c>
      <c r="I187" s="117">
        <v>3000</v>
      </c>
      <c r="J187" s="117">
        <v>0</v>
      </c>
      <c r="K187" s="118">
        <v>0</v>
      </c>
      <c r="L187" s="32"/>
      <c r="M187" s="289"/>
      <c r="N187" s="289"/>
      <c r="O187" s="289"/>
      <c r="P187" s="289"/>
      <c r="Q187" s="289"/>
      <c r="R187" s="289"/>
      <c r="S187" s="289"/>
      <c r="T187" s="289"/>
      <c r="U187" s="289"/>
      <c r="V187" s="289"/>
      <c r="W187" s="289"/>
      <c r="X187" s="289"/>
      <c r="Y187" s="289"/>
      <c r="Z187" s="289"/>
      <c r="AA187" s="289"/>
      <c r="AB187" s="289"/>
      <c r="AC187" s="289"/>
      <c r="AD187" s="289"/>
      <c r="AE187" s="289"/>
      <c r="AF187" s="289"/>
      <c r="AG187" s="289"/>
      <c r="AH187" s="289"/>
      <c r="AI187" s="289"/>
      <c r="AJ187" s="289"/>
      <c r="AK187" s="289"/>
      <c r="AL187" s="289"/>
      <c r="AM187" s="289"/>
      <c r="AN187" s="289"/>
      <c r="AO187" s="289"/>
      <c r="AP187" s="289"/>
      <c r="AQ187" s="289"/>
      <c r="AR187" s="140"/>
    </row>
    <row r="188" spans="1:44" s="28" customFormat="1" x14ac:dyDescent="0.3">
      <c r="A188" s="146"/>
      <c r="B188" s="246"/>
      <c r="C188" s="256" t="s">
        <v>26</v>
      </c>
      <c r="D188" s="257">
        <f>SUM(D185:D186)</f>
        <v>4807</v>
      </c>
      <c r="E188" s="129">
        <f>SUM(E185:E186)</f>
        <v>4807</v>
      </c>
      <c r="F188" s="129">
        <f>SUM(F185:F186)</f>
        <v>0</v>
      </c>
      <c r="G188" s="258">
        <f>SUM(G185:G186)</f>
        <v>0</v>
      </c>
      <c r="H188" s="122">
        <v>7807</v>
      </c>
      <c r="I188" s="123">
        <v>7807</v>
      </c>
      <c r="J188" s="123">
        <v>0</v>
      </c>
      <c r="K188" s="124">
        <v>0</v>
      </c>
      <c r="L188" s="290"/>
      <c r="AR188" s="298"/>
    </row>
    <row r="189" spans="1:44" s="28" customFormat="1" x14ac:dyDescent="0.3">
      <c r="A189" s="146"/>
      <c r="B189" s="246"/>
      <c r="C189" s="256"/>
      <c r="D189" s="257"/>
      <c r="E189" s="129"/>
      <c r="F189" s="129"/>
      <c r="G189" s="258"/>
      <c r="H189" s="116"/>
      <c r="I189" s="117"/>
      <c r="J189" s="117"/>
      <c r="K189" s="118"/>
      <c r="L189" s="290"/>
      <c r="AR189" s="298"/>
    </row>
    <row r="190" spans="1:44" s="28" customFormat="1" x14ac:dyDescent="0.3">
      <c r="A190" s="146"/>
      <c r="B190" s="246"/>
      <c r="C190" s="253" t="s">
        <v>65</v>
      </c>
      <c r="D190" s="254">
        <f>D182+D188</f>
        <v>6307</v>
      </c>
      <c r="E190" s="126">
        <f>E182+E188</f>
        <v>6307</v>
      </c>
      <c r="F190" s="126">
        <f>F182+F188</f>
        <v>0</v>
      </c>
      <c r="G190" s="255">
        <f>G182+G188</f>
        <v>0</v>
      </c>
      <c r="H190" s="131">
        <v>18057</v>
      </c>
      <c r="I190" s="132">
        <v>18057</v>
      </c>
      <c r="J190" s="132">
        <v>0</v>
      </c>
      <c r="K190" s="133">
        <v>0</v>
      </c>
      <c r="L190" s="290"/>
      <c r="AR190" s="298"/>
    </row>
    <row r="191" spans="1:44" s="28" customFormat="1" x14ac:dyDescent="0.3">
      <c r="A191" s="146"/>
      <c r="B191" s="246"/>
      <c r="C191" s="256"/>
      <c r="D191" s="257"/>
      <c r="E191" s="129"/>
      <c r="F191" s="129"/>
      <c r="G191" s="258"/>
      <c r="H191" s="116"/>
      <c r="I191" s="117"/>
      <c r="J191" s="117"/>
      <c r="K191" s="118"/>
      <c r="L191" s="290"/>
      <c r="AR191" s="298"/>
    </row>
    <row r="192" spans="1:44" s="28" customFormat="1" x14ac:dyDescent="0.3">
      <c r="A192" s="146"/>
      <c r="B192" s="242" t="s">
        <v>21</v>
      </c>
      <c r="C192" s="207" t="s">
        <v>2</v>
      </c>
      <c r="D192" s="209"/>
      <c r="E192" s="151"/>
      <c r="F192" s="151"/>
      <c r="G192" s="210"/>
      <c r="H192" s="116"/>
      <c r="I192" s="117"/>
      <c r="J192" s="117"/>
      <c r="K192" s="118"/>
      <c r="L192" s="290"/>
      <c r="AR192" s="298"/>
    </row>
    <row r="193" spans="1:44" s="28" customFormat="1" x14ac:dyDescent="0.3">
      <c r="A193" s="146"/>
      <c r="B193" s="246"/>
      <c r="C193" s="207" t="s">
        <v>61</v>
      </c>
      <c r="D193" s="209"/>
      <c r="E193" s="151"/>
      <c r="F193" s="151"/>
      <c r="G193" s="210"/>
      <c r="H193" s="116"/>
      <c r="I193" s="117"/>
      <c r="J193" s="117"/>
      <c r="K193" s="118"/>
      <c r="L193" s="290"/>
      <c r="AR193" s="298"/>
    </row>
    <row r="194" spans="1:44" s="28" customFormat="1" x14ac:dyDescent="0.3">
      <c r="A194" s="146"/>
      <c r="B194" s="246"/>
      <c r="C194" s="207" t="s">
        <v>121</v>
      </c>
      <c r="D194" s="209">
        <v>700</v>
      </c>
      <c r="E194" s="151">
        <v>700</v>
      </c>
      <c r="F194" s="151"/>
      <c r="G194" s="210"/>
      <c r="H194" s="116">
        <v>700</v>
      </c>
      <c r="I194" s="117">
        <v>700</v>
      </c>
      <c r="J194" s="117">
        <v>0</v>
      </c>
      <c r="K194" s="118">
        <v>0</v>
      </c>
      <c r="L194" s="290"/>
      <c r="AR194" s="298"/>
    </row>
    <row r="195" spans="1:44" s="28" customFormat="1" x14ac:dyDescent="0.3">
      <c r="A195" s="146"/>
      <c r="B195" s="246"/>
      <c r="C195" s="207" t="s">
        <v>164</v>
      </c>
      <c r="D195" s="209">
        <v>7600</v>
      </c>
      <c r="E195" s="151">
        <v>7600</v>
      </c>
      <c r="F195" s="151"/>
      <c r="G195" s="210"/>
      <c r="H195" s="116">
        <v>7600</v>
      </c>
      <c r="I195" s="117">
        <v>7600</v>
      </c>
      <c r="J195" s="117">
        <v>0</v>
      </c>
      <c r="K195" s="118">
        <v>0</v>
      </c>
      <c r="L195" s="290"/>
      <c r="AR195" s="298"/>
    </row>
    <row r="196" spans="1:44" s="28" customFormat="1" x14ac:dyDescent="0.3">
      <c r="A196" s="208"/>
      <c r="B196" s="267"/>
      <c r="C196" s="207" t="s">
        <v>179</v>
      </c>
      <c r="D196" s="209">
        <v>550</v>
      </c>
      <c r="E196" s="151">
        <v>550</v>
      </c>
      <c r="F196" s="151"/>
      <c r="G196" s="210"/>
      <c r="H196" s="116">
        <v>550</v>
      </c>
      <c r="I196" s="117">
        <v>550</v>
      </c>
      <c r="J196" s="117">
        <v>0</v>
      </c>
      <c r="K196" s="118">
        <v>0</v>
      </c>
      <c r="L196" s="290"/>
      <c r="AR196" s="298"/>
    </row>
    <row r="197" spans="1:44" s="28" customFormat="1" x14ac:dyDescent="0.3">
      <c r="A197" s="208"/>
      <c r="B197" s="267"/>
      <c r="C197" s="207" t="s">
        <v>268</v>
      </c>
      <c r="D197" s="209">
        <v>0</v>
      </c>
      <c r="E197" s="151">
        <v>0</v>
      </c>
      <c r="F197" s="151"/>
      <c r="G197" s="210"/>
      <c r="H197" s="116">
        <v>0</v>
      </c>
      <c r="I197" s="117">
        <v>0</v>
      </c>
      <c r="J197" s="117">
        <v>0</v>
      </c>
      <c r="K197" s="118">
        <v>0</v>
      </c>
      <c r="L197" s="290"/>
      <c r="AR197" s="298"/>
    </row>
    <row r="198" spans="1:44" s="28" customFormat="1" x14ac:dyDescent="0.3">
      <c r="A198" s="208"/>
      <c r="B198" s="267"/>
      <c r="C198" s="256" t="s">
        <v>26</v>
      </c>
      <c r="D198" s="257">
        <f>SUM(D194:D197)</f>
        <v>8850</v>
      </c>
      <c r="E198" s="129">
        <f>SUM(E194:E197)</f>
        <v>8850</v>
      </c>
      <c r="F198" s="129">
        <f>SUM(F194:F196)</f>
        <v>0</v>
      </c>
      <c r="G198" s="258">
        <f>SUM(G194:G196)</f>
        <v>0</v>
      </c>
      <c r="H198" s="122">
        <v>8850</v>
      </c>
      <c r="I198" s="123">
        <v>8850</v>
      </c>
      <c r="J198" s="123">
        <v>0</v>
      </c>
      <c r="K198" s="124">
        <v>0</v>
      </c>
      <c r="L198" s="290"/>
      <c r="AR198" s="298"/>
    </row>
    <row r="199" spans="1:44" x14ac:dyDescent="0.3">
      <c r="B199" s="260"/>
      <c r="C199" s="148"/>
      <c r="D199" s="211"/>
      <c r="E199" s="212"/>
      <c r="F199" s="212"/>
      <c r="G199" s="213"/>
      <c r="H199" s="116"/>
      <c r="I199" s="117"/>
      <c r="J199" s="117"/>
      <c r="K199" s="118"/>
    </row>
    <row r="200" spans="1:44" s="28" customFormat="1" x14ac:dyDescent="0.3">
      <c r="A200" s="146"/>
      <c r="B200" s="246"/>
      <c r="C200" s="207" t="s">
        <v>79</v>
      </c>
      <c r="D200" s="209"/>
      <c r="E200" s="151"/>
      <c r="F200" s="151"/>
      <c r="G200" s="210"/>
      <c r="H200" s="116"/>
      <c r="I200" s="117"/>
      <c r="J200" s="117"/>
      <c r="K200" s="118"/>
      <c r="L200" s="290"/>
      <c r="AR200" s="298"/>
    </row>
    <row r="201" spans="1:44" s="28" customFormat="1" x14ac:dyDescent="0.3">
      <c r="A201" s="146"/>
      <c r="B201" s="246"/>
      <c r="C201" s="207" t="s">
        <v>1</v>
      </c>
      <c r="D201" s="209">
        <v>8000</v>
      </c>
      <c r="E201" s="151">
        <v>8000</v>
      </c>
      <c r="F201" s="151"/>
      <c r="G201" s="210"/>
      <c r="H201" s="116">
        <v>8000</v>
      </c>
      <c r="I201" s="117">
        <v>8000</v>
      </c>
      <c r="J201" s="117">
        <v>0</v>
      </c>
      <c r="K201" s="118">
        <v>0</v>
      </c>
      <c r="L201" s="290"/>
      <c r="AR201" s="298"/>
    </row>
    <row r="202" spans="1:44" s="28" customFormat="1" x14ac:dyDescent="0.3">
      <c r="A202" s="146"/>
      <c r="B202" s="246"/>
      <c r="C202" s="207" t="s">
        <v>151</v>
      </c>
      <c r="D202" s="209">
        <v>4200</v>
      </c>
      <c r="E202" s="151">
        <v>4200</v>
      </c>
      <c r="F202" s="151"/>
      <c r="G202" s="210"/>
      <c r="H202" s="116">
        <v>4200</v>
      </c>
      <c r="I202" s="117">
        <v>4200</v>
      </c>
      <c r="J202" s="117">
        <v>0</v>
      </c>
      <c r="K202" s="118">
        <v>0</v>
      </c>
      <c r="L202" s="290"/>
      <c r="AR202" s="298"/>
    </row>
    <row r="203" spans="1:44" s="30" customFormat="1" ht="13.8" x14ac:dyDescent="0.25">
      <c r="A203" s="243"/>
      <c r="B203" s="244"/>
      <c r="C203" s="207" t="s">
        <v>180</v>
      </c>
      <c r="D203" s="209">
        <v>5000</v>
      </c>
      <c r="E203" s="151">
        <v>5000</v>
      </c>
      <c r="F203" s="151"/>
      <c r="G203" s="210"/>
      <c r="H203" s="116">
        <v>660</v>
      </c>
      <c r="I203" s="117">
        <v>660</v>
      </c>
      <c r="J203" s="117">
        <v>0</v>
      </c>
      <c r="K203" s="118">
        <v>0</v>
      </c>
      <c r="L203" s="32"/>
      <c r="M203" s="289"/>
      <c r="N203" s="289"/>
      <c r="O203" s="289"/>
      <c r="P203" s="289"/>
      <c r="Q203" s="289"/>
      <c r="R203" s="289"/>
      <c r="S203" s="289"/>
      <c r="T203" s="289"/>
      <c r="U203" s="289"/>
      <c r="V203" s="289"/>
      <c r="W203" s="289"/>
      <c r="X203" s="289"/>
      <c r="Y203" s="289"/>
      <c r="Z203" s="289"/>
      <c r="AA203" s="289"/>
      <c r="AB203" s="289"/>
      <c r="AC203" s="289"/>
      <c r="AD203" s="289"/>
      <c r="AE203" s="289"/>
      <c r="AF203" s="289"/>
      <c r="AG203" s="289"/>
      <c r="AH203" s="289"/>
      <c r="AI203" s="289"/>
      <c r="AJ203" s="289"/>
      <c r="AK203" s="289"/>
      <c r="AL203" s="289"/>
      <c r="AM203" s="289"/>
      <c r="AN203" s="289"/>
      <c r="AO203" s="289"/>
      <c r="AP203" s="289"/>
      <c r="AQ203" s="289"/>
      <c r="AR203" s="300"/>
    </row>
    <row r="204" spans="1:44" s="28" customFormat="1" x14ac:dyDescent="0.3">
      <c r="A204" s="146"/>
      <c r="B204" s="246"/>
      <c r="C204" s="207" t="s">
        <v>232</v>
      </c>
      <c r="D204" s="209">
        <v>11350</v>
      </c>
      <c r="E204" s="151">
        <v>11350</v>
      </c>
      <c r="F204" s="151"/>
      <c r="G204" s="210"/>
      <c r="H204" s="116">
        <v>11350</v>
      </c>
      <c r="I204" s="117">
        <v>11350</v>
      </c>
      <c r="J204" s="117">
        <v>0</v>
      </c>
      <c r="K204" s="118">
        <v>0</v>
      </c>
      <c r="L204" s="290"/>
      <c r="AR204" s="298"/>
    </row>
    <row r="205" spans="1:44" s="28" customFormat="1" x14ac:dyDescent="0.3">
      <c r="A205" s="146"/>
      <c r="B205" s="246"/>
      <c r="C205" s="256" t="s">
        <v>26</v>
      </c>
      <c r="D205" s="257">
        <f>SUM(D201:D204)</f>
        <v>28550</v>
      </c>
      <c r="E205" s="129">
        <f>SUM(E201:E204)</f>
        <v>28550</v>
      </c>
      <c r="F205" s="129">
        <f>SUM(F201:F204)</f>
        <v>0</v>
      </c>
      <c r="G205" s="258">
        <f>SUM(G201:G204)</f>
        <v>0</v>
      </c>
      <c r="H205" s="116">
        <v>24210</v>
      </c>
      <c r="I205" s="117">
        <v>24210</v>
      </c>
      <c r="J205" s="117">
        <v>0</v>
      </c>
      <c r="K205" s="118">
        <v>0</v>
      </c>
      <c r="L205" s="290"/>
      <c r="AR205" s="298"/>
    </row>
    <row r="206" spans="1:44" s="28" customFormat="1" x14ac:dyDescent="0.3">
      <c r="A206" s="146"/>
      <c r="B206" s="246"/>
      <c r="C206" s="256"/>
      <c r="D206" s="257"/>
      <c r="E206" s="129"/>
      <c r="F206" s="129"/>
      <c r="G206" s="258"/>
      <c r="H206" s="116"/>
      <c r="I206" s="117"/>
      <c r="J206" s="117"/>
      <c r="K206" s="118"/>
      <c r="L206" s="290"/>
      <c r="AR206" s="298"/>
    </row>
    <row r="207" spans="1:44" s="28" customFormat="1" x14ac:dyDescent="0.3">
      <c r="A207" s="146"/>
      <c r="B207" s="246"/>
      <c r="C207" s="253" t="s">
        <v>39</v>
      </c>
      <c r="D207" s="254">
        <f>D205+D198</f>
        <v>37400</v>
      </c>
      <c r="E207" s="126">
        <f>E205+E198</f>
        <v>37400</v>
      </c>
      <c r="F207" s="126">
        <f>F205+F198</f>
        <v>0</v>
      </c>
      <c r="G207" s="255">
        <f>G205+G198</f>
        <v>0</v>
      </c>
      <c r="H207" s="131">
        <v>33060</v>
      </c>
      <c r="I207" s="132">
        <v>33060</v>
      </c>
      <c r="J207" s="132">
        <v>0</v>
      </c>
      <c r="K207" s="133">
        <v>0</v>
      </c>
      <c r="L207" s="290"/>
      <c r="AR207" s="298"/>
    </row>
    <row r="208" spans="1:44" s="28" customFormat="1" x14ac:dyDescent="0.3">
      <c r="A208" s="146"/>
      <c r="B208" s="246"/>
      <c r="C208" s="207"/>
      <c r="D208" s="209"/>
      <c r="E208" s="151"/>
      <c r="F208" s="151"/>
      <c r="G208" s="210"/>
      <c r="H208" s="116"/>
      <c r="I208" s="117"/>
      <c r="J208" s="117"/>
      <c r="K208" s="118"/>
      <c r="L208" s="290"/>
      <c r="AR208" s="298"/>
    </row>
    <row r="209" spans="1:44" s="28" customFormat="1" x14ac:dyDescent="0.3">
      <c r="A209" s="146"/>
      <c r="B209" s="246"/>
      <c r="C209" s="193" t="s">
        <v>267</v>
      </c>
      <c r="D209" s="250">
        <f>D61+D80+D115+D126+D174+D190+D207</f>
        <v>2861659</v>
      </c>
      <c r="E209" s="134">
        <f>E61+E80+E115+E126+E174+E190+E207</f>
        <v>2754652</v>
      </c>
      <c r="F209" s="134">
        <f>F61+F80+F115+F126+F174+F190+F207</f>
        <v>106775</v>
      </c>
      <c r="G209" s="251">
        <f>G61+G80+G115+G126+G174+G190+G207</f>
        <v>232</v>
      </c>
      <c r="H209" s="119">
        <v>3340944</v>
      </c>
      <c r="I209" s="120">
        <v>3256299</v>
      </c>
      <c r="J209" s="120">
        <v>84275</v>
      </c>
      <c r="K209" s="121">
        <v>370</v>
      </c>
      <c r="L209" s="290"/>
      <c r="AR209" s="298"/>
    </row>
    <row r="210" spans="1:44" s="28" customFormat="1" x14ac:dyDescent="0.3">
      <c r="A210" s="146"/>
      <c r="B210" s="246"/>
      <c r="C210" s="245"/>
      <c r="D210" s="194"/>
      <c r="E210" s="120"/>
      <c r="F210" s="120"/>
      <c r="G210" s="202"/>
      <c r="H210" s="116"/>
      <c r="I210" s="117"/>
      <c r="J210" s="117"/>
      <c r="K210" s="118"/>
      <c r="L210" s="290"/>
      <c r="AR210" s="298"/>
    </row>
    <row r="211" spans="1:44" s="28" customFormat="1" x14ac:dyDescent="0.3">
      <c r="A211" s="146"/>
      <c r="B211" s="246"/>
      <c r="C211" s="245"/>
      <c r="D211" s="194"/>
      <c r="E211" s="120"/>
      <c r="F211" s="120"/>
      <c r="G211" s="202"/>
      <c r="H211" s="116"/>
      <c r="I211" s="117"/>
      <c r="J211" s="117"/>
      <c r="K211" s="118"/>
      <c r="L211" s="290"/>
      <c r="AR211" s="298"/>
    </row>
    <row r="212" spans="1:44" s="28" customFormat="1" x14ac:dyDescent="0.3">
      <c r="A212" s="269" t="s">
        <v>17</v>
      </c>
      <c r="B212" s="270"/>
      <c r="C212" s="271"/>
      <c r="D212" s="272">
        <f>D34+D41+D209</f>
        <v>2973459</v>
      </c>
      <c r="E212" s="273">
        <f>E34+E41+E209</f>
        <v>2866452</v>
      </c>
      <c r="F212" s="273">
        <f>F34+F41+F209</f>
        <v>106775</v>
      </c>
      <c r="G212" s="274">
        <f>G34+G41+G209</f>
        <v>232</v>
      </c>
      <c r="H212" s="119">
        <v>3426501</v>
      </c>
      <c r="I212" s="120">
        <v>3341856</v>
      </c>
      <c r="J212" s="120">
        <v>84275</v>
      </c>
      <c r="K212" s="121">
        <v>370</v>
      </c>
      <c r="L212" s="290"/>
      <c r="AR212" s="298"/>
    </row>
    <row r="213" spans="1:44" s="28" customFormat="1" x14ac:dyDescent="0.3">
      <c r="A213" s="146"/>
      <c r="B213" s="275"/>
      <c r="C213" s="245"/>
      <c r="D213" s="194"/>
      <c r="E213" s="120"/>
      <c r="F213" s="120"/>
      <c r="G213" s="202"/>
      <c r="H213" s="116"/>
      <c r="I213" s="117"/>
      <c r="J213" s="117"/>
      <c r="K213" s="118"/>
      <c r="L213" s="290"/>
      <c r="AR213" s="298"/>
    </row>
    <row r="214" spans="1:44" s="28" customFormat="1" x14ac:dyDescent="0.3">
      <c r="A214" s="146"/>
      <c r="B214" s="276" t="s">
        <v>29</v>
      </c>
      <c r="C214" s="277" t="s">
        <v>270</v>
      </c>
      <c r="D214" s="278"/>
      <c r="E214" s="279"/>
      <c r="F214" s="279"/>
      <c r="G214" s="280"/>
      <c r="H214" s="116"/>
      <c r="I214" s="117"/>
      <c r="J214" s="117"/>
      <c r="K214" s="118"/>
      <c r="L214" s="290"/>
      <c r="AR214" s="298"/>
    </row>
    <row r="215" spans="1:44" x14ac:dyDescent="0.3">
      <c r="A215" s="146"/>
      <c r="B215" s="281"/>
      <c r="C215" s="221" t="s">
        <v>181</v>
      </c>
      <c r="D215" s="169"/>
      <c r="E215" s="117"/>
      <c r="F215" s="117"/>
      <c r="G215" s="198"/>
      <c r="H215" s="116"/>
      <c r="I215" s="117"/>
      <c r="J215" s="117"/>
      <c r="K215" s="118"/>
    </row>
    <row r="216" spans="1:44" s="29" customFormat="1" x14ac:dyDescent="0.3">
      <c r="A216" s="247"/>
      <c r="B216" s="282"/>
      <c r="C216" s="221" t="s">
        <v>457</v>
      </c>
      <c r="D216" s="169"/>
      <c r="E216" s="117"/>
      <c r="F216" s="117"/>
      <c r="G216" s="198"/>
      <c r="H216" s="116">
        <v>181</v>
      </c>
      <c r="I216" s="117">
        <v>181</v>
      </c>
      <c r="J216" s="117">
        <v>0</v>
      </c>
      <c r="K216" s="118">
        <v>0</v>
      </c>
      <c r="L216" s="296"/>
      <c r="AR216" s="299"/>
    </row>
    <row r="217" spans="1:44" s="28" customFormat="1" x14ac:dyDescent="0.3">
      <c r="A217" s="146"/>
      <c r="B217" s="281"/>
      <c r="C217" s="221" t="s">
        <v>168</v>
      </c>
      <c r="D217" s="169"/>
      <c r="E217" s="117"/>
      <c r="F217" s="117"/>
      <c r="G217" s="198"/>
      <c r="H217" s="116">
        <v>1445</v>
      </c>
      <c r="I217" s="117">
        <v>1445</v>
      </c>
      <c r="J217" s="117">
        <v>0</v>
      </c>
      <c r="K217" s="118">
        <v>0</v>
      </c>
      <c r="L217" s="290"/>
      <c r="AR217" s="298"/>
    </row>
    <row r="218" spans="1:44" s="27" customFormat="1" x14ac:dyDescent="0.3">
      <c r="A218" s="283"/>
      <c r="B218" s="282"/>
      <c r="C218" s="221" t="s">
        <v>261</v>
      </c>
      <c r="D218" s="169"/>
      <c r="E218" s="117"/>
      <c r="F218" s="117"/>
      <c r="G218" s="198"/>
      <c r="H218" s="116">
        <v>483</v>
      </c>
      <c r="I218" s="117">
        <v>483</v>
      </c>
      <c r="J218" s="117">
        <v>0</v>
      </c>
      <c r="K218" s="118">
        <v>0</v>
      </c>
      <c r="L218" s="294"/>
      <c r="AR218" s="142"/>
    </row>
    <row r="219" spans="1:44" s="27" customFormat="1" x14ac:dyDescent="0.3">
      <c r="A219" s="283"/>
      <c r="B219" s="282"/>
      <c r="C219" s="221" t="s">
        <v>567</v>
      </c>
      <c r="D219" s="169"/>
      <c r="E219" s="117"/>
      <c r="F219" s="117"/>
      <c r="G219" s="198"/>
      <c r="H219" s="116">
        <v>959</v>
      </c>
      <c r="I219" s="117">
        <v>959</v>
      </c>
      <c r="J219" s="117"/>
      <c r="K219" s="118"/>
      <c r="L219" s="294"/>
      <c r="AR219" s="142"/>
    </row>
    <row r="220" spans="1:44" s="27" customFormat="1" x14ac:dyDescent="0.3">
      <c r="A220" s="247"/>
      <c r="B220" s="282"/>
      <c r="C220" s="221" t="s">
        <v>456</v>
      </c>
      <c r="D220" s="169"/>
      <c r="E220" s="117"/>
      <c r="F220" s="117"/>
      <c r="G220" s="198"/>
      <c r="H220" s="116">
        <v>535</v>
      </c>
      <c r="I220" s="117">
        <v>535</v>
      </c>
      <c r="J220" s="117">
        <v>0</v>
      </c>
      <c r="K220" s="118">
        <v>0</v>
      </c>
      <c r="L220" s="294"/>
      <c r="AR220" s="142"/>
    </row>
    <row r="221" spans="1:44" x14ac:dyDescent="0.3">
      <c r="A221" s="146"/>
      <c r="B221" s="281"/>
      <c r="C221" s="221" t="s">
        <v>455</v>
      </c>
      <c r="D221" s="169">
        <v>10576</v>
      </c>
      <c r="E221" s="117">
        <v>10576</v>
      </c>
      <c r="F221" s="117"/>
      <c r="G221" s="198"/>
      <c r="H221" s="116">
        <v>0</v>
      </c>
      <c r="I221" s="117">
        <v>0</v>
      </c>
      <c r="J221" s="117">
        <v>0</v>
      </c>
      <c r="K221" s="118">
        <v>0</v>
      </c>
    </row>
    <row r="222" spans="1:44" x14ac:dyDescent="0.3">
      <c r="A222" s="146"/>
      <c r="B222" s="281"/>
      <c r="C222" s="221" t="s">
        <v>454</v>
      </c>
      <c r="D222" s="169">
        <v>41705</v>
      </c>
      <c r="E222" s="117">
        <v>41705</v>
      </c>
      <c r="F222" s="117"/>
      <c r="G222" s="198"/>
      <c r="H222" s="116">
        <v>41705</v>
      </c>
      <c r="I222" s="117">
        <v>41705</v>
      </c>
      <c r="J222" s="117">
        <v>0</v>
      </c>
      <c r="K222" s="118">
        <v>0</v>
      </c>
    </row>
    <row r="223" spans="1:44" x14ac:dyDescent="0.3">
      <c r="A223" s="146"/>
      <c r="B223" s="281"/>
      <c r="C223" s="221" t="s">
        <v>453</v>
      </c>
      <c r="D223" s="169">
        <v>48506</v>
      </c>
      <c r="E223" s="117">
        <v>48506</v>
      </c>
      <c r="F223" s="117"/>
      <c r="G223" s="198"/>
      <c r="H223" s="116">
        <v>48506</v>
      </c>
      <c r="I223" s="117">
        <v>48506</v>
      </c>
      <c r="J223" s="117">
        <v>0</v>
      </c>
      <c r="K223" s="118">
        <v>0</v>
      </c>
    </row>
    <row r="224" spans="1:44" s="27" customFormat="1" x14ac:dyDescent="0.3">
      <c r="A224" s="247"/>
      <c r="B224" s="282"/>
      <c r="C224" s="249" t="s">
        <v>24</v>
      </c>
      <c r="D224" s="138">
        <f>SUM(D216:D223)</f>
        <v>100787</v>
      </c>
      <c r="E224" s="123">
        <f>SUM(E216:E223)</f>
        <v>100787</v>
      </c>
      <c r="F224" s="123">
        <f>SUM(F216:F223)</f>
        <v>0</v>
      </c>
      <c r="G224" s="166">
        <f>SUM(G216:G223)</f>
        <v>0</v>
      </c>
      <c r="H224" s="122">
        <v>93814</v>
      </c>
      <c r="I224" s="123">
        <v>93814</v>
      </c>
      <c r="J224" s="123">
        <v>0</v>
      </c>
      <c r="K224" s="124">
        <v>0</v>
      </c>
      <c r="L224" s="294"/>
      <c r="AR224" s="142"/>
    </row>
    <row r="225" spans="1:44" x14ac:dyDescent="0.3">
      <c r="A225" s="146"/>
      <c r="B225" s="281"/>
      <c r="C225" s="245"/>
      <c r="D225" s="194"/>
      <c r="E225" s="120"/>
      <c r="F225" s="120"/>
      <c r="G225" s="202"/>
      <c r="H225" s="116"/>
      <c r="I225" s="117"/>
      <c r="J225" s="117"/>
      <c r="K225" s="118"/>
    </row>
    <row r="226" spans="1:44" x14ac:dyDescent="0.3">
      <c r="A226" s="146"/>
      <c r="B226" s="281"/>
      <c r="C226" s="221" t="s">
        <v>182</v>
      </c>
      <c r="D226" s="169"/>
      <c r="E226" s="117"/>
      <c r="F226" s="117"/>
      <c r="G226" s="198"/>
      <c r="H226" s="116"/>
      <c r="I226" s="117"/>
      <c r="J226" s="117"/>
      <c r="K226" s="118"/>
    </row>
    <row r="227" spans="1:44" x14ac:dyDescent="0.3">
      <c r="A227" s="146"/>
      <c r="B227" s="275"/>
      <c r="C227" s="221" t="s">
        <v>169</v>
      </c>
      <c r="D227" s="169"/>
      <c r="E227" s="117"/>
      <c r="F227" s="117"/>
      <c r="G227" s="198"/>
      <c r="H227" s="116">
        <v>0</v>
      </c>
      <c r="I227" s="117">
        <v>0</v>
      </c>
      <c r="J227" s="117">
        <v>0</v>
      </c>
      <c r="K227" s="118">
        <v>0</v>
      </c>
    </row>
    <row r="228" spans="1:44" x14ac:dyDescent="0.3">
      <c r="A228" s="146"/>
      <c r="B228" s="281"/>
      <c r="C228" s="221" t="s">
        <v>170</v>
      </c>
      <c r="D228" s="169"/>
      <c r="E228" s="117"/>
      <c r="F228" s="117"/>
      <c r="G228" s="198"/>
      <c r="H228" s="116">
        <v>0</v>
      </c>
      <c r="I228" s="117">
        <v>0</v>
      </c>
      <c r="J228" s="117">
        <v>0</v>
      </c>
      <c r="K228" s="118">
        <v>0</v>
      </c>
    </row>
    <row r="229" spans="1:44" x14ac:dyDescent="0.3">
      <c r="A229" s="146"/>
      <c r="B229" s="281"/>
      <c r="C229" s="221" t="s">
        <v>262</v>
      </c>
      <c r="D229" s="169"/>
      <c r="E229" s="117"/>
      <c r="F229" s="117"/>
      <c r="G229" s="198"/>
      <c r="H229" s="116">
        <v>0</v>
      </c>
      <c r="I229" s="117">
        <v>0</v>
      </c>
      <c r="J229" s="117">
        <v>0</v>
      </c>
      <c r="K229" s="118">
        <v>0</v>
      </c>
    </row>
    <row r="230" spans="1:44" x14ac:dyDescent="0.3">
      <c r="A230" s="146"/>
      <c r="B230" s="281"/>
      <c r="C230" s="221" t="s">
        <v>171</v>
      </c>
      <c r="D230" s="169"/>
      <c r="E230" s="117"/>
      <c r="F230" s="117"/>
      <c r="G230" s="198"/>
      <c r="H230" s="116">
        <v>0</v>
      </c>
      <c r="I230" s="117">
        <v>0</v>
      </c>
      <c r="J230" s="117">
        <v>0</v>
      </c>
      <c r="K230" s="118">
        <v>0</v>
      </c>
    </row>
    <row r="231" spans="1:44" x14ac:dyDescent="0.3">
      <c r="A231" s="146"/>
      <c r="B231" s="281"/>
      <c r="C231" s="221" t="s">
        <v>172</v>
      </c>
      <c r="D231" s="169">
        <v>7676</v>
      </c>
      <c r="E231" s="117">
        <v>7676</v>
      </c>
      <c r="F231" s="117"/>
      <c r="G231" s="198"/>
      <c r="H231" s="116">
        <v>7676</v>
      </c>
      <c r="I231" s="117">
        <v>7676</v>
      </c>
      <c r="J231" s="117">
        <v>0</v>
      </c>
      <c r="K231" s="118">
        <v>0</v>
      </c>
    </row>
    <row r="232" spans="1:44" x14ac:dyDescent="0.3">
      <c r="A232" s="146"/>
      <c r="B232" s="281"/>
      <c r="C232" s="221" t="s">
        <v>173</v>
      </c>
      <c r="D232" s="169">
        <v>10374</v>
      </c>
      <c r="E232" s="117">
        <v>10374</v>
      </c>
      <c r="F232" s="117"/>
      <c r="G232" s="198"/>
      <c r="H232" s="116">
        <v>0</v>
      </c>
      <c r="I232" s="117">
        <v>0</v>
      </c>
      <c r="J232" s="117">
        <v>0</v>
      </c>
      <c r="K232" s="118">
        <v>0</v>
      </c>
    </row>
    <row r="233" spans="1:44" x14ac:dyDescent="0.3">
      <c r="A233" s="146"/>
      <c r="B233" s="281"/>
      <c r="C233" s="221" t="s">
        <v>174</v>
      </c>
      <c r="D233" s="169">
        <v>451711</v>
      </c>
      <c r="E233" s="117">
        <v>451711</v>
      </c>
      <c r="F233" s="117"/>
      <c r="G233" s="198"/>
      <c r="H233" s="116">
        <v>451711</v>
      </c>
      <c r="I233" s="117">
        <v>451711</v>
      </c>
      <c r="J233" s="117">
        <v>0</v>
      </c>
      <c r="K233" s="118">
        <v>0</v>
      </c>
    </row>
    <row r="234" spans="1:44" x14ac:dyDescent="0.3">
      <c r="A234" s="146"/>
      <c r="B234" s="281"/>
      <c r="C234" s="221" t="s">
        <v>175</v>
      </c>
      <c r="D234" s="169">
        <v>12502</v>
      </c>
      <c r="E234" s="117">
        <v>12502</v>
      </c>
      <c r="F234" s="117"/>
      <c r="G234" s="198"/>
      <c r="H234" s="116">
        <v>2723</v>
      </c>
      <c r="I234" s="117">
        <v>2723</v>
      </c>
      <c r="J234" s="117">
        <v>0</v>
      </c>
      <c r="K234" s="118">
        <v>0</v>
      </c>
    </row>
    <row r="235" spans="1:44" s="27" customFormat="1" x14ac:dyDescent="0.3">
      <c r="A235" s="247"/>
      <c r="B235" s="282"/>
      <c r="C235" s="249" t="s">
        <v>24</v>
      </c>
      <c r="D235" s="138">
        <f>SUM(D227:D234)</f>
        <v>482263</v>
      </c>
      <c r="E235" s="123">
        <f>SUM(E227:E234)</f>
        <v>482263</v>
      </c>
      <c r="F235" s="123">
        <f>SUM(F227:F234)</f>
        <v>0</v>
      </c>
      <c r="G235" s="166">
        <f>SUM(G227:G234)</f>
        <v>0</v>
      </c>
      <c r="H235" s="122">
        <v>462110</v>
      </c>
      <c r="I235" s="123">
        <v>462110</v>
      </c>
      <c r="J235" s="123">
        <v>0</v>
      </c>
      <c r="K235" s="124">
        <v>0</v>
      </c>
      <c r="L235" s="294"/>
      <c r="AR235" s="142"/>
    </row>
    <row r="236" spans="1:44" x14ac:dyDescent="0.3">
      <c r="A236" s="146"/>
      <c r="B236" s="281"/>
      <c r="C236" s="245"/>
      <c r="D236" s="194"/>
      <c r="E236" s="120"/>
      <c r="F236" s="120"/>
      <c r="G236" s="202"/>
      <c r="H236" s="116"/>
      <c r="I236" s="117"/>
      <c r="J236" s="117"/>
      <c r="K236" s="118"/>
    </row>
    <row r="237" spans="1:44" x14ac:dyDescent="0.3">
      <c r="A237" s="146"/>
      <c r="B237" s="275"/>
      <c r="C237" s="221" t="s">
        <v>271</v>
      </c>
      <c r="D237" s="169"/>
      <c r="E237" s="117"/>
      <c r="F237" s="117"/>
      <c r="G237" s="198"/>
      <c r="H237" s="116"/>
      <c r="I237" s="117"/>
      <c r="J237" s="117"/>
      <c r="K237" s="118"/>
    </row>
    <row r="238" spans="1:44" x14ac:dyDescent="0.3">
      <c r="A238" s="146"/>
      <c r="B238" s="281"/>
      <c r="C238" s="221" t="s">
        <v>272</v>
      </c>
      <c r="D238" s="169"/>
      <c r="E238" s="117"/>
      <c r="F238" s="117"/>
      <c r="G238" s="198"/>
      <c r="H238" s="116"/>
      <c r="I238" s="117"/>
      <c r="J238" s="117"/>
      <c r="K238" s="118"/>
    </row>
    <row r="239" spans="1:44" x14ac:dyDescent="0.3">
      <c r="A239" s="146"/>
      <c r="B239" s="281"/>
      <c r="C239" s="221" t="s">
        <v>273</v>
      </c>
      <c r="D239" s="169">
        <v>28259</v>
      </c>
      <c r="E239" s="117">
        <v>28259</v>
      </c>
      <c r="F239" s="117"/>
      <c r="G239" s="198"/>
      <c r="H239" s="116">
        <v>28259</v>
      </c>
      <c r="I239" s="117">
        <v>28259</v>
      </c>
      <c r="J239" s="117">
        <v>0</v>
      </c>
      <c r="K239" s="118">
        <v>0</v>
      </c>
    </row>
    <row r="240" spans="1:44" s="30" customFormat="1" ht="13.8" x14ac:dyDescent="0.25">
      <c r="A240" s="243"/>
      <c r="B240" s="244"/>
      <c r="C240" s="207" t="s">
        <v>274</v>
      </c>
      <c r="D240" s="209">
        <v>0</v>
      </c>
      <c r="E240" s="151">
        <v>0</v>
      </c>
      <c r="F240" s="151"/>
      <c r="G240" s="210"/>
      <c r="H240" s="116">
        <v>776620</v>
      </c>
      <c r="I240" s="117">
        <v>776620</v>
      </c>
      <c r="J240" s="117">
        <v>0</v>
      </c>
      <c r="K240" s="118">
        <v>0</v>
      </c>
      <c r="L240" s="32"/>
      <c r="M240" s="289"/>
      <c r="N240" s="289"/>
      <c r="O240" s="289"/>
      <c r="P240" s="289"/>
      <c r="Q240" s="289"/>
      <c r="R240" s="289"/>
      <c r="S240" s="289"/>
      <c r="T240" s="289"/>
      <c r="U240" s="289"/>
      <c r="V240" s="289"/>
      <c r="W240" s="289"/>
      <c r="X240" s="289"/>
      <c r="Y240" s="289"/>
      <c r="Z240" s="289"/>
      <c r="AA240" s="289"/>
      <c r="AB240" s="289"/>
      <c r="AC240" s="289"/>
      <c r="AD240" s="289"/>
      <c r="AE240" s="289"/>
      <c r="AF240" s="289"/>
      <c r="AG240" s="289"/>
      <c r="AH240" s="289"/>
      <c r="AI240" s="289"/>
      <c r="AJ240" s="289"/>
      <c r="AK240" s="289"/>
      <c r="AL240" s="289"/>
      <c r="AM240" s="289"/>
      <c r="AN240" s="289"/>
      <c r="AO240" s="289"/>
      <c r="AP240" s="289"/>
      <c r="AQ240" s="289"/>
      <c r="AR240" s="140"/>
    </row>
    <row r="241" spans="1:44" s="27" customFormat="1" x14ac:dyDescent="0.3">
      <c r="A241" s="247"/>
      <c r="B241" s="282"/>
      <c r="C241" s="249" t="s">
        <v>24</v>
      </c>
      <c r="D241" s="138">
        <f>SUM(D238:D240)</f>
        <v>28259</v>
      </c>
      <c r="E241" s="123">
        <f>SUM(E238:E240)</f>
        <v>28259</v>
      </c>
      <c r="F241" s="123">
        <f>SUM(F238:F240)</f>
        <v>0</v>
      </c>
      <c r="G241" s="166">
        <f>SUM(G238:G240)</f>
        <v>0</v>
      </c>
      <c r="H241" s="116">
        <v>804879</v>
      </c>
      <c r="I241" s="117">
        <v>804879</v>
      </c>
      <c r="J241" s="117">
        <v>0</v>
      </c>
      <c r="K241" s="118">
        <v>0</v>
      </c>
      <c r="L241" s="294"/>
      <c r="AR241" s="142"/>
    </row>
    <row r="242" spans="1:44" s="27" customFormat="1" x14ac:dyDescent="0.3">
      <c r="A242" s="247"/>
      <c r="B242" s="282"/>
      <c r="C242" s="249"/>
      <c r="D242" s="138"/>
      <c r="E242" s="123"/>
      <c r="F242" s="123"/>
      <c r="G242" s="166"/>
      <c r="H242" s="116"/>
      <c r="I242" s="117"/>
      <c r="J242" s="117"/>
      <c r="K242" s="118"/>
      <c r="L242" s="294"/>
      <c r="AR242" s="142"/>
    </row>
    <row r="243" spans="1:44" x14ac:dyDescent="0.3">
      <c r="A243" s="146"/>
      <c r="B243" s="284"/>
      <c r="C243" s="221" t="s">
        <v>275</v>
      </c>
      <c r="D243" s="169"/>
      <c r="E243" s="117"/>
      <c r="F243" s="117"/>
      <c r="G243" s="198"/>
      <c r="H243" s="116">
        <v>59337</v>
      </c>
      <c r="I243" s="117">
        <v>59337</v>
      </c>
      <c r="J243" s="117">
        <v>0</v>
      </c>
      <c r="K243" s="118">
        <v>0</v>
      </c>
      <c r="L243" s="297"/>
    </row>
    <row r="244" spans="1:44" x14ac:dyDescent="0.3">
      <c r="A244" s="146"/>
      <c r="B244" s="281"/>
      <c r="C244" s="221"/>
      <c r="D244" s="169"/>
      <c r="E244" s="117"/>
      <c r="F244" s="117"/>
      <c r="G244" s="198"/>
      <c r="H244" s="116"/>
      <c r="I244" s="117"/>
      <c r="J244" s="117"/>
      <c r="K244" s="118"/>
    </row>
    <row r="245" spans="1:44" ht="17.399999999999999" thickBot="1" x14ac:dyDescent="0.35">
      <c r="A245" s="223"/>
      <c r="B245" s="235"/>
      <c r="C245" s="285" t="s">
        <v>17</v>
      </c>
      <c r="D245" s="226">
        <f>D212+D235+D224+D241+D243</f>
        <v>3584768</v>
      </c>
      <c r="E245" s="136">
        <f>E212+E235+E224+E241+E243</f>
        <v>3477761</v>
      </c>
      <c r="F245" s="136">
        <f>F212+F235+F224+F241+F243</f>
        <v>106775</v>
      </c>
      <c r="G245" s="137">
        <f>G212+G235+G224+G241+G243</f>
        <v>232</v>
      </c>
      <c r="H245" s="135">
        <v>4846641</v>
      </c>
      <c r="I245" s="136">
        <v>4761996</v>
      </c>
      <c r="J245" s="136">
        <v>84275</v>
      </c>
      <c r="K245" s="137">
        <v>370</v>
      </c>
    </row>
    <row r="246" spans="1:44" x14ac:dyDescent="0.3">
      <c r="A246" s="286"/>
      <c r="B246" s="287"/>
      <c r="C246" s="229"/>
      <c r="D246" s="230"/>
      <c r="E246" s="230"/>
      <c r="F246" s="230"/>
      <c r="G246" s="230"/>
    </row>
    <row r="247" spans="1:44" x14ac:dyDescent="0.3">
      <c r="D247" s="212"/>
    </row>
    <row r="248" spans="1:44" x14ac:dyDescent="0.3">
      <c r="D248" s="212"/>
    </row>
    <row r="258" spans="1:3" x14ac:dyDescent="0.3">
      <c r="A258" s="114"/>
      <c r="B258" s="114"/>
      <c r="C258" s="114"/>
    </row>
    <row r="259" spans="1:3" x14ac:dyDescent="0.3">
      <c r="A259" s="114"/>
      <c r="B259" s="114"/>
      <c r="C259" s="114"/>
    </row>
    <row r="260" spans="1:3" x14ac:dyDescent="0.3">
      <c r="A260" s="114"/>
      <c r="B260" s="114"/>
      <c r="C260" s="114"/>
    </row>
    <row r="261" spans="1:3" x14ac:dyDescent="0.3">
      <c r="A261" s="114"/>
      <c r="B261" s="114"/>
      <c r="C261" s="114"/>
    </row>
    <row r="262" spans="1:3" x14ac:dyDescent="0.3">
      <c r="A262" s="114"/>
      <c r="B262" s="114"/>
      <c r="C262" s="114"/>
    </row>
    <row r="263" spans="1:3" x14ac:dyDescent="0.3">
      <c r="A263" s="114"/>
      <c r="B263" s="114"/>
      <c r="C263" s="114"/>
    </row>
    <row r="264" spans="1:3" x14ac:dyDescent="0.3">
      <c r="A264" s="114"/>
      <c r="B264" s="114"/>
      <c r="C264" s="114"/>
    </row>
    <row r="265" spans="1:3" x14ac:dyDescent="0.3">
      <c r="A265" s="114"/>
      <c r="B265" s="114"/>
      <c r="C265" s="114"/>
    </row>
    <row r="266" spans="1:3" x14ac:dyDescent="0.3">
      <c r="A266" s="114"/>
      <c r="B266" s="114"/>
      <c r="C266" s="114"/>
    </row>
    <row r="267" spans="1:3" x14ac:dyDescent="0.3">
      <c r="A267" s="114"/>
      <c r="B267" s="114"/>
      <c r="C267" s="114"/>
    </row>
    <row r="268" spans="1:3" x14ac:dyDescent="0.3">
      <c r="A268" s="114"/>
      <c r="B268" s="114"/>
      <c r="C268" s="114"/>
    </row>
    <row r="269" spans="1:3" x14ac:dyDescent="0.3">
      <c r="A269" s="114"/>
      <c r="B269" s="114"/>
      <c r="C269" s="114"/>
    </row>
    <row r="270" spans="1:3" x14ac:dyDescent="0.3">
      <c r="A270" s="114"/>
      <c r="B270" s="114"/>
      <c r="C270" s="114"/>
    </row>
    <row r="271" spans="1:3" x14ac:dyDescent="0.3">
      <c r="A271" s="114"/>
      <c r="B271" s="114"/>
      <c r="C271" s="114"/>
    </row>
    <row r="272" spans="1:3" x14ac:dyDescent="0.3">
      <c r="A272" s="114"/>
      <c r="B272" s="114"/>
      <c r="C272" s="114"/>
    </row>
    <row r="273" spans="1:3" x14ac:dyDescent="0.3">
      <c r="A273" s="114"/>
      <c r="B273" s="114"/>
      <c r="C273" s="114"/>
    </row>
    <row r="274" spans="1:3" x14ac:dyDescent="0.3">
      <c r="A274" s="114"/>
      <c r="B274" s="114"/>
      <c r="C274" s="114"/>
    </row>
    <row r="275" spans="1:3" x14ac:dyDescent="0.3">
      <c r="A275" s="114"/>
      <c r="B275" s="114"/>
      <c r="C275" s="114"/>
    </row>
    <row r="276" spans="1:3" x14ac:dyDescent="0.3">
      <c r="A276" s="114"/>
      <c r="B276" s="114"/>
      <c r="C276" s="114"/>
    </row>
    <row r="277" spans="1:3" x14ac:dyDescent="0.3">
      <c r="A277" s="114"/>
      <c r="B277" s="114"/>
      <c r="C277" s="114"/>
    </row>
    <row r="278" spans="1:3" x14ac:dyDescent="0.3">
      <c r="A278" s="114"/>
      <c r="B278" s="114"/>
      <c r="C278" s="114"/>
    </row>
    <row r="279" spans="1:3" x14ac:dyDescent="0.3">
      <c r="A279" s="114"/>
      <c r="B279" s="114"/>
      <c r="C279" s="114"/>
    </row>
    <row r="280" spans="1:3" x14ac:dyDescent="0.3">
      <c r="A280" s="114"/>
      <c r="B280" s="114"/>
      <c r="C280" s="114"/>
    </row>
    <row r="281" spans="1:3" x14ac:dyDescent="0.3">
      <c r="A281" s="114"/>
      <c r="B281" s="114"/>
      <c r="C281" s="114"/>
    </row>
    <row r="282" spans="1:3" x14ac:dyDescent="0.3">
      <c r="A282" s="114"/>
      <c r="B282" s="114"/>
      <c r="C282" s="114"/>
    </row>
    <row r="283" spans="1:3" x14ac:dyDescent="0.3">
      <c r="A283" s="114"/>
      <c r="B283" s="114"/>
      <c r="C283" s="114"/>
    </row>
    <row r="284" spans="1:3" x14ac:dyDescent="0.3">
      <c r="A284" s="114"/>
      <c r="B284" s="114"/>
      <c r="C284" s="114"/>
    </row>
    <row r="285" spans="1:3" x14ac:dyDescent="0.3">
      <c r="A285" s="114"/>
      <c r="B285" s="114"/>
      <c r="C285" s="114"/>
    </row>
    <row r="286" spans="1:3" x14ac:dyDescent="0.3">
      <c r="A286" s="114"/>
      <c r="B286" s="114"/>
      <c r="C286" s="114"/>
    </row>
    <row r="287" spans="1:3" x14ac:dyDescent="0.3">
      <c r="A287" s="114"/>
      <c r="B287" s="114"/>
      <c r="C287" s="114"/>
    </row>
    <row r="288" spans="1:3" x14ac:dyDescent="0.3">
      <c r="A288" s="114"/>
      <c r="B288" s="114"/>
      <c r="C288" s="114"/>
    </row>
    <row r="289" spans="1:3" x14ac:dyDescent="0.3">
      <c r="A289" s="114"/>
      <c r="B289" s="114"/>
      <c r="C289" s="114"/>
    </row>
    <row r="290" spans="1:3" x14ac:dyDescent="0.3">
      <c r="A290" s="114"/>
      <c r="B290" s="114"/>
      <c r="C290" s="114"/>
    </row>
    <row r="291" spans="1:3" x14ac:dyDescent="0.3">
      <c r="A291" s="114"/>
      <c r="B291" s="114"/>
      <c r="C291" s="114"/>
    </row>
    <row r="292" spans="1:3" x14ac:dyDescent="0.3">
      <c r="A292" s="114"/>
      <c r="B292" s="114"/>
      <c r="C292" s="114"/>
    </row>
    <row r="293" spans="1:3" x14ac:dyDescent="0.3">
      <c r="A293" s="114"/>
      <c r="B293" s="114"/>
      <c r="C293" s="114"/>
    </row>
    <row r="294" spans="1:3" x14ac:dyDescent="0.3">
      <c r="A294" s="114"/>
      <c r="B294" s="114"/>
      <c r="C294" s="114"/>
    </row>
    <row r="295" spans="1:3" x14ac:dyDescent="0.3">
      <c r="A295" s="114"/>
      <c r="B295" s="114"/>
      <c r="C295" s="114"/>
    </row>
    <row r="296" spans="1:3" x14ac:dyDescent="0.3">
      <c r="A296" s="114"/>
      <c r="B296" s="114"/>
      <c r="C296" s="114"/>
    </row>
    <row r="297" spans="1:3" x14ac:dyDescent="0.3">
      <c r="A297" s="114"/>
      <c r="B297" s="114"/>
      <c r="C297" s="114"/>
    </row>
    <row r="298" spans="1:3" x14ac:dyDescent="0.3">
      <c r="A298" s="114"/>
      <c r="B298" s="114"/>
      <c r="C298" s="114"/>
    </row>
    <row r="299" spans="1:3" x14ac:dyDescent="0.3">
      <c r="A299" s="114"/>
      <c r="B299" s="114"/>
      <c r="C299" s="114"/>
    </row>
  </sheetData>
  <mergeCells count="1">
    <mergeCell ref="D5:G5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5" fitToHeight="0" orientation="portrait" r:id="rId1"/>
  <headerFooter alignWithMargins="0">
    <oddHeader>&amp;P. oldal</oddHeader>
  </headerFooter>
  <rowBreaks count="1" manualBreakCount="1">
    <brk id="9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395"/>
  <sheetViews>
    <sheetView view="pageBreakPreview" zoomScale="85" zoomScaleNormal="80" zoomScaleSheetLayoutView="85" workbookViewId="0">
      <pane ySplit="6" topLeftCell="A7" activePane="bottomLeft" state="frozen"/>
      <selection pane="bottomLeft" activeCell="H7" sqref="H7"/>
    </sheetView>
  </sheetViews>
  <sheetFormatPr defaultColWidth="9.109375" defaultRowHeight="16.8" x14ac:dyDescent="0.3"/>
  <cols>
    <col min="1" max="1" width="5.88671875" style="208" customWidth="1"/>
    <col min="2" max="2" width="7.6640625" style="147" customWidth="1"/>
    <col min="3" max="3" width="65.44140625" style="147" customWidth="1"/>
    <col min="4" max="4" width="10" style="114" customWidth="1"/>
    <col min="5" max="5" width="11.44140625" style="114" customWidth="1"/>
    <col min="6" max="6" width="9.109375" style="114"/>
    <col min="7" max="7" width="10.6640625" style="114" bestFit="1" customWidth="1"/>
    <col min="8" max="11" width="9.109375" style="114"/>
    <col min="12" max="12" width="20.44140625" style="293" bestFit="1" customWidth="1"/>
    <col min="13" max="13" width="9.109375" style="158"/>
    <col min="14" max="16384" width="9.109375" style="5"/>
  </cols>
  <sheetData>
    <row r="1" spans="1:45" s="25" customFormat="1" x14ac:dyDescent="0.3">
      <c r="A1" s="172"/>
      <c r="B1" s="172"/>
      <c r="C1" s="172"/>
      <c r="D1" s="155"/>
      <c r="E1" s="155"/>
      <c r="F1" s="155"/>
      <c r="G1" s="155"/>
      <c r="H1" s="155"/>
      <c r="I1" s="155"/>
      <c r="J1" s="155"/>
      <c r="K1" s="68" t="s">
        <v>569</v>
      </c>
      <c r="L1" s="291"/>
      <c r="M1" s="158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s="25" customFormat="1" x14ac:dyDescent="0.3">
      <c r="A2" s="172"/>
      <c r="B2" s="174"/>
      <c r="C2" s="174"/>
      <c r="D2" s="174"/>
      <c r="E2" s="12"/>
      <c r="F2" s="12"/>
      <c r="G2" s="12"/>
      <c r="H2" s="155"/>
      <c r="I2" s="155"/>
      <c r="J2" s="155"/>
      <c r="K2" s="73" t="s">
        <v>562</v>
      </c>
      <c r="L2" s="291"/>
      <c r="M2" s="15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x14ac:dyDescent="0.3">
      <c r="A3" s="175"/>
      <c r="B3" s="175"/>
      <c r="C3" s="175" t="s">
        <v>31</v>
      </c>
      <c r="D3" s="155"/>
      <c r="E3" s="155"/>
      <c r="F3" s="155"/>
      <c r="G3" s="155"/>
      <c r="H3" s="155"/>
      <c r="I3" s="155"/>
      <c r="J3" s="155"/>
      <c r="K3" s="155"/>
      <c r="L3" s="292"/>
    </row>
    <row r="4" spans="1:45" ht="17.399999999999999" thickBot="1" x14ac:dyDescent="0.35">
      <c r="A4" s="176"/>
      <c r="B4" s="176"/>
      <c r="C4" s="176" t="s">
        <v>450</v>
      </c>
      <c r="D4" s="156"/>
      <c r="E4" s="156"/>
      <c r="F4" s="156"/>
      <c r="G4" s="156"/>
      <c r="H4" s="156"/>
      <c r="I4" s="156"/>
      <c r="J4" s="156"/>
      <c r="K4" s="156"/>
      <c r="L4" s="292"/>
    </row>
    <row r="5" spans="1:45" ht="17.399999999999999" thickBot="1" x14ac:dyDescent="0.35">
      <c r="A5" s="177"/>
      <c r="B5" s="178"/>
      <c r="C5" s="179"/>
      <c r="D5" s="341" t="s">
        <v>265</v>
      </c>
      <c r="E5" s="344"/>
      <c r="F5" s="344"/>
      <c r="G5" s="345"/>
      <c r="H5" s="337"/>
      <c r="I5" s="340" t="s">
        <v>573</v>
      </c>
      <c r="J5" s="338"/>
      <c r="K5" s="339"/>
    </row>
    <row r="6" spans="1:45" s="35" customFormat="1" ht="42" thickBot="1" x14ac:dyDescent="0.3">
      <c r="A6" s="180"/>
      <c r="B6" s="181"/>
      <c r="C6" s="182"/>
      <c r="D6" s="109" t="s">
        <v>25</v>
      </c>
      <c r="E6" s="110" t="s">
        <v>42</v>
      </c>
      <c r="F6" s="111" t="s">
        <v>43</v>
      </c>
      <c r="G6" s="112" t="s">
        <v>44</v>
      </c>
      <c r="H6" s="109" t="s">
        <v>25</v>
      </c>
      <c r="I6" s="110" t="s">
        <v>42</v>
      </c>
      <c r="J6" s="111" t="s">
        <v>43</v>
      </c>
      <c r="K6" s="112" t="s">
        <v>44</v>
      </c>
      <c r="L6" s="303"/>
      <c r="M6" s="159"/>
    </row>
    <row r="7" spans="1:45" x14ac:dyDescent="0.3">
      <c r="A7" s="183" t="s">
        <v>5</v>
      </c>
      <c r="B7" s="184" t="s">
        <v>6</v>
      </c>
      <c r="C7" s="185" t="s">
        <v>7</v>
      </c>
      <c r="D7" s="186"/>
      <c r="E7" s="187"/>
      <c r="F7" s="187"/>
      <c r="G7" s="188"/>
      <c r="H7" s="143"/>
      <c r="I7" s="144"/>
      <c r="J7" s="144"/>
      <c r="K7" s="145"/>
    </row>
    <row r="8" spans="1:45" x14ac:dyDescent="0.3">
      <c r="A8" s="189"/>
      <c r="B8" s="190"/>
      <c r="C8" s="191"/>
      <c r="D8" s="119"/>
      <c r="E8" s="120"/>
      <c r="F8" s="120"/>
      <c r="G8" s="121"/>
      <c r="H8" s="146"/>
      <c r="I8" s="147"/>
      <c r="J8" s="147"/>
      <c r="K8" s="148"/>
    </row>
    <row r="9" spans="1:45" x14ac:dyDescent="0.3">
      <c r="A9" s="189">
        <v>101</v>
      </c>
      <c r="B9" s="192"/>
      <c r="C9" s="193" t="s">
        <v>286</v>
      </c>
      <c r="D9" s="194"/>
      <c r="E9" s="120"/>
      <c r="F9" s="120"/>
      <c r="G9" s="121"/>
      <c r="H9" s="146"/>
      <c r="I9" s="147"/>
      <c r="J9" s="147"/>
      <c r="K9" s="148"/>
    </row>
    <row r="10" spans="1:45" s="33" customFormat="1" ht="13.8" x14ac:dyDescent="0.25">
      <c r="A10" s="146"/>
      <c r="B10" s="195" t="s">
        <v>8</v>
      </c>
      <c r="C10" s="168" t="s">
        <v>22</v>
      </c>
      <c r="D10" s="169">
        <v>132830</v>
      </c>
      <c r="E10" s="117">
        <v>132830</v>
      </c>
      <c r="F10" s="117"/>
      <c r="G10" s="170"/>
      <c r="H10" s="116">
        <v>133008</v>
      </c>
      <c r="I10" s="117">
        <v>133008</v>
      </c>
      <c r="J10" s="117">
        <v>0</v>
      </c>
      <c r="K10" s="118">
        <v>0</v>
      </c>
      <c r="M10" s="306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</row>
    <row r="11" spans="1:45" s="33" customFormat="1" ht="13.8" x14ac:dyDescent="0.25">
      <c r="A11" s="146"/>
      <c r="B11" s="195" t="s">
        <v>13</v>
      </c>
      <c r="C11" s="168" t="s">
        <v>56</v>
      </c>
      <c r="D11" s="169">
        <v>23189</v>
      </c>
      <c r="E11" s="117">
        <v>23189</v>
      </c>
      <c r="F11" s="117"/>
      <c r="G11" s="170"/>
      <c r="H11" s="116">
        <v>21877</v>
      </c>
      <c r="I11" s="117">
        <v>21877</v>
      </c>
      <c r="J11" s="117">
        <v>0</v>
      </c>
      <c r="K11" s="118">
        <v>0</v>
      </c>
      <c r="M11" s="306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</row>
    <row r="12" spans="1:45" s="33" customFormat="1" ht="13.8" x14ac:dyDescent="0.25">
      <c r="A12" s="146"/>
      <c r="B12" s="195" t="s">
        <v>14</v>
      </c>
      <c r="C12" s="168" t="s">
        <v>27</v>
      </c>
      <c r="D12" s="169">
        <v>15000</v>
      </c>
      <c r="E12" s="117">
        <v>15000</v>
      </c>
      <c r="F12" s="117"/>
      <c r="G12" s="170"/>
      <c r="H12" s="116">
        <v>13181</v>
      </c>
      <c r="I12" s="117">
        <v>13181</v>
      </c>
      <c r="J12" s="117">
        <v>0</v>
      </c>
      <c r="K12" s="118">
        <v>0</v>
      </c>
      <c r="M12" s="306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</row>
    <row r="13" spans="1:45" x14ac:dyDescent="0.3">
      <c r="A13" s="196"/>
      <c r="B13" s="197" t="s">
        <v>19</v>
      </c>
      <c r="C13" s="168" t="s">
        <v>51</v>
      </c>
      <c r="D13" s="169"/>
      <c r="E13" s="117"/>
      <c r="F13" s="117"/>
      <c r="G13" s="198"/>
      <c r="H13" s="116"/>
      <c r="I13" s="117"/>
      <c r="J13" s="117"/>
      <c r="K13" s="118"/>
    </row>
    <row r="14" spans="1:45" x14ac:dyDescent="0.3">
      <c r="A14" s="196"/>
      <c r="B14" s="197"/>
      <c r="C14" s="168" t="s">
        <v>165</v>
      </c>
      <c r="D14" s="169">
        <v>875</v>
      </c>
      <c r="E14" s="117">
        <v>875</v>
      </c>
      <c r="F14" s="117"/>
      <c r="G14" s="198"/>
      <c r="H14" s="116">
        <v>819</v>
      </c>
      <c r="I14" s="117">
        <v>819</v>
      </c>
      <c r="J14" s="117">
        <v>0</v>
      </c>
      <c r="K14" s="118">
        <v>0</v>
      </c>
    </row>
    <row r="15" spans="1:45" x14ac:dyDescent="0.3">
      <c r="A15" s="196"/>
      <c r="B15" s="197"/>
      <c r="C15" s="168" t="s">
        <v>526</v>
      </c>
      <c r="D15" s="169"/>
      <c r="E15" s="117"/>
      <c r="F15" s="117"/>
      <c r="G15" s="198"/>
      <c r="H15" s="116">
        <v>306</v>
      </c>
      <c r="I15" s="117">
        <v>306</v>
      </c>
      <c r="J15" s="117">
        <v>0</v>
      </c>
      <c r="K15" s="118">
        <v>0</v>
      </c>
    </row>
    <row r="16" spans="1:45" s="27" customFormat="1" x14ac:dyDescent="0.3">
      <c r="A16" s="199"/>
      <c r="B16" s="200"/>
      <c r="C16" s="165" t="s">
        <v>53</v>
      </c>
      <c r="D16" s="138">
        <f>SUM(D14)</f>
        <v>875</v>
      </c>
      <c r="E16" s="123">
        <f>SUM(E14)</f>
        <v>875</v>
      </c>
      <c r="F16" s="123">
        <f>SUM(F14)</f>
        <v>0</v>
      </c>
      <c r="G16" s="166">
        <f>SUM(G14)</f>
        <v>0</v>
      </c>
      <c r="H16" s="122">
        <v>1125</v>
      </c>
      <c r="I16" s="123">
        <v>1125</v>
      </c>
      <c r="J16" s="123">
        <v>0</v>
      </c>
      <c r="K16" s="124">
        <v>0</v>
      </c>
      <c r="L16" s="294"/>
      <c r="M16" s="160"/>
    </row>
    <row r="17" spans="1:45" s="27" customFormat="1" x14ac:dyDescent="0.3">
      <c r="A17" s="199"/>
      <c r="B17" s="197" t="s">
        <v>21</v>
      </c>
      <c r="C17" s="168" t="s">
        <v>20</v>
      </c>
      <c r="D17" s="138"/>
      <c r="E17" s="123"/>
      <c r="F17" s="123"/>
      <c r="G17" s="166"/>
      <c r="H17" s="116"/>
      <c r="I17" s="117"/>
      <c r="J17" s="117"/>
      <c r="K17" s="118"/>
      <c r="L17" s="294"/>
      <c r="M17" s="160"/>
    </row>
    <row r="18" spans="1:45" s="27" customFormat="1" x14ac:dyDescent="0.3">
      <c r="A18" s="199"/>
      <c r="B18" s="197"/>
      <c r="C18" s="168" t="s">
        <v>313</v>
      </c>
      <c r="D18" s="169">
        <v>2000</v>
      </c>
      <c r="E18" s="117">
        <v>2000</v>
      </c>
      <c r="F18" s="123"/>
      <c r="G18" s="166"/>
      <c r="H18" s="116">
        <v>2530</v>
      </c>
      <c r="I18" s="117">
        <v>2530</v>
      </c>
      <c r="J18" s="117">
        <v>0</v>
      </c>
      <c r="K18" s="118">
        <v>0</v>
      </c>
      <c r="L18" s="294"/>
      <c r="M18" s="160"/>
    </row>
    <row r="19" spans="1:45" s="27" customFormat="1" x14ac:dyDescent="0.3">
      <c r="A19" s="199"/>
      <c r="B19" s="197"/>
      <c r="C19" s="168" t="s">
        <v>314</v>
      </c>
      <c r="D19" s="169">
        <v>1000</v>
      </c>
      <c r="E19" s="117">
        <v>1000</v>
      </c>
      <c r="F19" s="123"/>
      <c r="G19" s="166"/>
      <c r="H19" s="116">
        <v>0</v>
      </c>
      <c r="I19" s="117">
        <v>0</v>
      </c>
      <c r="J19" s="117">
        <v>0</v>
      </c>
      <c r="K19" s="118">
        <v>0</v>
      </c>
      <c r="L19" s="294"/>
      <c r="M19" s="160"/>
    </row>
    <row r="20" spans="1:45" s="27" customFormat="1" x14ac:dyDescent="0.3">
      <c r="A20" s="199"/>
      <c r="B20" s="197"/>
      <c r="C20" s="168" t="s">
        <v>527</v>
      </c>
      <c r="D20" s="169"/>
      <c r="E20" s="117"/>
      <c r="F20" s="123"/>
      <c r="G20" s="166"/>
      <c r="H20" s="116">
        <v>750</v>
      </c>
      <c r="I20" s="117">
        <v>750</v>
      </c>
      <c r="J20" s="117">
        <v>0</v>
      </c>
      <c r="K20" s="118">
        <v>0</v>
      </c>
      <c r="L20" s="294"/>
      <c r="M20" s="160"/>
    </row>
    <row r="21" spans="1:45" s="27" customFormat="1" x14ac:dyDescent="0.3">
      <c r="A21" s="199"/>
      <c r="B21" s="197"/>
      <c r="C21" s="168" t="s">
        <v>528</v>
      </c>
      <c r="D21" s="169"/>
      <c r="E21" s="117"/>
      <c r="F21" s="123"/>
      <c r="G21" s="166"/>
      <c r="H21" s="116">
        <v>2450</v>
      </c>
      <c r="I21" s="117">
        <v>2450</v>
      </c>
      <c r="J21" s="117">
        <v>0</v>
      </c>
      <c r="K21" s="118">
        <v>0</v>
      </c>
      <c r="L21" s="294"/>
      <c r="M21" s="160"/>
    </row>
    <row r="22" spans="1:45" s="27" customFormat="1" x14ac:dyDescent="0.3">
      <c r="A22" s="199"/>
      <c r="B22" s="197"/>
      <c r="C22" s="165" t="s">
        <v>150</v>
      </c>
      <c r="D22" s="138">
        <f>SUM(D18:D19)</f>
        <v>3000</v>
      </c>
      <c r="E22" s="123">
        <f>SUM(E18:E19)</f>
        <v>3000</v>
      </c>
      <c r="F22" s="123">
        <f>SUM(F18:F19)</f>
        <v>0</v>
      </c>
      <c r="G22" s="166">
        <f>SUM(G18:G19)</f>
        <v>0</v>
      </c>
      <c r="H22" s="122">
        <v>5730</v>
      </c>
      <c r="I22" s="123">
        <v>5730</v>
      </c>
      <c r="J22" s="123">
        <v>0</v>
      </c>
      <c r="K22" s="124">
        <v>0</v>
      </c>
      <c r="L22" s="294"/>
      <c r="M22" s="160"/>
    </row>
    <row r="23" spans="1:45" x14ac:dyDescent="0.3">
      <c r="A23" s="196"/>
      <c r="B23" s="197"/>
      <c r="C23" s="191" t="s">
        <v>10</v>
      </c>
      <c r="D23" s="150">
        <f>D10+D11+D12+D16+D22</f>
        <v>174894</v>
      </c>
      <c r="E23" s="149">
        <f>E10+E11+E12+E16+E22</f>
        <v>174894</v>
      </c>
      <c r="F23" s="149">
        <f>F10+F11+F12+F16+F22</f>
        <v>0</v>
      </c>
      <c r="G23" s="201">
        <f>G10+G11+G12+G16+G22</f>
        <v>0</v>
      </c>
      <c r="H23" s="119">
        <v>174921</v>
      </c>
      <c r="I23" s="120">
        <v>174921</v>
      </c>
      <c r="J23" s="120">
        <v>0</v>
      </c>
      <c r="K23" s="121">
        <v>0</v>
      </c>
    </row>
    <row r="24" spans="1:45" x14ac:dyDescent="0.3">
      <c r="A24" s="196"/>
      <c r="B24" s="197"/>
      <c r="C24" s="191"/>
      <c r="D24" s="150"/>
      <c r="E24" s="149"/>
      <c r="F24" s="149"/>
      <c r="G24" s="201"/>
      <c r="H24" s="116"/>
      <c r="I24" s="117"/>
      <c r="J24" s="117"/>
      <c r="K24" s="118"/>
    </row>
    <row r="25" spans="1:45" x14ac:dyDescent="0.3">
      <c r="A25" s="189">
        <v>102</v>
      </c>
      <c r="B25" s="192"/>
      <c r="C25" s="203" t="s">
        <v>266</v>
      </c>
      <c r="D25" s="194"/>
      <c r="E25" s="120"/>
      <c r="F25" s="120"/>
      <c r="G25" s="202"/>
      <c r="H25" s="116"/>
      <c r="I25" s="117"/>
      <c r="J25" s="117"/>
      <c r="K25" s="118"/>
    </row>
    <row r="26" spans="1:45" s="33" customFormat="1" ht="13.8" x14ac:dyDescent="0.25">
      <c r="A26" s="146"/>
      <c r="B26" s="195" t="s">
        <v>8</v>
      </c>
      <c r="C26" s="168" t="s">
        <v>22</v>
      </c>
      <c r="D26" s="169">
        <v>124875</v>
      </c>
      <c r="E26" s="117">
        <v>124875</v>
      </c>
      <c r="F26" s="117"/>
      <c r="G26" s="170"/>
      <c r="H26" s="116">
        <v>124743</v>
      </c>
      <c r="I26" s="117">
        <v>124743</v>
      </c>
      <c r="J26" s="117">
        <v>0</v>
      </c>
      <c r="K26" s="118">
        <v>0</v>
      </c>
      <c r="M26" s="306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</row>
    <row r="27" spans="1:45" s="33" customFormat="1" ht="13.8" x14ac:dyDescent="0.25">
      <c r="A27" s="146"/>
      <c r="B27" s="195" t="s">
        <v>13</v>
      </c>
      <c r="C27" s="168" t="s">
        <v>56</v>
      </c>
      <c r="D27" s="169">
        <v>21688</v>
      </c>
      <c r="E27" s="117">
        <v>21688</v>
      </c>
      <c r="F27" s="117"/>
      <c r="G27" s="170"/>
      <c r="H27" s="116">
        <v>22786</v>
      </c>
      <c r="I27" s="117">
        <v>22786</v>
      </c>
      <c r="J27" s="117">
        <v>0</v>
      </c>
      <c r="K27" s="118">
        <v>0</v>
      </c>
      <c r="M27" s="306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</row>
    <row r="28" spans="1:45" s="33" customFormat="1" ht="13.8" x14ac:dyDescent="0.25">
      <c r="A28" s="146"/>
      <c r="B28" s="195" t="s">
        <v>14</v>
      </c>
      <c r="C28" s="168" t="s">
        <v>27</v>
      </c>
      <c r="D28" s="169">
        <v>10000</v>
      </c>
      <c r="E28" s="117">
        <v>10000</v>
      </c>
      <c r="F28" s="117"/>
      <c r="G28" s="170"/>
      <c r="H28" s="116">
        <v>9236</v>
      </c>
      <c r="I28" s="117">
        <v>9236</v>
      </c>
      <c r="J28" s="117">
        <v>0</v>
      </c>
      <c r="K28" s="118">
        <v>0</v>
      </c>
      <c r="M28" s="306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</row>
    <row r="29" spans="1:45" x14ac:dyDescent="0.3">
      <c r="A29" s="196"/>
      <c r="B29" s="197" t="s">
        <v>19</v>
      </c>
      <c r="C29" s="168" t="s">
        <v>51</v>
      </c>
      <c r="D29" s="169"/>
      <c r="E29" s="117"/>
      <c r="F29" s="117"/>
      <c r="G29" s="198"/>
      <c r="H29" s="116"/>
      <c r="I29" s="117"/>
      <c r="J29" s="117"/>
      <c r="K29" s="118"/>
    </row>
    <row r="30" spans="1:45" s="33" customFormat="1" ht="13.8" x14ac:dyDescent="0.25">
      <c r="A30" s="146"/>
      <c r="B30" s="195"/>
      <c r="C30" s="168" t="s">
        <v>165</v>
      </c>
      <c r="D30" s="169"/>
      <c r="E30" s="117"/>
      <c r="F30" s="117"/>
      <c r="G30" s="170"/>
      <c r="H30" s="116">
        <v>460</v>
      </c>
      <c r="I30" s="117">
        <v>460</v>
      </c>
      <c r="J30" s="117">
        <v>0</v>
      </c>
      <c r="K30" s="118">
        <v>0</v>
      </c>
      <c r="M30" s="306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</row>
    <row r="31" spans="1:45" s="154" customFormat="1" ht="13.8" x14ac:dyDescent="0.25">
      <c r="A31" s="146"/>
      <c r="B31" s="195"/>
      <c r="C31" s="168" t="s">
        <v>545</v>
      </c>
      <c r="D31" s="169"/>
      <c r="E31" s="117"/>
      <c r="F31" s="117"/>
      <c r="G31" s="170"/>
      <c r="H31" s="116">
        <v>1459</v>
      </c>
      <c r="I31" s="117">
        <v>1459</v>
      </c>
      <c r="J31" s="117">
        <v>0</v>
      </c>
      <c r="K31" s="118">
        <v>0</v>
      </c>
      <c r="M31" s="306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</row>
    <row r="32" spans="1:45" s="154" customFormat="1" ht="13.8" x14ac:dyDescent="0.25">
      <c r="A32" s="146"/>
      <c r="B32" s="195"/>
      <c r="C32" s="168" t="s">
        <v>547</v>
      </c>
      <c r="D32" s="169"/>
      <c r="E32" s="117"/>
      <c r="F32" s="117"/>
      <c r="G32" s="170"/>
      <c r="H32" s="116">
        <v>750</v>
      </c>
      <c r="I32" s="117">
        <v>750</v>
      </c>
      <c r="J32" s="117">
        <v>0</v>
      </c>
      <c r="K32" s="118">
        <v>0</v>
      </c>
      <c r="M32" s="306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</row>
    <row r="33" spans="1:45" x14ac:dyDescent="0.3">
      <c r="A33" s="196"/>
      <c r="B33" s="200"/>
      <c r="C33" s="165" t="s">
        <v>53</v>
      </c>
      <c r="D33" s="138">
        <f>SUM(D30)</f>
        <v>0</v>
      </c>
      <c r="E33" s="123">
        <f>SUM(E30)</f>
        <v>0</v>
      </c>
      <c r="F33" s="123">
        <f>SUM(F30)</f>
        <v>0</v>
      </c>
      <c r="G33" s="166">
        <f>SUM(G30)</f>
        <v>0</v>
      </c>
      <c r="H33" s="122">
        <v>2669</v>
      </c>
      <c r="I33" s="123">
        <v>2669</v>
      </c>
      <c r="J33" s="123">
        <v>0</v>
      </c>
      <c r="K33" s="124">
        <v>0</v>
      </c>
    </row>
    <row r="34" spans="1:45" x14ac:dyDescent="0.3">
      <c r="A34" s="196"/>
      <c r="B34" s="197" t="s">
        <v>21</v>
      </c>
      <c r="C34" s="168" t="s">
        <v>20</v>
      </c>
      <c r="D34" s="138"/>
      <c r="E34" s="123"/>
      <c r="F34" s="123"/>
      <c r="G34" s="166"/>
      <c r="H34" s="116"/>
      <c r="I34" s="117"/>
      <c r="J34" s="117"/>
      <c r="K34" s="118"/>
    </row>
    <row r="35" spans="1:45" ht="28.2" x14ac:dyDescent="0.3">
      <c r="A35" s="196"/>
      <c r="B35" s="197"/>
      <c r="C35" s="204" t="s">
        <v>546</v>
      </c>
      <c r="D35" s="169">
        <v>4771</v>
      </c>
      <c r="E35" s="117">
        <v>4771</v>
      </c>
      <c r="F35" s="123"/>
      <c r="G35" s="166"/>
      <c r="H35" s="116">
        <v>3312</v>
      </c>
      <c r="I35" s="117">
        <v>3312</v>
      </c>
      <c r="J35" s="117">
        <v>0</v>
      </c>
      <c r="K35" s="118">
        <v>0</v>
      </c>
    </row>
    <row r="36" spans="1:45" ht="28.2" x14ac:dyDescent="0.3">
      <c r="A36" s="196"/>
      <c r="B36" s="197"/>
      <c r="C36" s="204" t="s">
        <v>288</v>
      </c>
      <c r="D36" s="169">
        <v>3000</v>
      </c>
      <c r="E36" s="117">
        <v>3000</v>
      </c>
      <c r="F36" s="123"/>
      <c r="G36" s="166"/>
      <c r="H36" s="116">
        <v>3000</v>
      </c>
      <c r="I36" s="117">
        <v>3000</v>
      </c>
      <c r="J36" s="117">
        <v>0</v>
      </c>
      <c r="K36" s="118">
        <v>0</v>
      </c>
    </row>
    <row r="37" spans="1:45" x14ac:dyDescent="0.3">
      <c r="A37" s="196"/>
      <c r="B37" s="197"/>
      <c r="C37" s="165" t="s">
        <v>150</v>
      </c>
      <c r="D37" s="138">
        <f>SUM(D35:D36)</f>
        <v>7771</v>
      </c>
      <c r="E37" s="123">
        <f>SUM(E35:E36)</f>
        <v>7771</v>
      </c>
      <c r="F37" s="123">
        <f>SUM(F35:F36)</f>
        <v>0</v>
      </c>
      <c r="G37" s="166">
        <f>SUM(G35:G36)</f>
        <v>0</v>
      </c>
      <c r="H37" s="122">
        <v>6312</v>
      </c>
      <c r="I37" s="123">
        <v>6312</v>
      </c>
      <c r="J37" s="123">
        <v>0</v>
      </c>
      <c r="K37" s="124">
        <v>0</v>
      </c>
    </row>
    <row r="38" spans="1:45" x14ac:dyDescent="0.3">
      <c r="A38" s="196"/>
      <c r="B38" s="197"/>
      <c r="C38" s="168"/>
      <c r="D38" s="169"/>
      <c r="E38" s="117"/>
      <c r="F38" s="117"/>
      <c r="G38" s="198"/>
      <c r="H38" s="116"/>
      <c r="I38" s="117"/>
      <c r="J38" s="117"/>
      <c r="K38" s="118"/>
    </row>
    <row r="39" spans="1:45" x14ac:dyDescent="0.3">
      <c r="A39" s="196"/>
      <c r="B39" s="197"/>
      <c r="C39" s="191" t="s">
        <v>30</v>
      </c>
      <c r="D39" s="150">
        <f>D26+D27+D28+D37</f>
        <v>164334</v>
      </c>
      <c r="E39" s="149">
        <f>E26+E27+E28+E37</f>
        <v>164334</v>
      </c>
      <c r="F39" s="149">
        <f>F26+F27+F28+F37</f>
        <v>0</v>
      </c>
      <c r="G39" s="201">
        <f>G26+G27+G28+G37</f>
        <v>0</v>
      </c>
      <c r="H39" s="119">
        <v>165746</v>
      </c>
      <c r="I39" s="120">
        <v>165746</v>
      </c>
      <c r="J39" s="120">
        <v>0</v>
      </c>
      <c r="K39" s="121">
        <v>0</v>
      </c>
    </row>
    <row r="40" spans="1:45" x14ac:dyDescent="0.3">
      <c r="A40" s="196"/>
      <c r="B40" s="197"/>
      <c r="C40" s="168"/>
      <c r="D40" s="169"/>
      <c r="E40" s="117"/>
      <c r="F40" s="117"/>
      <c r="G40" s="198"/>
      <c r="H40" s="116"/>
      <c r="I40" s="117"/>
      <c r="J40" s="117"/>
      <c r="K40" s="118"/>
    </row>
    <row r="41" spans="1:45" x14ac:dyDescent="0.3">
      <c r="A41" s="189">
        <v>103</v>
      </c>
      <c r="B41" s="192"/>
      <c r="C41" s="191" t="s">
        <v>46</v>
      </c>
      <c r="D41" s="194"/>
      <c r="E41" s="120"/>
      <c r="F41" s="120"/>
      <c r="G41" s="202"/>
      <c r="H41" s="116"/>
      <c r="I41" s="117"/>
      <c r="J41" s="117"/>
      <c r="K41" s="118"/>
    </row>
    <row r="42" spans="1:45" s="33" customFormat="1" ht="13.8" x14ac:dyDescent="0.25">
      <c r="A42" s="146"/>
      <c r="B42" s="195" t="s">
        <v>8</v>
      </c>
      <c r="C42" s="168" t="s">
        <v>22</v>
      </c>
      <c r="D42" s="169">
        <v>173214</v>
      </c>
      <c r="E42" s="117">
        <v>173214</v>
      </c>
      <c r="F42" s="117"/>
      <c r="G42" s="170"/>
      <c r="H42" s="116">
        <v>156487</v>
      </c>
      <c r="I42" s="117">
        <v>156487</v>
      </c>
      <c r="J42" s="117">
        <v>0</v>
      </c>
      <c r="K42" s="118">
        <v>0</v>
      </c>
      <c r="M42" s="306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</row>
    <row r="43" spans="1:45" s="33" customFormat="1" ht="13.8" x14ac:dyDescent="0.25">
      <c r="A43" s="146"/>
      <c r="B43" s="195" t="s">
        <v>13</v>
      </c>
      <c r="C43" s="168" t="s">
        <v>56</v>
      </c>
      <c r="D43" s="169">
        <v>30151</v>
      </c>
      <c r="E43" s="117">
        <v>30151</v>
      </c>
      <c r="F43" s="117"/>
      <c r="G43" s="170"/>
      <c r="H43" s="116">
        <v>26744</v>
      </c>
      <c r="I43" s="117">
        <v>26744</v>
      </c>
      <c r="J43" s="117">
        <v>0</v>
      </c>
      <c r="K43" s="118">
        <v>0</v>
      </c>
      <c r="M43" s="306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</row>
    <row r="44" spans="1:45" s="33" customFormat="1" ht="13.8" x14ac:dyDescent="0.25">
      <c r="A44" s="146"/>
      <c r="B44" s="195" t="s">
        <v>14</v>
      </c>
      <c r="C44" s="168" t="s">
        <v>27</v>
      </c>
      <c r="D44" s="169">
        <v>155000</v>
      </c>
      <c r="E44" s="117">
        <v>155000</v>
      </c>
      <c r="F44" s="117"/>
      <c r="G44" s="170"/>
      <c r="H44" s="116">
        <v>126603</v>
      </c>
      <c r="I44" s="117">
        <v>126603</v>
      </c>
      <c r="J44" s="117">
        <v>0</v>
      </c>
      <c r="K44" s="118">
        <v>0</v>
      </c>
      <c r="M44" s="306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</row>
    <row r="45" spans="1:45" x14ac:dyDescent="0.3">
      <c r="A45" s="196"/>
      <c r="B45" s="197" t="s">
        <v>19</v>
      </c>
      <c r="C45" s="168" t="s">
        <v>51</v>
      </c>
      <c r="D45" s="169"/>
      <c r="E45" s="117"/>
      <c r="F45" s="117"/>
      <c r="G45" s="198"/>
      <c r="H45" s="116"/>
      <c r="I45" s="117"/>
      <c r="J45" s="117"/>
      <c r="K45" s="118"/>
    </row>
    <row r="46" spans="1:45" x14ac:dyDescent="0.3">
      <c r="A46" s="196"/>
      <c r="B46" s="197"/>
      <c r="C46" s="168" t="s">
        <v>165</v>
      </c>
      <c r="D46" s="169">
        <v>1000</v>
      </c>
      <c r="E46" s="117">
        <v>1000</v>
      </c>
      <c r="F46" s="117"/>
      <c r="G46" s="198"/>
      <c r="H46" s="116">
        <v>1000</v>
      </c>
      <c r="I46" s="117">
        <v>1000</v>
      </c>
      <c r="J46" s="117">
        <v>0</v>
      </c>
      <c r="K46" s="118">
        <v>0</v>
      </c>
    </row>
    <row r="47" spans="1:45" x14ac:dyDescent="0.3">
      <c r="A47" s="196"/>
      <c r="B47" s="197"/>
      <c r="C47" s="168" t="s">
        <v>548</v>
      </c>
      <c r="D47" s="169"/>
      <c r="E47" s="117"/>
      <c r="F47" s="117"/>
      <c r="G47" s="198"/>
      <c r="H47" s="116">
        <v>825</v>
      </c>
      <c r="I47" s="117">
        <v>825</v>
      </c>
      <c r="J47" s="117">
        <v>0</v>
      </c>
      <c r="K47" s="118">
        <v>0</v>
      </c>
    </row>
    <row r="48" spans="1:45" x14ac:dyDescent="0.3">
      <c r="A48" s="196"/>
      <c r="B48" s="197"/>
      <c r="C48" s="165" t="s">
        <v>53</v>
      </c>
      <c r="D48" s="138">
        <f>SUM(D46)</f>
        <v>1000</v>
      </c>
      <c r="E48" s="123">
        <f>SUM(E46)</f>
        <v>1000</v>
      </c>
      <c r="F48" s="123">
        <f>SUM(F46)</f>
        <v>0</v>
      </c>
      <c r="G48" s="166">
        <f>SUM(G46)</f>
        <v>0</v>
      </c>
      <c r="H48" s="122">
        <v>1825</v>
      </c>
      <c r="I48" s="123">
        <v>1825</v>
      </c>
      <c r="J48" s="123">
        <v>0</v>
      </c>
      <c r="K48" s="124">
        <v>0</v>
      </c>
    </row>
    <row r="49" spans="1:45" x14ac:dyDescent="0.3">
      <c r="A49" s="196"/>
      <c r="B49" s="197"/>
      <c r="C49" s="191" t="s">
        <v>18</v>
      </c>
      <c r="D49" s="150">
        <f>SUM(D42:D44)+D48</f>
        <v>359365</v>
      </c>
      <c r="E49" s="149">
        <f>SUM(E42:E44)+E48</f>
        <v>359365</v>
      </c>
      <c r="F49" s="149">
        <f>SUM(F42:F44)+F48</f>
        <v>0</v>
      </c>
      <c r="G49" s="201">
        <f>SUM(G42:G44)+G48</f>
        <v>0</v>
      </c>
      <c r="H49" s="119">
        <v>311659</v>
      </c>
      <c r="I49" s="120">
        <v>311659</v>
      </c>
      <c r="J49" s="120">
        <v>0</v>
      </c>
      <c r="K49" s="121">
        <v>0</v>
      </c>
    </row>
    <row r="50" spans="1:45" x14ac:dyDescent="0.3">
      <c r="A50" s="196"/>
      <c r="B50" s="197"/>
      <c r="C50" s="168"/>
      <c r="D50" s="169"/>
      <c r="E50" s="117"/>
      <c r="F50" s="117"/>
      <c r="G50" s="198"/>
      <c r="H50" s="116"/>
      <c r="I50" s="117"/>
      <c r="J50" s="117"/>
      <c r="K50" s="118"/>
    </row>
    <row r="51" spans="1:45" x14ac:dyDescent="0.3">
      <c r="A51" s="189">
        <v>104</v>
      </c>
      <c r="B51" s="197"/>
      <c r="C51" s="203" t="s">
        <v>287</v>
      </c>
      <c r="D51" s="194"/>
      <c r="E51" s="120"/>
      <c r="F51" s="120"/>
      <c r="G51" s="202"/>
      <c r="H51" s="116"/>
      <c r="I51" s="117"/>
      <c r="J51" s="117"/>
      <c r="K51" s="118"/>
    </row>
    <row r="52" spans="1:45" s="33" customFormat="1" ht="13.8" x14ac:dyDescent="0.25">
      <c r="A52" s="146"/>
      <c r="B52" s="195" t="s">
        <v>8</v>
      </c>
      <c r="C52" s="168" t="s">
        <v>22</v>
      </c>
      <c r="D52" s="169">
        <v>18952</v>
      </c>
      <c r="E52" s="117">
        <v>18952</v>
      </c>
      <c r="F52" s="117"/>
      <c r="G52" s="170"/>
      <c r="H52" s="116">
        <v>18639</v>
      </c>
      <c r="I52" s="117">
        <v>18639</v>
      </c>
      <c r="J52" s="117">
        <v>0</v>
      </c>
      <c r="K52" s="118">
        <v>0</v>
      </c>
      <c r="M52" s="306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</row>
    <row r="53" spans="1:45" s="33" customFormat="1" ht="13.8" x14ac:dyDescent="0.25">
      <c r="A53" s="146"/>
      <c r="B53" s="195" t="s">
        <v>13</v>
      </c>
      <c r="C53" s="168" t="s">
        <v>56</v>
      </c>
      <c r="D53" s="169">
        <v>3317</v>
      </c>
      <c r="E53" s="117">
        <v>3317</v>
      </c>
      <c r="F53" s="117"/>
      <c r="G53" s="170"/>
      <c r="H53" s="116">
        <v>3152</v>
      </c>
      <c r="I53" s="117">
        <v>3152</v>
      </c>
      <c r="J53" s="117">
        <v>0</v>
      </c>
      <c r="K53" s="118">
        <v>0</v>
      </c>
      <c r="M53" s="306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</row>
    <row r="54" spans="1:45" x14ac:dyDescent="0.3">
      <c r="A54" s="196"/>
      <c r="B54" s="197" t="s">
        <v>14</v>
      </c>
      <c r="C54" s="168" t="s">
        <v>27</v>
      </c>
      <c r="D54" s="169">
        <v>13000</v>
      </c>
      <c r="E54" s="117">
        <v>13000</v>
      </c>
      <c r="F54" s="117"/>
      <c r="G54" s="198"/>
      <c r="H54" s="116">
        <v>9029</v>
      </c>
      <c r="I54" s="117">
        <v>8984</v>
      </c>
      <c r="J54" s="117">
        <v>0</v>
      </c>
      <c r="K54" s="118">
        <v>0</v>
      </c>
    </row>
    <row r="55" spans="1:45" x14ac:dyDescent="0.3">
      <c r="A55" s="196"/>
      <c r="B55" s="197" t="s">
        <v>19</v>
      </c>
      <c r="C55" s="168" t="s">
        <v>51</v>
      </c>
      <c r="D55" s="169"/>
      <c r="E55" s="117"/>
      <c r="F55" s="117"/>
      <c r="G55" s="198"/>
      <c r="H55" s="116"/>
      <c r="I55" s="117"/>
      <c r="J55" s="117"/>
      <c r="K55" s="118"/>
    </row>
    <row r="56" spans="1:45" x14ac:dyDescent="0.3">
      <c r="A56" s="196"/>
      <c r="B56" s="197"/>
      <c r="C56" s="168" t="s">
        <v>165</v>
      </c>
      <c r="D56" s="169">
        <v>3500</v>
      </c>
      <c r="E56" s="117">
        <v>3500</v>
      </c>
      <c r="F56" s="117"/>
      <c r="G56" s="198"/>
      <c r="H56" s="116">
        <v>3500</v>
      </c>
      <c r="I56" s="117">
        <v>3500</v>
      </c>
      <c r="J56" s="117">
        <v>0</v>
      </c>
      <c r="K56" s="118">
        <v>0</v>
      </c>
    </row>
    <row r="57" spans="1:45" s="33" customFormat="1" ht="13.8" x14ac:dyDescent="0.25">
      <c r="A57" s="146"/>
      <c r="B57" s="195"/>
      <c r="C57" s="168" t="s">
        <v>476</v>
      </c>
      <c r="D57" s="169"/>
      <c r="E57" s="117"/>
      <c r="F57" s="117"/>
      <c r="G57" s="170"/>
      <c r="H57" s="116">
        <v>679</v>
      </c>
      <c r="I57" s="117">
        <v>679</v>
      </c>
      <c r="J57" s="117">
        <v>0</v>
      </c>
      <c r="K57" s="118">
        <v>0</v>
      </c>
      <c r="M57" s="306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</row>
    <row r="58" spans="1:45" s="27" customFormat="1" x14ac:dyDescent="0.3">
      <c r="A58" s="199"/>
      <c r="B58" s="200"/>
      <c r="C58" s="165" t="s">
        <v>53</v>
      </c>
      <c r="D58" s="138">
        <f>SUM(D56)</f>
        <v>3500</v>
      </c>
      <c r="E58" s="123">
        <f>SUM(E56)</f>
        <v>3500</v>
      </c>
      <c r="F58" s="123">
        <f>SUM(F56)</f>
        <v>0</v>
      </c>
      <c r="G58" s="166">
        <f>SUM(G56)</f>
        <v>0</v>
      </c>
      <c r="H58" s="122">
        <v>4179</v>
      </c>
      <c r="I58" s="123">
        <v>4179</v>
      </c>
      <c r="J58" s="123">
        <v>0</v>
      </c>
      <c r="K58" s="123">
        <v>0</v>
      </c>
      <c r="L58" s="294"/>
      <c r="M58" s="160"/>
    </row>
    <row r="59" spans="1:45" s="27" customFormat="1" x14ac:dyDescent="0.3">
      <c r="A59" s="199"/>
      <c r="B59" s="197" t="s">
        <v>21</v>
      </c>
      <c r="C59" s="168" t="s">
        <v>20</v>
      </c>
      <c r="D59" s="138"/>
      <c r="E59" s="123"/>
      <c r="F59" s="123"/>
      <c r="G59" s="166"/>
      <c r="H59" s="116"/>
      <c r="I59" s="117"/>
      <c r="J59" s="117"/>
      <c r="K59" s="118"/>
      <c r="L59" s="294"/>
      <c r="M59" s="160"/>
    </row>
    <row r="60" spans="1:45" s="27" customFormat="1" x14ac:dyDescent="0.3">
      <c r="A60" s="199"/>
      <c r="B60" s="197"/>
      <c r="C60" s="168" t="s">
        <v>315</v>
      </c>
      <c r="D60" s="169">
        <v>3284</v>
      </c>
      <c r="E60" s="117">
        <v>3284</v>
      </c>
      <c r="F60" s="117"/>
      <c r="G60" s="198"/>
      <c r="H60" s="116">
        <v>3338</v>
      </c>
      <c r="I60" s="117">
        <v>3338</v>
      </c>
      <c r="J60" s="117">
        <v>0</v>
      </c>
      <c r="K60" s="118">
        <v>0</v>
      </c>
      <c r="L60" s="294"/>
      <c r="M60" s="160"/>
    </row>
    <row r="61" spans="1:45" s="27" customFormat="1" ht="28.2" x14ac:dyDescent="0.3">
      <c r="A61" s="199"/>
      <c r="B61" s="197"/>
      <c r="C61" s="204" t="s">
        <v>269</v>
      </c>
      <c r="D61" s="169">
        <v>2000</v>
      </c>
      <c r="E61" s="117">
        <v>2000</v>
      </c>
      <c r="F61" s="117"/>
      <c r="G61" s="198"/>
      <c r="H61" s="116">
        <v>2000</v>
      </c>
      <c r="I61" s="117">
        <v>2000</v>
      </c>
      <c r="J61" s="117">
        <v>0</v>
      </c>
      <c r="K61" s="118">
        <v>0</v>
      </c>
      <c r="L61" s="294"/>
      <c r="M61" s="160"/>
    </row>
    <row r="62" spans="1:45" s="27" customFormat="1" x14ac:dyDescent="0.3">
      <c r="A62" s="199"/>
      <c r="B62" s="197"/>
      <c r="C62" s="165" t="s">
        <v>150</v>
      </c>
      <c r="D62" s="138">
        <f>SUM(D60:D61)</f>
        <v>5284</v>
      </c>
      <c r="E62" s="123">
        <f>SUM(E60:E61)</f>
        <v>5284</v>
      </c>
      <c r="F62" s="123">
        <f>SUM(F60:F61)</f>
        <v>0</v>
      </c>
      <c r="G62" s="166">
        <f>SUM(G60:G61)</f>
        <v>0</v>
      </c>
      <c r="H62" s="122">
        <v>5338</v>
      </c>
      <c r="I62" s="123">
        <v>5338</v>
      </c>
      <c r="J62" s="123">
        <v>0</v>
      </c>
      <c r="K62" s="124">
        <v>0</v>
      </c>
      <c r="L62" s="294"/>
      <c r="M62" s="160"/>
    </row>
    <row r="63" spans="1:45" x14ac:dyDescent="0.3">
      <c r="A63" s="196"/>
      <c r="B63" s="197"/>
      <c r="C63" s="191" t="s">
        <v>48</v>
      </c>
      <c r="D63" s="150">
        <f>SUM(D52:D54)+D58+D62</f>
        <v>44053</v>
      </c>
      <c r="E63" s="149">
        <f>SUM(E52:E54)+E58+E62</f>
        <v>44053</v>
      </c>
      <c r="F63" s="149">
        <f>SUM(F52:F54)+F58+F62</f>
        <v>0</v>
      </c>
      <c r="G63" s="201">
        <f>SUM(G52:G54)+G58+G62</f>
        <v>0</v>
      </c>
      <c r="H63" s="119">
        <v>40337</v>
      </c>
      <c r="I63" s="120">
        <v>40292</v>
      </c>
      <c r="J63" s="120">
        <v>0</v>
      </c>
      <c r="K63" s="121">
        <v>0</v>
      </c>
    </row>
    <row r="64" spans="1:45" x14ac:dyDescent="0.3">
      <c r="A64" s="196"/>
      <c r="B64" s="197"/>
      <c r="C64" s="191"/>
      <c r="D64" s="194"/>
      <c r="E64" s="120"/>
      <c r="F64" s="120"/>
      <c r="G64" s="202"/>
      <c r="H64" s="116"/>
      <c r="I64" s="117"/>
      <c r="J64" s="117"/>
      <c r="K64" s="118"/>
    </row>
    <row r="65" spans="1:45" x14ac:dyDescent="0.3">
      <c r="A65" s="196"/>
      <c r="B65" s="197"/>
      <c r="C65" s="191" t="s">
        <v>292</v>
      </c>
      <c r="D65" s="150">
        <f>SUM(D23,D49,D63,D39)</f>
        <v>742646</v>
      </c>
      <c r="E65" s="149">
        <f>SUM(E23,E49,E63,E39)</f>
        <v>742646</v>
      </c>
      <c r="F65" s="149">
        <f>SUM(F23,F49,F63,F39)</f>
        <v>0</v>
      </c>
      <c r="G65" s="201">
        <f>SUM(G23,G49,G63,G39)</f>
        <v>0</v>
      </c>
      <c r="H65" s="119">
        <v>692663</v>
      </c>
      <c r="I65" s="120">
        <v>692618</v>
      </c>
      <c r="J65" s="120">
        <v>0</v>
      </c>
      <c r="K65" s="121">
        <v>0</v>
      </c>
    </row>
    <row r="66" spans="1:45" x14ac:dyDescent="0.3">
      <c r="A66" s="196"/>
      <c r="B66" s="197"/>
      <c r="C66" s="191"/>
      <c r="D66" s="194"/>
      <c r="E66" s="120"/>
      <c r="F66" s="120"/>
      <c r="G66" s="202"/>
      <c r="H66" s="116"/>
      <c r="I66" s="117"/>
      <c r="J66" s="117"/>
      <c r="K66" s="118"/>
    </row>
    <row r="67" spans="1:45" x14ac:dyDescent="0.3">
      <c r="A67" s="189">
        <v>105</v>
      </c>
      <c r="B67" s="197"/>
      <c r="C67" s="191" t="s">
        <v>47</v>
      </c>
      <c r="D67" s="194"/>
      <c r="E67" s="120"/>
      <c r="F67" s="120"/>
      <c r="G67" s="202"/>
      <c r="H67" s="116"/>
      <c r="I67" s="117"/>
      <c r="J67" s="117"/>
      <c r="K67" s="118"/>
    </row>
    <row r="68" spans="1:45" s="33" customFormat="1" ht="13.8" x14ac:dyDescent="0.25">
      <c r="A68" s="146"/>
      <c r="B68" s="195" t="s">
        <v>8</v>
      </c>
      <c r="C68" s="168" t="s">
        <v>22</v>
      </c>
      <c r="D68" s="169">
        <v>298640</v>
      </c>
      <c r="E68" s="117">
        <v>298640</v>
      </c>
      <c r="F68" s="117"/>
      <c r="G68" s="170"/>
      <c r="H68" s="116">
        <v>295906</v>
      </c>
      <c r="I68" s="117">
        <v>295906</v>
      </c>
      <c r="J68" s="117">
        <v>0</v>
      </c>
      <c r="K68" s="118">
        <v>0</v>
      </c>
      <c r="M68" s="306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</row>
    <row r="69" spans="1:45" s="33" customFormat="1" ht="13.8" x14ac:dyDescent="0.25">
      <c r="A69" s="146"/>
      <c r="B69" s="195" t="s">
        <v>13</v>
      </c>
      <c r="C69" s="168" t="s">
        <v>56</v>
      </c>
      <c r="D69" s="169">
        <v>54748</v>
      </c>
      <c r="E69" s="117">
        <v>54748</v>
      </c>
      <c r="F69" s="117"/>
      <c r="G69" s="170"/>
      <c r="H69" s="116">
        <v>52081</v>
      </c>
      <c r="I69" s="117">
        <v>52081</v>
      </c>
      <c r="J69" s="117">
        <v>0</v>
      </c>
      <c r="K69" s="118">
        <v>0</v>
      </c>
      <c r="M69" s="306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</row>
    <row r="70" spans="1:45" x14ac:dyDescent="0.3">
      <c r="A70" s="196"/>
      <c r="B70" s="197" t="s">
        <v>14</v>
      </c>
      <c r="C70" s="168" t="s">
        <v>27</v>
      </c>
      <c r="D70" s="169">
        <v>70000</v>
      </c>
      <c r="E70" s="117">
        <v>70000</v>
      </c>
      <c r="F70" s="117"/>
      <c r="G70" s="198"/>
      <c r="H70" s="116">
        <v>70535</v>
      </c>
      <c r="I70" s="117">
        <v>70535</v>
      </c>
      <c r="J70" s="117">
        <v>0</v>
      </c>
      <c r="K70" s="118">
        <v>0</v>
      </c>
    </row>
    <row r="71" spans="1:45" x14ac:dyDescent="0.3">
      <c r="A71" s="196"/>
      <c r="B71" s="197" t="s">
        <v>19</v>
      </c>
      <c r="C71" s="168" t="s">
        <v>51</v>
      </c>
      <c r="D71" s="169"/>
      <c r="E71" s="117"/>
      <c r="F71" s="117"/>
      <c r="G71" s="198"/>
      <c r="H71" s="116"/>
      <c r="I71" s="117"/>
      <c r="J71" s="117"/>
      <c r="K71" s="118"/>
    </row>
    <row r="72" spans="1:45" s="33" customFormat="1" ht="13.8" x14ac:dyDescent="0.25">
      <c r="A72" s="146"/>
      <c r="B72" s="195"/>
      <c r="C72" s="168" t="s">
        <v>0</v>
      </c>
      <c r="D72" s="169">
        <v>2000</v>
      </c>
      <c r="E72" s="117">
        <v>2000</v>
      </c>
      <c r="F72" s="117"/>
      <c r="G72" s="170"/>
      <c r="H72" s="116">
        <v>2500</v>
      </c>
      <c r="I72" s="117">
        <v>2500</v>
      </c>
      <c r="J72" s="117">
        <v>0</v>
      </c>
      <c r="K72" s="118">
        <v>0</v>
      </c>
      <c r="M72" s="306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45" x14ac:dyDescent="0.3">
      <c r="A73" s="196"/>
      <c r="B73" s="197"/>
      <c r="C73" s="168" t="s">
        <v>78</v>
      </c>
      <c r="D73" s="169">
        <v>550</v>
      </c>
      <c r="E73" s="117">
        <v>550</v>
      </c>
      <c r="F73" s="117"/>
      <c r="G73" s="198"/>
      <c r="H73" s="116">
        <v>550</v>
      </c>
      <c r="I73" s="117">
        <v>550</v>
      </c>
      <c r="J73" s="117">
        <v>0</v>
      </c>
      <c r="K73" s="118">
        <v>0</v>
      </c>
    </row>
    <row r="74" spans="1:45" x14ac:dyDescent="0.3">
      <c r="A74" s="196"/>
      <c r="B74" s="197"/>
      <c r="C74" s="168" t="s">
        <v>166</v>
      </c>
      <c r="D74" s="169">
        <v>4000</v>
      </c>
      <c r="E74" s="117">
        <v>4000</v>
      </c>
      <c r="F74" s="117"/>
      <c r="G74" s="198"/>
      <c r="H74" s="116">
        <v>4000</v>
      </c>
      <c r="I74" s="117">
        <v>4000</v>
      </c>
      <c r="J74" s="117">
        <v>0</v>
      </c>
      <c r="K74" s="118">
        <v>0</v>
      </c>
    </row>
    <row r="75" spans="1:45" x14ac:dyDescent="0.3">
      <c r="A75" s="196"/>
      <c r="B75" s="197"/>
      <c r="C75" s="168" t="s">
        <v>475</v>
      </c>
      <c r="D75" s="169"/>
      <c r="E75" s="117"/>
      <c r="F75" s="117"/>
      <c r="G75" s="198"/>
      <c r="H75" s="116">
        <v>3000</v>
      </c>
      <c r="I75" s="117">
        <v>3000</v>
      </c>
      <c r="J75" s="117">
        <v>0</v>
      </c>
      <c r="K75" s="118">
        <v>0</v>
      </c>
    </row>
    <row r="76" spans="1:45" x14ac:dyDescent="0.3">
      <c r="A76" s="199"/>
      <c r="B76" s="200"/>
      <c r="C76" s="165" t="s">
        <v>53</v>
      </c>
      <c r="D76" s="138">
        <f>SUM(D72:D74)</f>
        <v>6550</v>
      </c>
      <c r="E76" s="123">
        <f>SUM(E72:E74)</f>
        <v>6550</v>
      </c>
      <c r="F76" s="123">
        <f>SUM(F72:F74)</f>
        <v>0</v>
      </c>
      <c r="G76" s="166">
        <f>SUM(G72:G74)</f>
        <v>0</v>
      </c>
      <c r="H76" s="122">
        <v>10050</v>
      </c>
      <c r="I76" s="123">
        <v>10050</v>
      </c>
      <c r="J76" s="123">
        <v>0</v>
      </c>
      <c r="K76" s="124">
        <v>0</v>
      </c>
    </row>
    <row r="77" spans="1:45" x14ac:dyDescent="0.3">
      <c r="A77" s="196"/>
      <c r="B77" s="197"/>
      <c r="C77" s="191" t="s">
        <v>12</v>
      </c>
      <c r="D77" s="194">
        <f>D68+D69+D70+D76</f>
        <v>429938</v>
      </c>
      <c r="E77" s="120">
        <f>E68+E69+E70+E76</f>
        <v>429938</v>
      </c>
      <c r="F77" s="120">
        <f>F68+F69+F70+F76</f>
        <v>0</v>
      </c>
      <c r="G77" s="202">
        <f>G68+G69+G70+G76</f>
        <v>0</v>
      </c>
      <c r="H77" s="119">
        <v>428572</v>
      </c>
      <c r="I77" s="120">
        <v>428572</v>
      </c>
      <c r="J77" s="120">
        <v>0</v>
      </c>
      <c r="K77" s="121">
        <v>0</v>
      </c>
    </row>
    <row r="78" spans="1:45" x14ac:dyDescent="0.3">
      <c r="A78" s="196"/>
      <c r="B78" s="197"/>
      <c r="C78" s="205"/>
      <c r="D78" s="153"/>
      <c r="E78" s="132"/>
      <c r="F78" s="132"/>
      <c r="G78" s="206"/>
      <c r="H78" s="116"/>
      <c r="I78" s="117"/>
      <c r="J78" s="117"/>
      <c r="K78" s="118"/>
    </row>
    <row r="79" spans="1:45" x14ac:dyDescent="0.3">
      <c r="A79" s="189">
        <v>106</v>
      </c>
      <c r="B79" s="197"/>
      <c r="C79" s="191" t="s">
        <v>31</v>
      </c>
      <c r="D79" s="194"/>
      <c r="E79" s="120"/>
      <c r="F79" s="120"/>
      <c r="G79" s="202"/>
      <c r="H79" s="116"/>
      <c r="I79" s="117"/>
      <c r="J79" s="117"/>
      <c r="K79" s="118"/>
    </row>
    <row r="80" spans="1:45" x14ac:dyDescent="0.3">
      <c r="A80" s="196"/>
      <c r="B80" s="197" t="s">
        <v>8</v>
      </c>
      <c r="C80" s="168" t="s">
        <v>22</v>
      </c>
      <c r="D80" s="153"/>
      <c r="E80" s="132"/>
      <c r="F80" s="132"/>
      <c r="G80" s="206"/>
      <c r="H80" s="116"/>
      <c r="I80" s="117"/>
      <c r="J80" s="117"/>
      <c r="K80" s="118"/>
    </row>
    <row r="81" spans="1:12" x14ac:dyDescent="0.3">
      <c r="A81" s="196"/>
      <c r="B81" s="197"/>
      <c r="C81" s="168" t="s">
        <v>316</v>
      </c>
      <c r="D81" s="169">
        <v>26600</v>
      </c>
      <c r="E81" s="117">
        <v>26600</v>
      </c>
      <c r="F81" s="117"/>
      <c r="G81" s="198"/>
      <c r="H81" s="116">
        <v>26600</v>
      </c>
      <c r="I81" s="117">
        <v>26600</v>
      </c>
      <c r="J81" s="117">
        <v>0</v>
      </c>
      <c r="K81" s="118">
        <v>0</v>
      </c>
      <c r="L81" s="163"/>
    </row>
    <row r="82" spans="1:12" x14ac:dyDescent="0.3">
      <c r="A82" s="196"/>
      <c r="B82" s="197"/>
      <c r="C82" s="204" t="s">
        <v>317</v>
      </c>
      <c r="D82" s="169">
        <v>15153</v>
      </c>
      <c r="E82" s="117">
        <v>15153</v>
      </c>
      <c r="F82" s="117"/>
      <c r="G82" s="198"/>
      <c r="H82" s="116">
        <v>18585</v>
      </c>
      <c r="I82" s="117">
        <v>18585</v>
      </c>
      <c r="J82" s="117">
        <v>0</v>
      </c>
      <c r="K82" s="118">
        <v>0</v>
      </c>
      <c r="L82" s="163"/>
    </row>
    <row r="83" spans="1:12" x14ac:dyDescent="0.3">
      <c r="A83" s="196"/>
      <c r="B83" s="197"/>
      <c r="C83" s="204" t="s">
        <v>318</v>
      </c>
      <c r="D83" s="169">
        <v>9675</v>
      </c>
      <c r="E83" s="117"/>
      <c r="F83" s="117">
        <v>9675</v>
      </c>
      <c r="G83" s="198"/>
      <c r="H83" s="116">
        <v>9675</v>
      </c>
      <c r="I83" s="117">
        <v>0</v>
      </c>
      <c r="J83" s="117">
        <v>9675</v>
      </c>
      <c r="K83" s="118">
        <v>0</v>
      </c>
      <c r="L83" s="163"/>
    </row>
    <row r="84" spans="1:12" x14ac:dyDescent="0.3">
      <c r="A84" s="196"/>
      <c r="B84" s="197"/>
      <c r="C84" s="204" t="s">
        <v>319</v>
      </c>
      <c r="D84" s="169">
        <v>31194</v>
      </c>
      <c r="E84" s="117">
        <v>31194</v>
      </c>
      <c r="F84" s="117"/>
      <c r="G84" s="198"/>
      <c r="H84" s="116">
        <v>36205</v>
      </c>
      <c r="I84" s="117">
        <v>36205</v>
      </c>
      <c r="J84" s="117">
        <v>0</v>
      </c>
      <c r="K84" s="118">
        <v>0</v>
      </c>
      <c r="L84" s="163"/>
    </row>
    <row r="85" spans="1:12" ht="28.5" customHeight="1" x14ac:dyDescent="0.3">
      <c r="A85" s="196"/>
      <c r="B85" s="197"/>
      <c r="C85" s="204" t="s">
        <v>320</v>
      </c>
      <c r="D85" s="169">
        <v>3309</v>
      </c>
      <c r="E85" s="117">
        <v>3309</v>
      </c>
      <c r="F85" s="117"/>
      <c r="G85" s="198"/>
      <c r="H85" s="116">
        <v>3309</v>
      </c>
      <c r="I85" s="117">
        <v>3309</v>
      </c>
      <c r="J85" s="117">
        <v>0</v>
      </c>
      <c r="K85" s="118">
        <v>0</v>
      </c>
      <c r="L85" s="163"/>
    </row>
    <row r="86" spans="1:12" ht="30" customHeight="1" x14ac:dyDescent="0.3">
      <c r="A86" s="196"/>
      <c r="B86" s="197"/>
      <c r="C86" s="204" t="s">
        <v>321</v>
      </c>
      <c r="D86" s="169">
        <v>2752</v>
      </c>
      <c r="E86" s="117">
        <v>2752</v>
      </c>
      <c r="F86" s="117"/>
      <c r="G86" s="198"/>
      <c r="H86" s="116">
        <v>2752</v>
      </c>
      <c r="I86" s="117">
        <v>2752</v>
      </c>
      <c r="J86" s="117">
        <v>0</v>
      </c>
      <c r="K86" s="118">
        <v>0</v>
      </c>
      <c r="L86" s="163"/>
    </row>
    <row r="87" spans="1:12" ht="42" x14ac:dyDescent="0.3">
      <c r="A87" s="196"/>
      <c r="B87" s="197"/>
      <c r="C87" s="204" t="s">
        <v>322</v>
      </c>
      <c r="D87" s="169">
        <v>5315</v>
      </c>
      <c r="E87" s="117">
        <v>5315</v>
      </c>
      <c r="F87" s="117"/>
      <c r="G87" s="198"/>
      <c r="H87" s="116">
        <v>5315</v>
      </c>
      <c r="I87" s="117">
        <v>5315</v>
      </c>
      <c r="J87" s="117">
        <v>0</v>
      </c>
      <c r="K87" s="118">
        <v>0</v>
      </c>
      <c r="L87" s="163"/>
    </row>
    <row r="88" spans="1:12" ht="28.2" x14ac:dyDescent="0.3">
      <c r="A88" s="196"/>
      <c r="B88" s="197"/>
      <c r="C88" s="207" t="s">
        <v>323</v>
      </c>
      <c r="D88" s="169">
        <v>2482</v>
      </c>
      <c r="E88" s="117">
        <v>2482</v>
      </c>
      <c r="F88" s="117"/>
      <c r="G88" s="198"/>
      <c r="H88" s="116">
        <v>3180</v>
      </c>
      <c r="I88" s="117">
        <v>3180</v>
      </c>
      <c r="J88" s="117">
        <v>0</v>
      </c>
      <c r="K88" s="118">
        <v>0</v>
      </c>
      <c r="L88" s="163"/>
    </row>
    <row r="89" spans="1:12" ht="28.2" x14ac:dyDescent="0.3">
      <c r="A89" s="196"/>
      <c r="B89" s="197"/>
      <c r="C89" s="207" t="s">
        <v>324</v>
      </c>
      <c r="D89" s="169">
        <v>4907</v>
      </c>
      <c r="E89" s="117">
        <v>4907</v>
      </c>
      <c r="F89" s="117"/>
      <c r="G89" s="198"/>
      <c r="H89" s="116">
        <v>4907</v>
      </c>
      <c r="I89" s="117">
        <v>4907</v>
      </c>
      <c r="J89" s="117">
        <v>0</v>
      </c>
      <c r="K89" s="118">
        <v>0</v>
      </c>
      <c r="L89" s="163"/>
    </row>
    <row r="90" spans="1:12" ht="18" customHeight="1" x14ac:dyDescent="0.3">
      <c r="A90" s="196"/>
      <c r="B90" s="197"/>
      <c r="C90" s="204" t="s">
        <v>325</v>
      </c>
      <c r="D90" s="169">
        <v>2845</v>
      </c>
      <c r="E90" s="117">
        <v>2845</v>
      </c>
      <c r="F90" s="117"/>
      <c r="G90" s="198"/>
      <c r="H90" s="116">
        <v>2845</v>
      </c>
      <c r="I90" s="117">
        <v>2845</v>
      </c>
      <c r="J90" s="117">
        <v>0</v>
      </c>
      <c r="K90" s="118">
        <v>0</v>
      </c>
    </row>
    <row r="91" spans="1:12" ht="18" customHeight="1" x14ac:dyDescent="0.3">
      <c r="A91" s="196"/>
      <c r="B91" s="197"/>
      <c r="C91" s="204" t="s">
        <v>326</v>
      </c>
      <c r="D91" s="169">
        <v>1930</v>
      </c>
      <c r="E91" s="117">
        <v>1930</v>
      </c>
      <c r="F91" s="117"/>
      <c r="G91" s="198"/>
      <c r="H91" s="116">
        <v>1930</v>
      </c>
      <c r="I91" s="117">
        <v>1930</v>
      </c>
      <c r="J91" s="117">
        <v>0</v>
      </c>
      <c r="K91" s="118">
        <v>0</v>
      </c>
    </row>
    <row r="92" spans="1:12" x14ac:dyDescent="0.3">
      <c r="A92" s="196"/>
      <c r="B92" s="197"/>
      <c r="C92" s="204"/>
      <c r="D92" s="169"/>
      <c r="E92" s="117"/>
      <c r="F92" s="117"/>
      <c r="G92" s="198"/>
      <c r="H92" s="116"/>
      <c r="I92" s="117"/>
      <c r="J92" s="117"/>
      <c r="K92" s="118"/>
    </row>
    <row r="93" spans="1:12" x14ac:dyDescent="0.3">
      <c r="A93" s="196"/>
      <c r="B93" s="197"/>
      <c r="C93" s="205" t="s">
        <v>34</v>
      </c>
      <c r="D93" s="153">
        <f>SUM(D81:D92)</f>
        <v>106162</v>
      </c>
      <c r="E93" s="132">
        <f>SUM(E81:E92)</f>
        <v>96487</v>
      </c>
      <c r="F93" s="132">
        <f>SUM(F81:F92)</f>
        <v>9675</v>
      </c>
      <c r="G93" s="206">
        <f>SUM(G81:G92)</f>
        <v>0</v>
      </c>
      <c r="H93" s="131">
        <v>115303</v>
      </c>
      <c r="I93" s="132">
        <v>105628</v>
      </c>
      <c r="J93" s="132">
        <v>9675</v>
      </c>
      <c r="K93" s="133">
        <v>0</v>
      </c>
    </row>
    <row r="94" spans="1:12" x14ac:dyDescent="0.3">
      <c r="A94" s="196"/>
      <c r="B94" s="197"/>
      <c r="C94" s="205"/>
      <c r="D94" s="153"/>
      <c r="E94" s="132"/>
      <c r="F94" s="132"/>
      <c r="G94" s="206"/>
      <c r="H94" s="116"/>
      <c r="I94" s="117"/>
      <c r="J94" s="117"/>
      <c r="K94" s="118"/>
    </row>
    <row r="95" spans="1:12" x14ac:dyDescent="0.3">
      <c r="A95" s="196"/>
      <c r="B95" s="197" t="s">
        <v>13</v>
      </c>
      <c r="C95" s="168" t="s">
        <v>56</v>
      </c>
      <c r="D95" s="153"/>
      <c r="E95" s="132"/>
      <c r="F95" s="132"/>
      <c r="G95" s="206"/>
      <c r="H95" s="116"/>
      <c r="I95" s="117"/>
      <c r="J95" s="117"/>
      <c r="K95" s="118"/>
    </row>
    <row r="96" spans="1:12" x14ac:dyDescent="0.3">
      <c r="A96" s="196"/>
      <c r="B96" s="197"/>
      <c r="C96" s="168" t="s">
        <v>316</v>
      </c>
      <c r="D96" s="169">
        <v>2950</v>
      </c>
      <c r="E96" s="117">
        <v>2950</v>
      </c>
      <c r="F96" s="117"/>
      <c r="G96" s="198"/>
      <c r="H96" s="116">
        <v>4543</v>
      </c>
      <c r="I96" s="117">
        <v>4543</v>
      </c>
      <c r="J96" s="117">
        <v>0</v>
      </c>
      <c r="K96" s="118">
        <v>0</v>
      </c>
      <c r="L96" s="163"/>
    </row>
    <row r="97" spans="1:12" x14ac:dyDescent="0.3">
      <c r="A97" s="196"/>
      <c r="B97" s="197"/>
      <c r="C97" s="204" t="s">
        <v>317</v>
      </c>
      <c r="D97" s="169">
        <v>2613</v>
      </c>
      <c r="E97" s="117">
        <v>2613</v>
      </c>
      <c r="F97" s="117"/>
      <c r="G97" s="198"/>
      <c r="H97" s="116">
        <v>2588</v>
      </c>
      <c r="I97" s="117">
        <v>2588</v>
      </c>
      <c r="J97" s="117">
        <v>0</v>
      </c>
      <c r="K97" s="118">
        <v>0</v>
      </c>
      <c r="L97" s="163"/>
    </row>
    <row r="98" spans="1:12" x14ac:dyDescent="0.3">
      <c r="A98" s="196"/>
      <c r="B98" s="197"/>
      <c r="C98" s="204" t="s">
        <v>318</v>
      </c>
      <c r="D98" s="169">
        <v>1650</v>
      </c>
      <c r="E98" s="117"/>
      <c r="F98" s="117">
        <v>1650</v>
      </c>
      <c r="G98" s="198"/>
      <c r="H98" s="116">
        <v>1652</v>
      </c>
      <c r="I98" s="117">
        <v>0</v>
      </c>
      <c r="J98" s="117">
        <v>1652</v>
      </c>
      <c r="K98" s="118">
        <v>0</v>
      </c>
      <c r="L98" s="163"/>
    </row>
    <row r="99" spans="1:12" x14ac:dyDescent="0.3">
      <c r="A99" s="196"/>
      <c r="B99" s="197"/>
      <c r="C99" s="204" t="s">
        <v>327</v>
      </c>
      <c r="D99" s="169">
        <v>6281</v>
      </c>
      <c r="E99" s="117">
        <v>6281</v>
      </c>
      <c r="F99" s="117"/>
      <c r="G99" s="198"/>
      <c r="H99" s="116">
        <v>6060</v>
      </c>
      <c r="I99" s="117">
        <v>6060</v>
      </c>
      <c r="J99" s="117">
        <v>0</v>
      </c>
      <c r="K99" s="118">
        <v>0</v>
      </c>
      <c r="L99" s="163"/>
    </row>
    <row r="100" spans="1:12" ht="31.5" customHeight="1" x14ac:dyDescent="0.3">
      <c r="A100" s="196"/>
      <c r="B100" s="197"/>
      <c r="C100" s="204" t="s">
        <v>320</v>
      </c>
      <c r="D100" s="169">
        <v>666</v>
      </c>
      <c r="E100" s="117">
        <v>666</v>
      </c>
      <c r="F100" s="117"/>
      <c r="G100" s="198"/>
      <c r="H100" s="116">
        <v>565</v>
      </c>
      <c r="I100" s="117">
        <v>565</v>
      </c>
      <c r="J100" s="117">
        <v>0</v>
      </c>
      <c r="K100" s="118">
        <v>0</v>
      </c>
      <c r="L100" s="163"/>
    </row>
    <row r="101" spans="1:12" ht="30.75" customHeight="1" x14ac:dyDescent="0.3">
      <c r="A101" s="196"/>
      <c r="B101" s="197"/>
      <c r="C101" s="204" t="s">
        <v>321</v>
      </c>
      <c r="D101" s="169">
        <v>739</v>
      </c>
      <c r="E101" s="117">
        <v>739</v>
      </c>
      <c r="F101" s="117"/>
      <c r="G101" s="198"/>
      <c r="H101" s="116">
        <v>470</v>
      </c>
      <c r="I101" s="117">
        <v>470</v>
      </c>
      <c r="J101" s="117">
        <v>0</v>
      </c>
      <c r="K101" s="118">
        <v>0</v>
      </c>
      <c r="L101" s="163"/>
    </row>
    <row r="102" spans="1:12" ht="42" x14ac:dyDescent="0.3">
      <c r="A102" s="196"/>
      <c r="B102" s="197"/>
      <c r="C102" s="204" t="s">
        <v>322</v>
      </c>
      <c r="D102" s="169">
        <v>1180</v>
      </c>
      <c r="E102" s="117">
        <v>1180</v>
      </c>
      <c r="F102" s="117"/>
      <c r="G102" s="198"/>
      <c r="H102" s="116">
        <v>908</v>
      </c>
      <c r="I102" s="117">
        <v>908</v>
      </c>
      <c r="J102" s="117">
        <v>0</v>
      </c>
      <c r="K102" s="118">
        <v>0</v>
      </c>
      <c r="L102" s="163"/>
    </row>
    <row r="103" spans="1:12" ht="28.2" x14ac:dyDescent="0.3">
      <c r="A103" s="196"/>
      <c r="B103" s="197"/>
      <c r="C103" s="207" t="s">
        <v>323</v>
      </c>
      <c r="D103" s="169">
        <v>434</v>
      </c>
      <c r="E103" s="117">
        <v>434</v>
      </c>
      <c r="F103" s="117"/>
      <c r="G103" s="198"/>
      <c r="H103" s="116">
        <v>545</v>
      </c>
      <c r="I103" s="117">
        <v>545</v>
      </c>
      <c r="J103" s="117">
        <v>0</v>
      </c>
      <c r="K103" s="118">
        <v>0</v>
      </c>
      <c r="L103" s="163"/>
    </row>
    <row r="104" spans="1:12" ht="28.2" x14ac:dyDescent="0.3">
      <c r="A104" s="196"/>
      <c r="B104" s="197"/>
      <c r="C104" s="207" t="s">
        <v>324</v>
      </c>
      <c r="D104" s="169">
        <v>859</v>
      </c>
      <c r="E104" s="117">
        <v>859</v>
      </c>
      <c r="F104" s="117"/>
      <c r="G104" s="198"/>
      <c r="H104" s="116">
        <v>2726</v>
      </c>
      <c r="I104" s="117">
        <v>2726</v>
      </c>
      <c r="J104" s="117">
        <v>0</v>
      </c>
      <c r="K104" s="118">
        <v>0</v>
      </c>
      <c r="L104" s="163"/>
    </row>
    <row r="105" spans="1:12" ht="15.75" customHeight="1" x14ac:dyDescent="0.3">
      <c r="A105" s="196"/>
      <c r="B105" s="197"/>
      <c r="C105" s="204" t="s">
        <v>325</v>
      </c>
      <c r="D105" s="169">
        <v>555</v>
      </c>
      <c r="E105" s="117">
        <v>555</v>
      </c>
      <c r="F105" s="117"/>
      <c r="G105" s="198"/>
      <c r="H105" s="116">
        <v>486</v>
      </c>
      <c r="I105" s="117">
        <v>486</v>
      </c>
      <c r="J105" s="117">
        <v>0</v>
      </c>
      <c r="K105" s="118">
        <v>0</v>
      </c>
    </row>
    <row r="106" spans="1:12" ht="15.75" customHeight="1" x14ac:dyDescent="0.3">
      <c r="A106" s="196"/>
      <c r="B106" s="197"/>
      <c r="C106" s="204" t="s">
        <v>326</v>
      </c>
      <c r="D106" s="169">
        <v>18</v>
      </c>
      <c r="E106" s="117">
        <v>18</v>
      </c>
      <c r="F106" s="117"/>
      <c r="G106" s="198"/>
      <c r="H106" s="116">
        <v>329</v>
      </c>
      <c r="I106" s="117">
        <v>329</v>
      </c>
      <c r="J106" s="117">
        <v>0</v>
      </c>
      <c r="K106" s="118">
        <v>0</v>
      </c>
    </row>
    <row r="107" spans="1:12" x14ac:dyDescent="0.3">
      <c r="A107" s="196"/>
      <c r="B107" s="197"/>
      <c r="C107" s="204"/>
      <c r="D107" s="169"/>
      <c r="E107" s="117"/>
      <c r="F107" s="117"/>
      <c r="G107" s="198"/>
      <c r="H107" s="116"/>
      <c r="I107" s="117"/>
      <c r="J107" s="117"/>
      <c r="K107" s="118"/>
    </row>
    <row r="108" spans="1:12" x14ac:dyDescent="0.3">
      <c r="A108" s="196"/>
      <c r="B108" s="197"/>
      <c r="C108" s="205" t="s">
        <v>35</v>
      </c>
      <c r="D108" s="153">
        <f>SUM(D96:D107)</f>
        <v>17945</v>
      </c>
      <c r="E108" s="132">
        <f>SUM(E96:E107)</f>
        <v>16295</v>
      </c>
      <c r="F108" s="132">
        <f>SUM(F96:F107)</f>
        <v>1650</v>
      </c>
      <c r="G108" s="206">
        <f>SUM(G96:G107)</f>
        <v>0</v>
      </c>
      <c r="H108" s="131">
        <v>20872</v>
      </c>
      <c r="I108" s="132">
        <v>19220</v>
      </c>
      <c r="J108" s="132">
        <v>1652</v>
      </c>
      <c r="K108" s="133">
        <v>0</v>
      </c>
    </row>
    <row r="109" spans="1:12" x14ac:dyDescent="0.3">
      <c r="A109" s="196"/>
      <c r="B109" s="197"/>
      <c r="C109" s="205"/>
      <c r="D109" s="153"/>
      <c r="E109" s="132"/>
      <c r="F109" s="132"/>
      <c r="G109" s="206"/>
      <c r="H109" s="116"/>
      <c r="I109" s="117"/>
      <c r="J109" s="117"/>
      <c r="K109" s="118"/>
    </row>
    <row r="110" spans="1:12" x14ac:dyDescent="0.3">
      <c r="A110" s="196"/>
      <c r="B110" s="197" t="s">
        <v>14</v>
      </c>
      <c r="C110" s="168" t="s">
        <v>27</v>
      </c>
      <c r="D110" s="153"/>
      <c r="E110" s="132"/>
      <c r="F110" s="132"/>
      <c r="G110" s="206"/>
      <c r="H110" s="116"/>
      <c r="I110" s="117"/>
      <c r="J110" s="117"/>
      <c r="K110" s="118"/>
    </row>
    <row r="111" spans="1:12" x14ac:dyDescent="0.3">
      <c r="A111" s="196"/>
      <c r="B111" s="208"/>
      <c r="C111" s="168" t="s">
        <v>32</v>
      </c>
      <c r="D111" s="169">
        <v>2000</v>
      </c>
      <c r="E111" s="117"/>
      <c r="F111" s="117">
        <v>2000</v>
      </c>
      <c r="G111" s="198"/>
      <c r="H111" s="116">
        <v>2000</v>
      </c>
      <c r="I111" s="117">
        <v>0</v>
      </c>
      <c r="J111" s="117">
        <v>2000</v>
      </c>
      <c r="K111" s="118">
        <v>0</v>
      </c>
      <c r="L111" s="163"/>
    </row>
    <row r="112" spans="1:12" x14ac:dyDescent="0.3">
      <c r="A112" s="196"/>
      <c r="B112" s="197"/>
      <c r="C112" s="168" t="s">
        <v>90</v>
      </c>
      <c r="D112" s="169">
        <v>2540</v>
      </c>
      <c r="E112" s="117">
        <v>2540</v>
      </c>
      <c r="F112" s="117"/>
      <c r="G112" s="198"/>
      <c r="H112" s="116">
        <v>2540</v>
      </c>
      <c r="I112" s="117">
        <v>2540</v>
      </c>
      <c r="J112" s="117">
        <v>0</v>
      </c>
      <c r="K112" s="118">
        <v>0</v>
      </c>
      <c r="L112" s="163"/>
    </row>
    <row r="113" spans="1:45" x14ac:dyDescent="0.3">
      <c r="A113" s="196"/>
      <c r="B113" s="197"/>
      <c r="C113" s="168" t="s">
        <v>153</v>
      </c>
      <c r="D113" s="169">
        <v>1250</v>
      </c>
      <c r="E113" s="117">
        <v>1250</v>
      </c>
      <c r="F113" s="117"/>
      <c r="G113" s="198"/>
      <c r="H113" s="116">
        <v>1445</v>
      </c>
      <c r="I113" s="117">
        <v>1445</v>
      </c>
      <c r="J113" s="117">
        <v>0</v>
      </c>
      <c r="K113" s="118">
        <v>0</v>
      </c>
      <c r="L113" s="163"/>
    </row>
    <row r="114" spans="1:45" x14ac:dyDescent="0.3">
      <c r="A114" s="196"/>
      <c r="B114" s="197"/>
      <c r="C114" s="168" t="s">
        <v>154</v>
      </c>
      <c r="D114" s="169">
        <v>2300</v>
      </c>
      <c r="E114" s="117">
        <v>2300</v>
      </c>
      <c r="F114" s="117"/>
      <c r="G114" s="198"/>
      <c r="H114" s="116">
        <v>2300</v>
      </c>
      <c r="I114" s="117">
        <v>2300</v>
      </c>
      <c r="J114" s="117">
        <v>0</v>
      </c>
      <c r="K114" s="118">
        <v>0</v>
      </c>
      <c r="L114" s="163"/>
    </row>
    <row r="115" spans="1:45" x14ac:dyDescent="0.3">
      <c r="A115" s="196"/>
      <c r="B115" s="197"/>
      <c r="C115" s="168" t="s">
        <v>155</v>
      </c>
      <c r="D115" s="169">
        <v>30000</v>
      </c>
      <c r="E115" s="117">
        <v>30000</v>
      </c>
      <c r="F115" s="117"/>
      <c r="G115" s="198"/>
      <c r="H115" s="116">
        <v>30000</v>
      </c>
      <c r="I115" s="117">
        <v>30000</v>
      </c>
      <c r="J115" s="117">
        <v>0</v>
      </c>
      <c r="K115" s="118">
        <v>0</v>
      </c>
      <c r="L115" s="163"/>
    </row>
    <row r="116" spans="1:45" x14ac:dyDescent="0.3">
      <c r="A116" s="196"/>
      <c r="B116" s="197"/>
      <c r="C116" s="168" t="s">
        <v>233</v>
      </c>
      <c r="D116" s="169">
        <v>22000</v>
      </c>
      <c r="E116" s="117">
        <v>22000</v>
      </c>
      <c r="F116" s="117"/>
      <c r="G116" s="198"/>
      <c r="H116" s="116">
        <v>22000</v>
      </c>
      <c r="I116" s="117">
        <v>22000</v>
      </c>
      <c r="J116" s="117">
        <v>0</v>
      </c>
      <c r="K116" s="118">
        <v>0</v>
      </c>
      <c r="L116" s="163"/>
    </row>
    <row r="117" spans="1:45" x14ac:dyDescent="0.3">
      <c r="A117" s="196"/>
      <c r="B117" s="197"/>
      <c r="C117" s="168" t="s">
        <v>234</v>
      </c>
      <c r="D117" s="169">
        <v>2000</v>
      </c>
      <c r="E117" s="117">
        <v>2000</v>
      </c>
      <c r="F117" s="117"/>
      <c r="G117" s="198"/>
      <c r="H117" s="116">
        <v>2000</v>
      </c>
      <c r="I117" s="117">
        <v>2000</v>
      </c>
      <c r="J117" s="117">
        <v>0</v>
      </c>
      <c r="K117" s="118">
        <v>0</v>
      </c>
      <c r="L117" s="163"/>
    </row>
    <row r="118" spans="1:45" s="33" customFormat="1" x14ac:dyDescent="0.3">
      <c r="A118" s="146"/>
      <c r="B118" s="195"/>
      <c r="C118" s="168" t="s">
        <v>235</v>
      </c>
      <c r="D118" s="169">
        <v>6000</v>
      </c>
      <c r="E118" s="117">
        <v>6000</v>
      </c>
      <c r="F118" s="117"/>
      <c r="G118" s="170"/>
      <c r="H118" s="116">
        <v>6898</v>
      </c>
      <c r="I118" s="117">
        <v>6898</v>
      </c>
      <c r="J118" s="117">
        <v>0</v>
      </c>
      <c r="K118" s="118">
        <v>0</v>
      </c>
      <c r="L118" s="163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</row>
    <row r="119" spans="1:45" x14ac:dyDescent="0.3">
      <c r="A119" s="196"/>
      <c r="B119" s="197"/>
      <c r="C119" s="168" t="s">
        <v>236</v>
      </c>
      <c r="D119" s="169">
        <v>40000</v>
      </c>
      <c r="E119" s="117">
        <v>40000</v>
      </c>
      <c r="F119" s="117"/>
      <c r="G119" s="198"/>
      <c r="H119" s="116">
        <v>50000</v>
      </c>
      <c r="I119" s="117">
        <v>50000</v>
      </c>
      <c r="J119" s="117">
        <v>0</v>
      </c>
      <c r="K119" s="118">
        <v>0</v>
      </c>
      <c r="L119" s="163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</row>
    <row r="120" spans="1:45" x14ac:dyDescent="0.3">
      <c r="A120" s="196"/>
      <c r="B120" s="197"/>
      <c r="C120" s="168" t="s">
        <v>237</v>
      </c>
      <c r="D120" s="169"/>
      <c r="E120" s="117"/>
      <c r="F120" s="117"/>
      <c r="G120" s="198"/>
      <c r="H120" s="116"/>
      <c r="I120" s="117"/>
      <c r="J120" s="117"/>
      <c r="K120" s="11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</row>
    <row r="121" spans="1:45" ht="28.2" x14ac:dyDescent="0.3">
      <c r="A121" s="196"/>
      <c r="B121" s="197"/>
      <c r="C121" s="204" t="s">
        <v>238</v>
      </c>
      <c r="D121" s="169">
        <v>60000</v>
      </c>
      <c r="E121" s="117">
        <v>60000</v>
      </c>
      <c r="F121" s="117"/>
      <c r="G121" s="198"/>
      <c r="H121" s="116">
        <v>60000</v>
      </c>
      <c r="I121" s="117">
        <v>60000</v>
      </c>
      <c r="J121" s="117">
        <v>0</v>
      </c>
      <c r="K121" s="118">
        <v>0</v>
      </c>
      <c r="L121" s="163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</row>
    <row r="122" spans="1:45" s="33" customFormat="1" ht="28.2" x14ac:dyDescent="0.3">
      <c r="A122" s="146"/>
      <c r="B122" s="195"/>
      <c r="C122" s="204" t="s">
        <v>239</v>
      </c>
      <c r="D122" s="169">
        <v>12000</v>
      </c>
      <c r="E122" s="117">
        <v>12000</v>
      </c>
      <c r="F122" s="117"/>
      <c r="G122" s="170"/>
      <c r="H122" s="116">
        <v>8200</v>
      </c>
      <c r="I122" s="117">
        <v>8200</v>
      </c>
      <c r="J122" s="117">
        <v>0</v>
      </c>
      <c r="K122" s="118">
        <v>0</v>
      </c>
      <c r="L122" s="163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45" s="33" customFormat="1" x14ac:dyDescent="0.3">
      <c r="A123" s="146"/>
      <c r="B123" s="195"/>
      <c r="C123" s="168" t="s">
        <v>240</v>
      </c>
      <c r="D123" s="169">
        <v>30000</v>
      </c>
      <c r="E123" s="117">
        <v>30000</v>
      </c>
      <c r="F123" s="117"/>
      <c r="G123" s="170"/>
      <c r="H123" s="116">
        <v>62500</v>
      </c>
      <c r="I123" s="117">
        <v>62500</v>
      </c>
      <c r="J123" s="117">
        <v>0</v>
      </c>
      <c r="K123" s="118">
        <v>0</v>
      </c>
      <c r="L123" s="163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</row>
    <row r="124" spans="1:45" ht="28.2" x14ac:dyDescent="0.3">
      <c r="A124" s="196"/>
      <c r="B124" s="197"/>
      <c r="C124" s="204" t="s">
        <v>241</v>
      </c>
      <c r="D124" s="169"/>
      <c r="E124" s="117"/>
      <c r="F124" s="117"/>
      <c r="G124" s="198"/>
      <c r="H124" s="116"/>
      <c r="I124" s="117"/>
      <c r="J124" s="117"/>
      <c r="K124" s="118"/>
      <c r="L124" s="163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</row>
    <row r="125" spans="1:45" x14ac:dyDescent="0.3">
      <c r="A125" s="196"/>
      <c r="B125" s="197"/>
      <c r="C125" s="168" t="s">
        <v>242</v>
      </c>
      <c r="D125" s="169">
        <v>1500</v>
      </c>
      <c r="E125" s="117">
        <v>1500</v>
      </c>
      <c r="F125" s="117"/>
      <c r="G125" s="198"/>
      <c r="H125" s="116">
        <v>1500</v>
      </c>
      <c r="I125" s="117">
        <v>1500</v>
      </c>
      <c r="J125" s="117">
        <v>0</v>
      </c>
      <c r="K125" s="118">
        <v>0</v>
      </c>
      <c r="L125" s="163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</row>
    <row r="126" spans="1:45" x14ac:dyDescent="0.3">
      <c r="A126" s="196"/>
      <c r="B126" s="197"/>
      <c r="C126" s="168" t="s">
        <v>243</v>
      </c>
      <c r="D126" s="169">
        <v>1400</v>
      </c>
      <c r="E126" s="117">
        <v>1400</v>
      </c>
      <c r="F126" s="117"/>
      <c r="G126" s="198"/>
      <c r="H126" s="116">
        <v>1550</v>
      </c>
      <c r="I126" s="117">
        <v>1550</v>
      </c>
      <c r="J126" s="117">
        <v>0</v>
      </c>
      <c r="K126" s="118">
        <v>0</v>
      </c>
      <c r="L126" s="163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</row>
    <row r="127" spans="1:45" x14ac:dyDescent="0.3">
      <c r="A127" s="196"/>
      <c r="B127" s="197"/>
      <c r="C127" s="168" t="s">
        <v>244</v>
      </c>
      <c r="D127" s="169">
        <v>5000</v>
      </c>
      <c r="E127" s="117">
        <v>5000</v>
      </c>
      <c r="F127" s="117"/>
      <c r="G127" s="198"/>
      <c r="H127" s="116">
        <v>5000</v>
      </c>
      <c r="I127" s="117">
        <v>5000</v>
      </c>
      <c r="J127" s="117">
        <v>0</v>
      </c>
      <c r="K127" s="118">
        <v>0</v>
      </c>
      <c r="L127" s="163"/>
    </row>
    <row r="128" spans="1:45" x14ac:dyDescent="0.3">
      <c r="A128" s="196"/>
      <c r="B128" s="197"/>
      <c r="C128" s="168" t="s">
        <v>245</v>
      </c>
      <c r="D128" s="169">
        <v>5000</v>
      </c>
      <c r="E128" s="117">
        <v>5000</v>
      </c>
      <c r="F128" s="117"/>
      <c r="G128" s="198"/>
      <c r="H128" s="116">
        <v>5000</v>
      </c>
      <c r="I128" s="117">
        <v>5000</v>
      </c>
      <c r="J128" s="117">
        <v>0</v>
      </c>
      <c r="K128" s="118">
        <v>0</v>
      </c>
      <c r="L128" s="163"/>
    </row>
    <row r="129" spans="1:45" x14ac:dyDescent="0.3">
      <c r="A129" s="196"/>
      <c r="B129" s="197"/>
      <c r="C129" s="168" t="s">
        <v>246</v>
      </c>
      <c r="D129" s="169">
        <v>300</v>
      </c>
      <c r="E129" s="117">
        <v>300</v>
      </c>
      <c r="F129" s="117"/>
      <c r="G129" s="198"/>
      <c r="H129" s="116">
        <v>300</v>
      </c>
      <c r="I129" s="117">
        <v>300</v>
      </c>
      <c r="J129" s="117">
        <v>0</v>
      </c>
      <c r="K129" s="118">
        <v>0</v>
      </c>
      <c r="L129" s="163"/>
    </row>
    <row r="130" spans="1:45" x14ac:dyDescent="0.3">
      <c r="A130" s="196"/>
      <c r="B130" s="197"/>
      <c r="C130" s="168" t="s">
        <v>247</v>
      </c>
      <c r="D130" s="169">
        <v>48000</v>
      </c>
      <c r="E130" s="117">
        <v>48000</v>
      </c>
      <c r="F130" s="117"/>
      <c r="G130" s="198"/>
      <c r="H130" s="116">
        <v>51100</v>
      </c>
      <c r="I130" s="117">
        <v>51100</v>
      </c>
      <c r="J130" s="117">
        <v>0</v>
      </c>
      <c r="K130" s="118">
        <v>0</v>
      </c>
      <c r="L130" s="163"/>
    </row>
    <row r="131" spans="1:45" x14ac:dyDescent="0.3">
      <c r="A131" s="196"/>
      <c r="B131" s="197"/>
      <c r="C131" s="168" t="s">
        <v>248</v>
      </c>
      <c r="D131" s="169">
        <v>500</v>
      </c>
      <c r="E131" s="117">
        <v>500</v>
      </c>
      <c r="F131" s="117"/>
      <c r="G131" s="198"/>
      <c r="H131" s="116">
        <v>500</v>
      </c>
      <c r="I131" s="117">
        <v>500</v>
      </c>
      <c r="J131" s="117">
        <v>0</v>
      </c>
      <c r="K131" s="118">
        <v>0</v>
      </c>
      <c r="L131" s="163"/>
    </row>
    <row r="132" spans="1:45" x14ac:dyDescent="0.3">
      <c r="A132" s="196"/>
      <c r="B132" s="197"/>
      <c r="C132" s="168" t="s">
        <v>249</v>
      </c>
      <c r="D132" s="169">
        <v>500</v>
      </c>
      <c r="E132" s="117">
        <v>500</v>
      </c>
      <c r="F132" s="117"/>
      <c r="G132" s="198"/>
      <c r="H132" s="116">
        <v>500</v>
      </c>
      <c r="I132" s="117">
        <v>500</v>
      </c>
      <c r="J132" s="117">
        <v>0</v>
      </c>
      <c r="K132" s="118">
        <v>0</v>
      </c>
      <c r="L132" s="163"/>
    </row>
    <row r="133" spans="1:45" x14ac:dyDescent="0.3">
      <c r="A133" s="196"/>
      <c r="B133" s="197"/>
      <c r="C133" s="168" t="s">
        <v>388</v>
      </c>
      <c r="D133" s="169"/>
      <c r="E133" s="117"/>
      <c r="F133" s="117"/>
      <c r="G133" s="198"/>
      <c r="H133" s="116"/>
      <c r="I133" s="117"/>
      <c r="J133" s="117"/>
      <c r="K133" s="118"/>
      <c r="L133" s="163"/>
    </row>
    <row r="134" spans="1:45" x14ac:dyDescent="0.3">
      <c r="A134" s="196"/>
      <c r="B134" s="197"/>
      <c r="C134" s="168" t="s">
        <v>389</v>
      </c>
      <c r="D134" s="169">
        <v>4400</v>
      </c>
      <c r="E134" s="117">
        <v>4400</v>
      </c>
      <c r="F134" s="117"/>
      <c r="G134" s="198"/>
      <c r="H134" s="116">
        <v>4400</v>
      </c>
      <c r="I134" s="117">
        <v>4400</v>
      </c>
      <c r="J134" s="117">
        <v>0</v>
      </c>
      <c r="K134" s="118">
        <v>0</v>
      </c>
      <c r="L134" s="163"/>
    </row>
    <row r="135" spans="1:45" x14ac:dyDescent="0.3">
      <c r="A135" s="196"/>
      <c r="B135" s="197"/>
      <c r="C135" s="168" t="s">
        <v>390</v>
      </c>
      <c r="D135" s="169">
        <v>11100</v>
      </c>
      <c r="E135" s="117">
        <v>11100</v>
      </c>
      <c r="F135" s="117"/>
      <c r="G135" s="198"/>
      <c r="H135" s="116">
        <v>11100</v>
      </c>
      <c r="I135" s="117">
        <v>11100</v>
      </c>
      <c r="J135" s="117">
        <v>0</v>
      </c>
      <c r="K135" s="118">
        <v>0</v>
      </c>
      <c r="L135" s="163"/>
    </row>
    <row r="136" spans="1:45" ht="18.75" customHeight="1" x14ac:dyDescent="0.3">
      <c r="A136" s="196"/>
      <c r="B136" s="197"/>
      <c r="C136" s="168" t="s">
        <v>391</v>
      </c>
      <c r="D136" s="169">
        <v>7289</v>
      </c>
      <c r="E136" s="117">
        <v>7289</v>
      </c>
      <c r="F136" s="117"/>
      <c r="G136" s="198"/>
      <c r="H136" s="116">
        <v>17530</v>
      </c>
      <c r="I136" s="117">
        <v>17530</v>
      </c>
      <c r="J136" s="117">
        <v>0</v>
      </c>
      <c r="K136" s="118">
        <v>0</v>
      </c>
      <c r="L136" s="163"/>
    </row>
    <row r="137" spans="1:45" x14ac:dyDescent="0.3">
      <c r="A137" s="196"/>
      <c r="B137" s="197"/>
      <c r="C137" s="204" t="s">
        <v>392</v>
      </c>
      <c r="D137" s="209">
        <v>100</v>
      </c>
      <c r="E137" s="151"/>
      <c r="F137" s="151">
        <v>100</v>
      </c>
      <c r="G137" s="210"/>
      <c r="H137" s="116">
        <v>100</v>
      </c>
      <c r="I137" s="117">
        <v>0</v>
      </c>
      <c r="J137" s="117">
        <v>100</v>
      </c>
      <c r="K137" s="118">
        <v>0</v>
      </c>
      <c r="L137" s="163"/>
    </row>
    <row r="138" spans="1:45" ht="16.5" customHeight="1" x14ac:dyDescent="0.3">
      <c r="A138" s="196"/>
      <c r="B138" s="197"/>
      <c r="C138" s="204" t="s">
        <v>393</v>
      </c>
      <c r="D138" s="209">
        <v>8000</v>
      </c>
      <c r="E138" s="151"/>
      <c r="F138" s="151">
        <v>8000</v>
      </c>
      <c r="G138" s="210"/>
      <c r="H138" s="116">
        <v>8000</v>
      </c>
      <c r="I138" s="117">
        <v>0</v>
      </c>
      <c r="J138" s="117">
        <v>8000</v>
      </c>
      <c r="K138" s="118">
        <v>0</v>
      </c>
      <c r="L138" s="163"/>
    </row>
    <row r="139" spans="1:45" ht="18.75" customHeight="1" x14ac:dyDescent="0.3">
      <c r="A139" s="196"/>
      <c r="B139" s="197"/>
      <c r="C139" s="204" t="s">
        <v>394</v>
      </c>
      <c r="D139" s="209">
        <v>20000</v>
      </c>
      <c r="E139" s="151"/>
      <c r="F139" s="151">
        <v>20000</v>
      </c>
      <c r="G139" s="210"/>
      <c r="H139" s="116">
        <v>10000</v>
      </c>
      <c r="I139" s="117">
        <v>0</v>
      </c>
      <c r="J139" s="117">
        <v>10000</v>
      </c>
      <c r="K139" s="118">
        <v>0</v>
      </c>
      <c r="L139" s="163"/>
    </row>
    <row r="140" spans="1:45" x14ac:dyDescent="0.3">
      <c r="A140" s="196"/>
      <c r="B140" s="197"/>
      <c r="C140" s="204" t="s">
        <v>395</v>
      </c>
      <c r="D140" s="209">
        <v>1000</v>
      </c>
      <c r="E140" s="151"/>
      <c r="F140" s="151">
        <v>1000</v>
      </c>
      <c r="G140" s="210"/>
      <c r="H140" s="116">
        <v>1000</v>
      </c>
      <c r="I140" s="117">
        <v>0</v>
      </c>
      <c r="J140" s="117">
        <v>1000</v>
      </c>
      <c r="K140" s="118">
        <v>0</v>
      </c>
      <c r="L140" s="163"/>
    </row>
    <row r="141" spans="1:45" ht="18" customHeight="1" x14ac:dyDescent="0.3">
      <c r="A141" s="196"/>
      <c r="B141" s="197"/>
      <c r="C141" s="204" t="s">
        <v>396</v>
      </c>
      <c r="D141" s="209">
        <v>20000</v>
      </c>
      <c r="E141" s="151">
        <v>20000</v>
      </c>
      <c r="F141" s="151"/>
      <c r="G141" s="210"/>
      <c r="H141" s="116">
        <v>28000</v>
      </c>
      <c r="I141" s="117">
        <v>28000</v>
      </c>
      <c r="J141" s="117">
        <v>0</v>
      </c>
      <c r="K141" s="118">
        <v>0</v>
      </c>
      <c r="L141" s="163"/>
    </row>
    <row r="142" spans="1:45" s="33" customFormat="1" x14ac:dyDescent="0.3">
      <c r="A142" s="146"/>
      <c r="B142" s="195"/>
      <c r="C142" s="168" t="s">
        <v>521</v>
      </c>
      <c r="D142" s="169"/>
      <c r="E142" s="117"/>
      <c r="F142" s="117"/>
      <c r="G142" s="170"/>
      <c r="H142" s="116">
        <v>13673</v>
      </c>
      <c r="I142" s="117">
        <v>13673</v>
      </c>
      <c r="J142" s="117">
        <v>0</v>
      </c>
      <c r="K142" s="118">
        <v>0</v>
      </c>
      <c r="L142" s="163"/>
      <c r="M142" s="158"/>
      <c r="N142" s="158"/>
      <c r="O142" s="158"/>
      <c r="P142" s="158"/>
      <c r="Q142" s="158"/>
      <c r="R142" s="158"/>
      <c r="S142" s="15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</row>
    <row r="143" spans="1:45" x14ac:dyDescent="0.3">
      <c r="A143" s="196"/>
      <c r="B143" s="197"/>
      <c r="C143" s="204" t="s">
        <v>397</v>
      </c>
      <c r="D143" s="209">
        <v>72000</v>
      </c>
      <c r="E143" s="151"/>
      <c r="F143" s="151">
        <v>72000</v>
      </c>
      <c r="G143" s="210"/>
      <c r="H143" s="116">
        <v>65800</v>
      </c>
      <c r="I143" s="117">
        <v>0</v>
      </c>
      <c r="J143" s="117">
        <v>65800</v>
      </c>
      <c r="K143" s="118">
        <v>0</v>
      </c>
      <c r="L143" s="163"/>
    </row>
    <row r="144" spans="1:45" x14ac:dyDescent="0.3">
      <c r="A144" s="196"/>
      <c r="B144" s="197"/>
      <c r="C144" s="204" t="s">
        <v>398</v>
      </c>
      <c r="D144" s="209">
        <v>11362</v>
      </c>
      <c r="E144" s="151"/>
      <c r="F144" s="151">
        <v>11362</v>
      </c>
      <c r="G144" s="210"/>
      <c r="H144" s="116">
        <v>11362</v>
      </c>
      <c r="I144" s="117">
        <v>0</v>
      </c>
      <c r="J144" s="117">
        <v>11362</v>
      </c>
      <c r="K144" s="118">
        <v>0</v>
      </c>
      <c r="L144" s="163"/>
    </row>
    <row r="145" spans="1:45" x14ac:dyDescent="0.3">
      <c r="A145" s="196"/>
      <c r="B145" s="197"/>
      <c r="C145" s="204" t="s">
        <v>399</v>
      </c>
      <c r="D145" s="209">
        <v>4800</v>
      </c>
      <c r="E145" s="151">
        <v>4800</v>
      </c>
      <c r="F145" s="151"/>
      <c r="G145" s="210"/>
      <c r="H145" s="116">
        <v>2000</v>
      </c>
      <c r="I145" s="117">
        <v>2000</v>
      </c>
      <c r="J145" s="117">
        <v>0</v>
      </c>
      <c r="K145" s="118">
        <v>0</v>
      </c>
      <c r="L145" s="163"/>
    </row>
    <row r="146" spans="1:45" x14ac:dyDescent="0.3">
      <c r="A146" s="196"/>
      <c r="B146" s="197"/>
      <c r="C146" s="204" t="s">
        <v>400</v>
      </c>
      <c r="D146" s="209"/>
      <c r="E146" s="151"/>
      <c r="F146" s="151"/>
      <c r="G146" s="210"/>
      <c r="H146" s="116"/>
      <c r="I146" s="117"/>
      <c r="J146" s="117"/>
      <c r="K146" s="118"/>
      <c r="L146" s="163"/>
    </row>
    <row r="147" spans="1:45" x14ac:dyDescent="0.3">
      <c r="A147" s="196"/>
      <c r="B147" s="197"/>
      <c r="C147" s="204" t="s">
        <v>401</v>
      </c>
      <c r="D147" s="209">
        <v>13000</v>
      </c>
      <c r="E147" s="151"/>
      <c r="F147" s="151">
        <v>13000</v>
      </c>
      <c r="G147" s="210"/>
      <c r="H147" s="116">
        <v>3000</v>
      </c>
      <c r="I147" s="117">
        <v>0</v>
      </c>
      <c r="J147" s="117">
        <v>3000</v>
      </c>
      <c r="K147" s="118">
        <v>0</v>
      </c>
      <c r="L147" s="163"/>
    </row>
    <row r="148" spans="1:45" x14ac:dyDescent="0.3">
      <c r="A148" s="196"/>
      <c r="B148" s="197"/>
      <c r="C148" s="204" t="s">
        <v>402</v>
      </c>
      <c r="D148" s="209">
        <v>400</v>
      </c>
      <c r="E148" s="151"/>
      <c r="F148" s="151">
        <v>400</v>
      </c>
      <c r="G148" s="210"/>
      <c r="H148" s="116">
        <v>400</v>
      </c>
      <c r="I148" s="117">
        <v>0</v>
      </c>
      <c r="J148" s="117">
        <v>400</v>
      </c>
      <c r="K148" s="118">
        <v>0</v>
      </c>
      <c r="L148" s="163"/>
    </row>
    <row r="149" spans="1:45" x14ac:dyDescent="0.3">
      <c r="A149" s="196"/>
      <c r="B149" s="197"/>
      <c r="C149" s="204" t="s">
        <v>403</v>
      </c>
      <c r="D149" s="209">
        <v>1000</v>
      </c>
      <c r="E149" s="151">
        <v>1000</v>
      </c>
      <c r="F149" s="151"/>
      <c r="G149" s="210"/>
      <c r="H149" s="116">
        <v>1000</v>
      </c>
      <c r="I149" s="117">
        <v>1000</v>
      </c>
      <c r="J149" s="117">
        <v>0</v>
      </c>
      <c r="K149" s="118">
        <v>0</v>
      </c>
      <c r="L149" s="163"/>
    </row>
    <row r="150" spans="1:45" x14ac:dyDescent="0.3">
      <c r="A150" s="196"/>
      <c r="B150" s="197"/>
      <c r="C150" s="204" t="s">
        <v>404</v>
      </c>
      <c r="D150" s="209">
        <v>20000</v>
      </c>
      <c r="E150" s="151">
        <v>20000</v>
      </c>
      <c r="F150" s="151"/>
      <c r="G150" s="210"/>
      <c r="H150" s="116">
        <v>20000</v>
      </c>
      <c r="I150" s="117">
        <v>20000</v>
      </c>
      <c r="J150" s="117">
        <v>0</v>
      </c>
      <c r="K150" s="118">
        <v>0</v>
      </c>
      <c r="L150" s="163"/>
    </row>
    <row r="151" spans="1:45" s="33" customFormat="1" x14ac:dyDescent="0.3">
      <c r="A151" s="146"/>
      <c r="B151" s="195"/>
      <c r="C151" s="168" t="s">
        <v>405</v>
      </c>
      <c r="D151" s="169">
        <v>17000</v>
      </c>
      <c r="E151" s="117">
        <v>17000</v>
      </c>
      <c r="F151" s="117"/>
      <c r="G151" s="170"/>
      <c r="H151" s="116">
        <v>17000</v>
      </c>
      <c r="I151" s="117">
        <v>17000</v>
      </c>
      <c r="J151" s="117">
        <v>0</v>
      </c>
      <c r="K151" s="118">
        <v>0</v>
      </c>
      <c r="L151" s="163"/>
      <c r="M151" s="158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</row>
    <row r="152" spans="1:45" s="33" customFormat="1" x14ac:dyDescent="0.3">
      <c r="A152" s="146"/>
      <c r="B152" s="195"/>
      <c r="C152" s="168" t="s">
        <v>406</v>
      </c>
      <c r="D152" s="169">
        <v>1000</v>
      </c>
      <c r="E152" s="117"/>
      <c r="F152" s="117">
        <v>1000</v>
      </c>
      <c r="G152" s="170"/>
      <c r="H152" s="116">
        <v>3000</v>
      </c>
      <c r="I152" s="117">
        <v>0</v>
      </c>
      <c r="J152" s="117">
        <v>3000</v>
      </c>
      <c r="K152" s="118">
        <v>0</v>
      </c>
      <c r="L152" s="163"/>
      <c r="M152" s="158"/>
      <c r="N152" s="158"/>
      <c r="O152" s="158"/>
      <c r="P152" s="158"/>
      <c r="Q152" s="158"/>
      <c r="R152" s="158"/>
      <c r="S152" s="15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</row>
    <row r="153" spans="1:45" s="33" customFormat="1" x14ac:dyDescent="0.3">
      <c r="A153" s="146"/>
      <c r="B153" s="195"/>
      <c r="C153" s="168" t="s">
        <v>407</v>
      </c>
      <c r="D153" s="169">
        <v>635</v>
      </c>
      <c r="E153" s="117"/>
      <c r="F153" s="117">
        <v>635</v>
      </c>
      <c r="G153" s="170"/>
      <c r="H153" s="116">
        <v>953</v>
      </c>
      <c r="I153" s="117">
        <v>0</v>
      </c>
      <c r="J153" s="117">
        <v>953</v>
      </c>
      <c r="K153" s="118">
        <v>0</v>
      </c>
      <c r="L153" s="163"/>
      <c r="M153" s="158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</row>
    <row r="154" spans="1:45" x14ac:dyDescent="0.3">
      <c r="A154" s="196"/>
      <c r="B154" s="197"/>
      <c r="C154" s="204" t="s">
        <v>419</v>
      </c>
      <c r="D154" s="209">
        <v>8500</v>
      </c>
      <c r="E154" s="151">
        <v>8500</v>
      </c>
      <c r="F154" s="151"/>
      <c r="G154" s="210"/>
      <c r="H154" s="116">
        <v>1000</v>
      </c>
      <c r="I154" s="117">
        <v>1000</v>
      </c>
      <c r="J154" s="117">
        <v>0</v>
      </c>
      <c r="K154" s="118">
        <v>0</v>
      </c>
      <c r="L154" s="163"/>
    </row>
    <row r="155" spans="1:45" x14ac:dyDescent="0.3">
      <c r="A155" s="196"/>
      <c r="B155" s="197"/>
      <c r="C155" s="204" t="s">
        <v>420</v>
      </c>
      <c r="D155" s="209">
        <v>4000</v>
      </c>
      <c r="E155" s="151">
        <v>4000</v>
      </c>
      <c r="F155" s="151"/>
      <c r="G155" s="210"/>
      <c r="H155" s="116">
        <v>6240</v>
      </c>
      <c r="I155" s="117">
        <v>6240</v>
      </c>
      <c r="J155" s="117">
        <v>0</v>
      </c>
      <c r="K155" s="118">
        <v>0</v>
      </c>
      <c r="L155" s="163"/>
    </row>
    <row r="156" spans="1:45" ht="30" customHeight="1" x14ac:dyDescent="0.3">
      <c r="A156" s="196"/>
      <c r="B156" s="197"/>
      <c r="C156" s="204" t="s">
        <v>421</v>
      </c>
      <c r="D156" s="209">
        <v>2299</v>
      </c>
      <c r="E156" s="151">
        <v>2299</v>
      </c>
      <c r="F156" s="151"/>
      <c r="G156" s="210"/>
      <c r="H156" s="116">
        <v>2299</v>
      </c>
      <c r="I156" s="117">
        <v>2299</v>
      </c>
      <c r="J156" s="117">
        <v>0</v>
      </c>
      <c r="K156" s="118">
        <v>0</v>
      </c>
      <c r="L156" s="163"/>
    </row>
    <row r="157" spans="1:45" ht="30.75" customHeight="1" x14ac:dyDescent="0.3">
      <c r="A157" s="196"/>
      <c r="B157" s="197"/>
      <c r="C157" s="204" t="s">
        <v>422</v>
      </c>
      <c r="D157" s="209">
        <v>1505</v>
      </c>
      <c r="E157" s="151">
        <v>1505</v>
      </c>
      <c r="F157" s="151"/>
      <c r="G157" s="210"/>
      <c r="H157" s="116">
        <v>1505</v>
      </c>
      <c r="I157" s="117">
        <v>1505</v>
      </c>
      <c r="J157" s="117">
        <v>0</v>
      </c>
      <c r="K157" s="118">
        <v>0</v>
      </c>
      <c r="L157" s="163"/>
    </row>
    <row r="158" spans="1:45" ht="42" x14ac:dyDescent="0.3">
      <c r="A158" s="196"/>
      <c r="B158" s="197"/>
      <c r="C158" s="204" t="s">
        <v>423</v>
      </c>
      <c r="D158" s="209">
        <v>1470</v>
      </c>
      <c r="E158" s="151">
        <v>1470</v>
      </c>
      <c r="F158" s="151"/>
      <c r="G158" s="210"/>
      <c r="H158" s="116">
        <v>1470</v>
      </c>
      <c r="I158" s="117">
        <v>1470</v>
      </c>
      <c r="J158" s="117">
        <v>0</v>
      </c>
      <c r="K158" s="118">
        <v>0</v>
      </c>
      <c r="L158" s="163"/>
    </row>
    <row r="159" spans="1:45" ht="28.2" x14ac:dyDescent="0.3">
      <c r="A159" s="196"/>
      <c r="B159" s="197"/>
      <c r="C159" s="204" t="s">
        <v>424</v>
      </c>
      <c r="D159" s="209">
        <v>1864</v>
      </c>
      <c r="E159" s="151">
        <v>1864</v>
      </c>
      <c r="F159" s="151"/>
      <c r="G159" s="210"/>
      <c r="H159" s="116">
        <v>1864</v>
      </c>
      <c r="I159" s="117">
        <v>1864</v>
      </c>
      <c r="J159" s="117">
        <v>0</v>
      </c>
      <c r="K159" s="118">
        <v>0</v>
      </c>
      <c r="L159" s="163"/>
    </row>
    <row r="160" spans="1:45" ht="28.2" x14ac:dyDescent="0.3">
      <c r="A160" s="196"/>
      <c r="B160" s="197"/>
      <c r="C160" s="207" t="s">
        <v>425</v>
      </c>
      <c r="D160" s="209">
        <v>21701</v>
      </c>
      <c r="E160" s="151">
        <v>21701</v>
      </c>
      <c r="F160" s="151"/>
      <c r="G160" s="210"/>
      <c r="H160" s="116">
        <v>17290</v>
      </c>
      <c r="I160" s="117">
        <v>17290</v>
      </c>
      <c r="J160" s="117">
        <v>0</v>
      </c>
      <c r="K160" s="118">
        <v>0</v>
      </c>
      <c r="L160" s="163"/>
    </row>
    <row r="161" spans="1:45" ht="28.2" x14ac:dyDescent="0.3">
      <c r="A161" s="196"/>
      <c r="B161" s="197"/>
      <c r="C161" s="207" t="s">
        <v>426</v>
      </c>
      <c r="D161" s="209">
        <v>16454</v>
      </c>
      <c r="E161" s="151">
        <v>16454</v>
      </c>
      <c r="F161" s="151"/>
      <c r="G161" s="210"/>
      <c r="H161" s="116">
        <v>7104</v>
      </c>
      <c r="I161" s="117">
        <v>7104</v>
      </c>
      <c r="J161" s="117">
        <v>0</v>
      </c>
      <c r="K161" s="118">
        <v>0</v>
      </c>
      <c r="L161" s="163"/>
    </row>
    <row r="162" spans="1:45" x14ac:dyDescent="0.3">
      <c r="A162" s="196"/>
      <c r="B162" s="197"/>
      <c r="C162" s="204" t="s">
        <v>427</v>
      </c>
      <c r="D162" s="209">
        <v>2120</v>
      </c>
      <c r="E162" s="151">
        <v>2120</v>
      </c>
      <c r="F162" s="151"/>
      <c r="G162" s="210"/>
      <c r="H162" s="116">
        <v>2120</v>
      </c>
      <c r="I162" s="117">
        <v>2120</v>
      </c>
      <c r="J162" s="117">
        <v>0</v>
      </c>
      <c r="K162" s="118">
        <v>0</v>
      </c>
      <c r="L162" s="163"/>
    </row>
    <row r="163" spans="1:45" ht="28.2" x14ac:dyDescent="0.3">
      <c r="A163" s="196"/>
      <c r="B163" s="197"/>
      <c r="C163" s="204" t="s">
        <v>428</v>
      </c>
      <c r="D163" s="209">
        <v>2638</v>
      </c>
      <c r="E163" s="151">
        <v>2638</v>
      </c>
      <c r="F163" s="151"/>
      <c r="G163" s="210"/>
      <c r="H163" s="116">
        <v>2638</v>
      </c>
      <c r="I163" s="117">
        <v>2638</v>
      </c>
      <c r="J163" s="117">
        <v>0</v>
      </c>
      <c r="K163" s="118">
        <v>0</v>
      </c>
      <c r="L163" s="163"/>
    </row>
    <row r="164" spans="1:45" x14ac:dyDescent="0.3">
      <c r="A164" s="196"/>
      <c r="B164" s="197"/>
      <c r="C164" s="204" t="s">
        <v>429</v>
      </c>
      <c r="D164" s="209">
        <v>3613</v>
      </c>
      <c r="E164" s="151">
        <v>3613</v>
      </c>
      <c r="F164" s="151"/>
      <c r="G164" s="210"/>
      <c r="H164" s="116">
        <v>3613</v>
      </c>
      <c r="I164" s="117">
        <v>3613</v>
      </c>
      <c r="J164" s="117">
        <v>0</v>
      </c>
      <c r="K164" s="118">
        <v>0</v>
      </c>
      <c r="L164" s="163"/>
    </row>
    <row r="165" spans="1:45" x14ac:dyDescent="0.3">
      <c r="A165" s="196"/>
      <c r="B165" s="197"/>
      <c r="C165" s="204" t="s">
        <v>430</v>
      </c>
      <c r="D165" s="209">
        <v>3000</v>
      </c>
      <c r="E165" s="151">
        <v>3000</v>
      </c>
      <c r="F165" s="151"/>
      <c r="G165" s="210"/>
      <c r="H165" s="116">
        <v>0</v>
      </c>
      <c r="I165" s="117">
        <v>0</v>
      </c>
      <c r="J165" s="117">
        <v>0</v>
      </c>
      <c r="K165" s="118">
        <v>0</v>
      </c>
      <c r="L165" s="163"/>
    </row>
    <row r="166" spans="1:45" x14ac:dyDescent="0.3">
      <c r="A166" s="196"/>
      <c r="B166" s="197"/>
      <c r="C166" s="204" t="s">
        <v>431</v>
      </c>
      <c r="D166" s="209">
        <v>1160</v>
      </c>
      <c r="E166" s="151">
        <v>1160</v>
      </c>
      <c r="F166" s="151"/>
      <c r="G166" s="210"/>
      <c r="H166" s="116">
        <v>1160</v>
      </c>
      <c r="I166" s="117">
        <v>1160</v>
      </c>
      <c r="J166" s="117">
        <v>0</v>
      </c>
      <c r="K166" s="118">
        <v>0</v>
      </c>
      <c r="L166" s="163"/>
    </row>
    <row r="167" spans="1:45" x14ac:dyDescent="0.3">
      <c r="A167" s="196"/>
      <c r="B167" s="197"/>
      <c r="C167" s="204" t="s">
        <v>432</v>
      </c>
      <c r="D167" s="209">
        <v>20000</v>
      </c>
      <c r="E167" s="151"/>
      <c r="F167" s="151">
        <v>20000</v>
      </c>
      <c r="G167" s="210"/>
      <c r="H167" s="116">
        <v>14750</v>
      </c>
      <c r="I167" s="117">
        <v>0</v>
      </c>
      <c r="J167" s="117">
        <v>14750</v>
      </c>
      <c r="K167" s="118">
        <v>0</v>
      </c>
      <c r="L167" s="163"/>
    </row>
    <row r="168" spans="1:45" x14ac:dyDescent="0.3">
      <c r="A168" s="196"/>
      <c r="B168" s="197"/>
      <c r="C168" s="204" t="s">
        <v>433</v>
      </c>
      <c r="D168" s="209">
        <v>5000</v>
      </c>
      <c r="E168" s="151">
        <v>5000</v>
      </c>
      <c r="F168" s="151"/>
      <c r="G168" s="210"/>
      <c r="H168" s="116">
        <v>200</v>
      </c>
      <c r="I168" s="117">
        <v>200</v>
      </c>
      <c r="J168" s="117">
        <v>0</v>
      </c>
      <c r="K168" s="118">
        <v>0</v>
      </c>
      <c r="L168" s="163"/>
    </row>
    <row r="169" spans="1:45" x14ac:dyDescent="0.3">
      <c r="A169" s="196"/>
      <c r="B169" s="197"/>
      <c r="C169" s="204" t="s">
        <v>434</v>
      </c>
      <c r="D169" s="209">
        <v>1996</v>
      </c>
      <c r="E169" s="151">
        <v>1996</v>
      </c>
      <c r="F169" s="151"/>
      <c r="G169" s="210"/>
      <c r="H169" s="116">
        <v>1996</v>
      </c>
      <c r="I169" s="117">
        <v>1996</v>
      </c>
      <c r="J169" s="117">
        <v>0</v>
      </c>
      <c r="K169" s="118">
        <v>0</v>
      </c>
      <c r="L169" s="163"/>
    </row>
    <row r="170" spans="1:45" s="33" customFormat="1" x14ac:dyDescent="0.3">
      <c r="A170" s="146"/>
      <c r="B170" s="195"/>
      <c r="C170" s="168" t="s">
        <v>435</v>
      </c>
      <c r="D170" s="169">
        <v>3000</v>
      </c>
      <c r="E170" s="117">
        <v>3000</v>
      </c>
      <c r="F170" s="117"/>
      <c r="G170" s="170"/>
      <c r="H170" s="116">
        <v>505</v>
      </c>
      <c r="I170" s="117">
        <v>505</v>
      </c>
      <c r="J170" s="117">
        <v>0</v>
      </c>
      <c r="K170" s="118">
        <v>0</v>
      </c>
      <c r="L170" s="163"/>
      <c r="M170" s="158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</row>
    <row r="171" spans="1:45" x14ac:dyDescent="0.3">
      <c r="A171" s="196"/>
      <c r="B171" s="197"/>
      <c r="C171" s="204" t="s">
        <v>436</v>
      </c>
      <c r="D171" s="209">
        <v>500</v>
      </c>
      <c r="E171" s="151">
        <v>500</v>
      </c>
      <c r="F171" s="151"/>
      <c r="G171" s="210"/>
      <c r="H171" s="116">
        <v>500</v>
      </c>
      <c r="I171" s="117">
        <v>500</v>
      </c>
      <c r="J171" s="117">
        <v>0</v>
      </c>
      <c r="K171" s="118">
        <v>0</v>
      </c>
      <c r="L171" s="163"/>
    </row>
    <row r="172" spans="1:45" x14ac:dyDescent="0.3">
      <c r="A172" s="196"/>
      <c r="B172" s="197"/>
      <c r="C172" s="204" t="s">
        <v>437</v>
      </c>
      <c r="D172" s="209">
        <v>500</v>
      </c>
      <c r="E172" s="151">
        <v>500</v>
      </c>
      <c r="F172" s="151"/>
      <c r="G172" s="210"/>
      <c r="H172" s="116">
        <v>500</v>
      </c>
      <c r="I172" s="117">
        <v>500</v>
      </c>
      <c r="J172" s="117">
        <v>0</v>
      </c>
      <c r="K172" s="118">
        <v>0</v>
      </c>
    </row>
    <row r="173" spans="1:45" x14ac:dyDescent="0.3">
      <c r="A173" s="196"/>
      <c r="B173" s="197"/>
      <c r="C173" s="204" t="s">
        <v>438</v>
      </c>
      <c r="D173" s="209">
        <v>2500</v>
      </c>
      <c r="E173" s="151"/>
      <c r="F173" s="151">
        <v>2500</v>
      </c>
      <c r="G173" s="210"/>
      <c r="H173" s="116">
        <v>0</v>
      </c>
      <c r="I173" s="117">
        <v>0</v>
      </c>
      <c r="J173" s="117">
        <v>0</v>
      </c>
      <c r="K173" s="118">
        <v>0</v>
      </c>
    </row>
    <row r="174" spans="1:45" x14ac:dyDescent="0.3">
      <c r="A174" s="196"/>
      <c r="B174" s="197"/>
      <c r="C174" s="204" t="s">
        <v>439</v>
      </c>
      <c r="D174" s="209">
        <v>4000</v>
      </c>
      <c r="E174" s="151">
        <v>4000</v>
      </c>
      <c r="F174" s="151"/>
      <c r="G174" s="210"/>
      <c r="H174" s="116">
        <v>1000</v>
      </c>
      <c r="I174" s="117">
        <v>1000</v>
      </c>
      <c r="J174" s="117">
        <v>0</v>
      </c>
      <c r="K174" s="118">
        <v>0</v>
      </c>
      <c r="L174" s="163"/>
    </row>
    <row r="175" spans="1:45" x14ac:dyDescent="0.3">
      <c r="A175" s="196"/>
      <c r="B175" s="197"/>
      <c r="C175" s="204" t="s">
        <v>440</v>
      </c>
      <c r="D175" s="209">
        <v>488</v>
      </c>
      <c r="E175" s="151"/>
      <c r="F175" s="151">
        <v>488</v>
      </c>
      <c r="G175" s="210"/>
      <c r="H175" s="116">
        <v>488</v>
      </c>
      <c r="I175" s="117">
        <v>0</v>
      </c>
      <c r="J175" s="117">
        <v>488</v>
      </c>
      <c r="K175" s="118">
        <v>0</v>
      </c>
      <c r="L175" s="163"/>
    </row>
    <row r="176" spans="1:45" ht="28.2" x14ac:dyDescent="0.3">
      <c r="A176" s="196"/>
      <c r="B176" s="197"/>
      <c r="C176" s="204" t="s">
        <v>441</v>
      </c>
      <c r="D176" s="209">
        <v>270</v>
      </c>
      <c r="E176" s="151"/>
      <c r="F176" s="151">
        <v>270</v>
      </c>
      <c r="G176" s="210"/>
      <c r="H176" s="116">
        <v>270</v>
      </c>
      <c r="I176" s="117">
        <v>0</v>
      </c>
      <c r="J176" s="117">
        <v>270</v>
      </c>
      <c r="K176" s="118">
        <v>0</v>
      </c>
      <c r="L176" s="163"/>
    </row>
    <row r="177" spans="1:45" x14ac:dyDescent="0.3">
      <c r="A177" s="196"/>
      <c r="B177" s="197"/>
      <c r="C177" s="204" t="s">
        <v>442</v>
      </c>
      <c r="D177" s="209">
        <v>229</v>
      </c>
      <c r="E177" s="151"/>
      <c r="F177" s="151">
        <v>229</v>
      </c>
      <c r="G177" s="210"/>
      <c r="H177" s="116">
        <v>229</v>
      </c>
      <c r="I177" s="117">
        <v>0</v>
      </c>
      <c r="J177" s="117">
        <v>229</v>
      </c>
      <c r="K177" s="118">
        <v>0</v>
      </c>
      <c r="L177" s="163"/>
    </row>
    <row r="178" spans="1:45" x14ac:dyDescent="0.3">
      <c r="A178" s="196"/>
      <c r="B178" s="197"/>
      <c r="C178" s="204" t="s">
        <v>443</v>
      </c>
      <c r="D178" s="209">
        <v>379</v>
      </c>
      <c r="E178" s="151"/>
      <c r="F178" s="151">
        <v>379</v>
      </c>
      <c r="G178" s="210"/>
      <c r="H178" s="116">
        <v>379</v>
      </c>
      <c r="I178" s="117">
        <v>0</v>
      </c>
      <c r="J178" s="117">
        <v>379</v>
      </c>
      <c r="K178" s="118">
        <v>0</v>
      </c>
      <c r="L178" s="163"/>
    </row>
    <row r="179" spans="1:45" x14ac:dyDescent="0.3">
      <c r="A179" s="196"/>
      <c r="B179" s="197"/>
      <c r="C179" s="204" t="s">
        <v>444</v>
      </c>
      <c r="D179" s="209">
        <v>1000</v>
      </c>
      <c r="E179" s="151">
        <v>1000</v>
      </c>
      <c r="F179" s="151"/>
      <c r="G179" s="210"/>
      <c r="H179" s="116">
        <v>0</v>
      </c>
      <c r="I179" s="117">
        <v>0</v>
      </c>
      <c r="J179" s="117">
        <v>0</v>
      </c>
      <c r="K179" s="118">
        <v>0</v>
      </c>
    </row>
    <row r="180" spans="1:45" ht="28.2" x14ac:dyDescent="0.3">
      <c r="A180" s="196"/>
      <c r="B180" s="197"/>
      <c r="C180" s="204" t="s">
        <v>445</v>
      </c>
      <c r="D180" s="209">
        <v>641</v>
      </c>
      <c r="E180" s="151">
        <v>641</v>
      </c>
      <c r="F180" s="151"/>
      <c r="G180" s="210"/>
      <c r="H180" s="116">
        <v>641</v>
      </c>
      <c r="I180" s="117">
        <v>641</v>
      </c>
      <c r="J180" s="117">
        <v>0</v>
      </c>
      <c r="K180" s="118">
        <v>0</v>
      </c>
    </row>
    <row r="181" spans="1:45" ht="15.75" customHeight="1" x14ac:dyDescent="0.3">
      <c r="A181" s="196"/>
      <c r="B181" s="197"/>
      <c r="C181" s="204" t="s">
        <v>446</v>
      </c>
      <c r="D181" s="209">
        <v>1178</v>
      </c>
      <c r="E181" s="151">
        <v>1178</v>
      </c>
      <c r="F181" s="151"/>
      <c r="G181" s="210"/>
      <c r="H181" s="116">
        <v>1178</v>
      </c>
      <c r="I181" s="117">
        <v>1178</v>
      </c>
      <c r="J181" s="117">
        <v>0</v>
      </c>
      <c r="K181" s="118">
        <v>0</v>
      </c>
    </row>
    <row r="182" spans="1:45" x14ac:dyDescent="0.3">
      <c r="A182" s="196"/>
      <c r="B182" s="197"/>
      <c r="C182" s="204" t="s">
        <v>447</v>
      </c>
      <c r="D182" s="209">
        <v>2900</v>
      </c>
      <c r="E182" s="151">
        <v>2900</v>
      </c>
      <c r="F182" s="151"/>
      <c r="G182" s="210"/>
      <c r="H182" s="116">
        <v>2900</v>
      </c>
      <c r="I182" s="117">
        <v>2900</v>
      </c>
      <c r="J182" s="117">
        <v>0</v>
      </c>
      <c r="K182" s="118">
        <v>0</v>
      </c>
    </row>
    <row r="183" spans="1:45" x14ac:dyDescent="0.3">
      <c r="A183" s="196"/>
      <c r="B183" s="197"/>
      <c r="C183" s="204" t="s">
        <v>520</v>
      </c>
      <c r="D183" s="209"/>
      <c r="E183" s="151"/>
      <c r="F183" s="151"/>
      <c r="G183" s="210"/>
      <c r="H183" s="116">
        <v>3753</v>
      </c>
      <c r="I183" s="117">
        <v>3753</v>
      </c>
      <c r="J183" s="117">
        <v>0</v>
      </c>
      <c r="K183" s="118">
        <v>0</v>
      </c>
      <c r="L183" s="163"/>
    </row>
    <row r="184" spans="1:45" s="33" customFormat="1" x14ac:dyDescent="0.3">
      <c r="A184" s="146"/>
      <c r="B184" s="195"/>
      <c r="C184" s="168" t="s">
        <v>519</v>
      </c>
      <c r="D184" s="169"/>
      <c r="E184" s="117"/>
      <c r="F184" s="117"/>
      <c r="G184" s="170"/>
      <c r="H184" s="116">
        <v>58592</v>
      </c>
      <c r="I184" s="117">
        <v>58592</v>
      </c>
      <c r="J184" s="117">
        <v>0</v>
      </c>
      <c r="K184" s="118">
        <v>0</v>
      </c>
      <c r="L184" s="163"/>
      <c r="M184" s="158"/>
      <c r="N184" s="158"/>
      <c r="O184" s="158"/>
      <c r="P184" s="158"/>
      <c r="Q184" s="158"/>
      <c r="R184" s="158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</row>
    <row r="185" spans="1:45" s="33" customFormat="1" x14ac:dyDescent="0.3">
      <c r="A185" s="146"/>
      <c r="B185" s="195"/>
      <c r="C185" s="168" t="s">
        <v>518</v>
      </c>
      <c r="D185" s="169"/>
      <c r="E185" s="117"/>
      <c r="F185" s="117"/>
      <c r="G185" s="170"/>
      <c r="H185" s="116">
        <v>0</v>
      </c>
      <c r="I185" s="117">
        <v>0</v>
      </c>
      <c r="J185" s="117">
        <v>0</v>
      </c>
      <c r="K185" s="118">
        <v>0</v>
      </c>
      <c r="M185" s="158"/>
      <c r="N185" s="158"/>
      <c r="O185" s="158"/>
      <c r="P185" s="158"/>
      <c r="Q185" s="158"/>
      <c r="R185" s="158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</row>
    <row r="186" spans="1:45" s="33" customFormat="1" x14ac:dyDescent="0.3">
      <c r="A186" s="146"/>
      <c r="B186" s="195"/>
      <c r="C186" s="168" t="s">
        <v>517</v>
      </c>
      <c r="D186" s="169"/>
      <c r="E186" s="117"/>
      <c r="F186" s="117"/>
      <c r="G186" s="170"/>
      <c r="H186" s="116">
        <v>150</v>
      </c>
      <c r="I186" s="117">
        <v>150</v>
      </c>
      <c r="J186" s="117">
        <v>0</v>
      </c>
      <c r="K186" s="118">
        <v>0</v>
      </c>
      <c r="L186" s="163"/>
      <c r="M186" s="158"/>
      <c r="N186" s="158"/>
      <c r="O186" s="158"/>
      <c r="P186" s="158"/>
      <c r="Q186" s="158"/>
      <c r="R186" s="158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</row>
    <row r="187" spans="1:45" s="33" customFormat="1" x14ac:dyDescent="0.3">
      <c r="A187" s="146"/>
      <c r="B187" s="195"/>
      <c r="C187" s="168" t="s">
        <v>516</v>
      </c>
      <c r="D187" s="169"/>
      <c r="E187" s="117"/>
      <c r="F187" s="117"/>
      <c r="G187" s="170"/>
      <c r="H187" s="116">
        <v>1269</v>
      </c>
      <c r="I187" s="117">
        <v>1269</v>
      </c>
      <c r="J187" s="117"/>
      <c r="K187" s="118"/>
      <c r="L187" s="163"/>
      <c r="M187" s="158"/>
      <c r="N187" s="158"/>
      <c r="O187" s="158"/>
      <c r="P187" s="158"/>
      <c r="Q187" s="158"/>
      <c r="R187" s="158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</row>
    <row r="188" spans="1:45" s="33" customFormat="1" x14ac:dyDescent="0.3">
      <c r="A188" s="146"/>
      <c r="B188" s="195"/>
      <c r="C188" s="168" t="s">
        <v>515</v>
      </c>
      <c r="D188" s="169"/>
      <c r="E188" s="117"/>
      <c r="F188" s="117"/>
      <c r="G188" s="170"/>
      <c r="H188" s="116">
        <v>1207</v>
      </c>
      <c r="I188" s="117">
        <v>1207</v>
      </c>
      <c r="J188" s="117"/>
      <c r="K188" s="118"/>
      <c r="L188" s="163"/>
      <c r="M188" s="158"/>
      <c r="N188" s="158"/>
      <c r="O188" s="158"/>
      <c r="P188" s="158"/>
      <c r="Q188" s="158"/>
      <c r="R188" s="158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</row>
    <row r="189" spans="1:45" s="154" customFormat="1" x14ac:dyDescent="0.3">
      <c r="A189" s="146"/>
      <c r="B189" s="195"/>
      <c r="C189" s="168" t="s">
        <v>536</v>
      </c>
      <c r="D189" s="169"/>
      <c r="E189" s="117"/>
      <c r="F189" s="117"/>
      <c r="G189" s="170"/>
      <c r="H189" s="116">
        <v>12745</v>
      </c>
      <c r="I189" s="117">
        <v>12745</v>
      </c>
      <c r="J189" s="117"/>
      <c r="K189" s="118"/>
      <c r="L189" s="163"/>
      <c r="M189" s="158"/>
      <c r="N189" s="158"/>
      <c r="O189" s="158"/>
      <c r="P189" s="158"/>
      <c r="Q189" s="158"/>
      <c r="R189" s="158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</row>
    <row r="190" spans="1:45" s="154" customFormat="1" x14ac:dyDescent="0.3">
      <c r="A190" s="146"/>
      <c r="B190" s="195"/>
      <c r="C190" s="168" t="s">
        <v>539</v>
      </c>
      <c r="D190" s="169"/>
      <c r="E190" s="117"/>
      <c r="F190" s="117"/>
      <c r="G190" s="170"/>
      <c r="H190" s="116">
        <v>701</v>
      </c>
      <c r="I190" s="117">
        <v>701</v>
      </c>
      <c r="J190" s="117"/>
      <c r="K190" s="118"/>
      <c r="L190" s="163"/>
      <c r="M190" s="158"/>
      <c r="N190" s="158"/>
      <c r="O190" s="158"/>
      <c r="P190" s="158"/>
      <c r="Q190" s="158"/>
      <c r="R190" s="158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</row>
    <row r="191" spans="1:45" s="154" customFormat="1" x14ac:dyDescent="0.3">
      <c r="A191" s="146"/>
      <c r="B191" s="195"/>
      <c r="C191" s="168" t="s">
        <v>540</v>
      </c>
      <c r="D191" s="169"/>
      <c r="E191" s="117"/>
      <c r="F191" s="117"/>
      <c r="G191" s="170"/>
      <c r="H191" s="116">
        <v>800</v>
      </c>
      <c r="I191" s="117">
        <v>800</v>
      </c>
      <c r="J191" s="117"/>
      <c r="K191" s="118"/>
      <c r="L191" s="163"/>
      <c r="M191" s="158"/>
      <c r="N191" s="158"/>
      <c r="O191" s="158"/>
      <c r="P191" s="158"/>
      <c r="Q191" s="158"/>
      <c r="R191" s="158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</row>
    <row r="192" spans="1:45" s="154" customFormat="1" ht="28.2" x14ac:dyDescent="0.3">
      <c r="A192" s="146"/>
      <c r="B192" s="195"/>
      <c r="C192" s="204" t="s">
        <v>549</v>
      </c>
      <c r="D192" s="169"/>
      <c r="E192" s="117"/>
      <c r="F192" s="117"/>
      <c r="G192" s="170"/>
      <c r="H192" s="116">
        <v>11641</v>
      </c>
      <c r="I192" s="117">
        <v>11641</v>
      </c>
      <c r="J192" s="117"/>
      <c r="K192" s="118"/>
      <c r="L192" s="163"/>
      <c r="M192" s="158"/>
      <c r="N192" s="158"/>
      <c r="O192" s="158"/>
      <c r="P192" s="158"/>
      <c r="Q192" s="158"/>
      <c r="R192" s="158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</row>
    <row r="193" spans="1:13" x14ac:dyDescent="0.3">
      <c r="A193" s="196"/>
      <c r="B193" s="197"/>
      <c r="C193" s="204"/>
      <c r="D193" s="209"/>
      <c r="E193" s="151"/>
      <c r="F193" s="151"/>
      <c r="G193" s="210"/>
      <c r="H193" s="116"/>
      <c r="I193" s="117"/>
      <c r="J193" s="117"/>
      <c r="K193" s="118"/>
    </row>
    <row r="194" spans="1:13" x14ac:dyDescent="0.3">
      <c r="A194" s="196"/>
      <c r="B194" s="197"/>
      <c r="C194" s="205" t="s">
        <v>36</v>
      </c>
      <c r="D194" s="153">
        <f>SUM(D111:D193)</f>
        <v>600281</v>
      </c>
      <c r="E194" s="132">
        <f>SUM(E111:E193)</f>
        <v>446918</v>
      </c>
      <c r="F194" s="132">
        <f>SUM(F111:F193)</f>
        <v>153363</v>
      </c>
      <c r="G194" s="206">
        <f>SUM(G111:G193)</f>
        <v>0</v>
      </c>
      <c r="H194" s="131">
        <v>698348</v>
      </c>
      <c r="I194" s="132">
        <v>576617</v>
      </c>
      <c r="J194" s="132">
        <v>121731</v>
      </c>
      <c r="K194" s="133">
        <v>0</v>
      </c>
    </row>
    <row r="195" spans="1:13" x14ac:dyDescent="0.3">
      <c r="A195" s="196"/>
      <c r="B195" s="197"/>
      <c r="C195" s="205"/>
      <c r="D195" s="211"/>
      <c r="E195" s="212"/>
      <c r="F195" s="212"/>
      <c r="G195" s="213"/>
      <c r="H195" s="116"/>
      <c r="I195" s="117"/>
      <c r="J195" s="117"/>
      <c r="K195" s="118"/>
    </row>
    <row r="196" spans="1:13" x14ac:dyDescent="0.3">
      <c r="A196" s="196"/>
      <c r="B196" s="197" t="s">
        <v>9</v>
      </c>
      <c r="C196" s="168" t="s">
        <v>49</v>
      </c>
      <c r="D196" s="211"/>
      <c r="E196" s="212"/>
      <c r="F196" s="212"/>
      <c r="G196" s="213"/>
      <c r="H196" s="116"/>
      <c r="I196" s="117"/>
      <c r="J196" s="117"/>
      <c r="K196" s="118"/>
    </row>
    <row r="197" spans="1:13" s="34" customFormat="1" x14ac:dyDescent="0.3">
      <c r="A197" s="214"/>
      <c r="B197" s="197"/>
      <c r="C197" s="204" t="s">
        <v>91</v>
      </c>
      <c r="D197" s="169"/>
      <c r="E197" s="117"/>
      <c r="F197" s="117"/>
      <c r="G197" s="198"/>
      <c r="H197" s="116"/>
      <c r="I197" s="117"/>
      <c r="J197" s="117"/>
      <c r="K197" s="118"/>
      <c r="L197" s="304"/>
      <c r="M197" s="161"/>
    </row>
    <row r="198" spans="1:13" s="34" customFormat="1" x14ac:dyDescent="0.3">
      <c r="A198" s="214"/>
      <c r="B198" s="197"/>
      <c r="C198" s="204" t="s">
        <v>92</v>
      </c>
      <c r="D198" s="169">
        <v>10000</v>
      </c>
      <c r="E198" s="117"/>
      <c r="F198" s="117"/>
      <c r="G198" s="198">
        <v>10000</v>
      </c>
      <c r="H198" s="116">
        <v>10000</v>
      </c>
      <c r="I198" s="117">
        <v>0</v>
      </c>
      <c r="J198" s="117">
        <v>0</v>
      </c>
      <c r="K198" s="118">
        <v>10000</v>
      </c>
      <c r="L198" s="163"/>
      <c r="M198" s="161"/>
    </row>
    <row r="199" spans="1:13" s="34" customFormat="1" ht="28.2" x14ac:dyDescent="0.3">
      <c r="A199" s="214"/>
      <c r="B199" s="197"/>
      <c r="C199" s="204" t="s">
        <v>93</v>
      </c>
      <c r="D199" s="169">
        <v>100</v>
      </c>
      <c r="E199" s="117"/>
      <c r="F199" s="117"/>
      <c r="G199" s="198">
        <v>100</v>
      </c>
      <c r="H199" s="116">
        <v>100</v>
      </c>
      <c r="I199" s="117">
        <v>0</v>
      </c>
      <c r="J199" s="117">
        <v>0</v>
      </c>
      <c r="K199" s="118">
        <v>100</v>
      </c>
      <c r="L199" s="163"/>
      <c r="M199" s="161"/>
    </row>
    <row r="200" spans="1:13" s="34" customFormat="1" x14ac:dyDescent="0.3">
      <c r="A200" s="214"/>
      <c r="B200" s="197"/>
      <c r="C200" s="204" t="s">
        <v>94</v>
      </c>
      <c r="D200" s="169">
        <v>1500</v>
      </c>
      <c r="E200" s="117"/>
      <c r="F200" s="117"/>
      <c r="G200" s="198">
        <v>1500</v>
      </c>
      <c r="H200" s="116">
        <v>2400</v>
      </c>
      <c r="I200" s="117">
        <v>0</v>
      </c>
      <c r="J200" s="117">
        <v>0</v>
      </c>
      <c r="K200" s="118">
        <v>2400</v>
      </c>
      <c r="L200" s="163"/>
      <c r="M200" s="161"/>
    </row>
    <row r="201" spans="1:13" s="34" customFormat="1" x14ac:dyDescent="0.3">
      <c r="A201" s="214"/>
      <c r="B201" s="197"/>
      <c r="C201" s="204" t="s">
        <v>95</v>
      </c>
      <c r="D201" s="169">
        <v>6000</v>
      </c>
      <c r="E201" s="117"/>
      <c r="F201" s="117"/>
      <c r="G201" s="198">
        <v>6000</v>
      </c>
      <c r="H201" s="116">
        <v>6000</v>
      </c>
      <c r="I201" s="117">
        <v>0</v>
      </c>
      <c r="J201" s="117">
        <v>0</v>
      </c>
      <c r="K201" s="118">
        <v>6000</v>
      </c>
      <c r="L201" s="163"/>
      <c r="M201" s="161"/>
    </row>
    <row r="202" spans="1:13" s="34" customFormat="1" ht="30" customHeight="1" x14ac:dyDescent="0.3">
      <c r="A202" s="214"/>
      <c r="B202" s="197"/>
      <c r="C202" s="204" t="s">
        <v>96</v>
      </c>
      <c r="D202" s="169">
        <v>100</v>
      </c>
      <c r="E202" s="117"/>
      <c r="F202" s="117"/>
      <c r="G202" s="198">
        <v>100</v>
      </c>
      <c r="H202" s="116">
        <v>100</v>
      </c>
      <c r="I202" s="117">
        <v>0</v>
      </c>
      <c r="J202" s="117">
        <v>0</v>
      </c>
      <c r="K202" s="118">
        <v>100</v>
      </c>
      <c r="L202" s="163"/>
      <c r="M202" s="161"/>
    </row>
    <row r="203" spans="1:13" s="34" customFormat="1" x14ac:dyDescent="0.3">
      <c r="A203" s="214"/>
      <c r="B203" s="197"/>
      <c r="C203" s="204" t="s">
        <v>97</v>
      </c>
      <c r="D203" s="169">
        <v>2500</v>
      </c>
      <c r="E203" s="117"/>
      <c r="F203" s="117"/>
      <c r="G203" s="198">
        <v>2500</v>
      </c>
      <c r="H203" s="116">
        <v>2500</v>
      </c>
      <c r="I203" s="117">
        <v>0</v>
      </c>
      <c r="J203" s="117">
        <v>0</v>
      </c>
      <c r="K203" s="118">
        <v>2500</v>
      </c>
      <c r="L203" s="163"/>
      <c r="M203" s="161"/>
    </row>
    <row r="204" spans="1:13" s="34" customFormat="1" x14ac:dyDescent="0.3">
      <c r="A204" s="214"/>
      <c r="B204" s="197"/>
      <c r="C204" s="204" t="s">
        <v>98</v>
      </c>
      <c r="D204" s="169">
        <v>200</v>
      </c>
      <c r="E204" s="117"/>
      <c r="F204" s="117"/>
      <c r="G204" s="198">
        <v>200</v>
      </c>
      <c r="H204" s="116">
        <v>210</v>
      </c>
      <c r="I204" s="117">
        <v>0</v>
      </c>
      <c r="J204" s="117">
        <v>0</v>
      </c>
      <c r="K204" s="118">
        <v>210</v>
      </c>
      <c r="L204" s="163"/>
      <c r="M204" s="161"/>
    </row>
    <row r="205" spans="1:13" s="34" customFormat="1" x14ac:dyDescent="0.3">
      <c r="A205" s="214"/>
      <c r="B205" s="197"/>
      <c r="C205" s="204" t="s">
        <v>122</v>
      </c>
      <c r="D205" s="169">
        <v>150</v>
      </c>
      <c r="E205" s="117"/>
      <c r="F205" s="117"/>
      <c r="G205" s="198">
        <v>150</v>
      </c>
      <c r="H205" s="116">
        <v>150</v>
      </c>
      <c r="I205" s="117">
        <v>0</v>
      </c>
      <c r="J205" s="117">
        <v>0</v>
      </c>
      <c r="K205" s="118">
        <v>150</v>
      </c>
      <c r="L205" s="163"/>
      <c r="M205" s="161"/>
    </row>
    <row r="206" spans="1:13" s="34" customFormat="1" x14ac:dyDescent="0.3">
      <c r="A206" s="214"/>
      <c r="B206" s="197"/>
      <c r="C206" s="204" t="s">
        <v>123</v>
      </c>
      <c r="D206" s="169">
        <v>1800</v>
      </c>
      <c r="E206" s="117"/>
      <c r="F206" s="117"/>
      <c r="G206" s="198">
        <v>1800</v>
      </c>
      <c r="H206" s="116">
        <v>1800</v>
      </c>
      <c r="I206" s="117">
        <v>0</v>
      </c>
      <c r="J206" s="117">
        <v>0</v>
      </c>
      <c r="K206" s="118">
        <v>1800</v>
      </c>
      <c r="L206" s="163"/>
      <c r="M206" s="161"/>
    </row>
    <row r="207" spans="1:13" s="34" customFormat="1" x14ac:dyDescent="0.3">
      <c r="A207" s="214"/>
      <c r="B207" s="197"/>
      <c r="C207" s="204" t="s">
        <v>514</v>
      </c>
      <c r="D207" s="169">
        <v>2000</v>
      </c>
      <c r="E207" s="117"/>
      <c r="F207" s="117"/>
      <c r="G207" s="198">
        <v>2000</v>
      </c>
      <c r="H207" s="116">
        <v>2000</v>
      </c>
      <c r="I207" s="117">
        <v>0</v>
      </c>
      <c r="J207" s="117">
        <v>0</v>
      </c>
      <c r="K207" s="118">
        <v>2000</v>
      </c>
      <c r="L207" s="163"/>
      <c r="M207" s="161"/>
    </row>
    <row r="208" spans="1:13" s="34" customFormat="1" x14ac:dyDescent="0.3">
      <c r="A208" s="214"/>
      <c r="B208" s="197"/>
      <c r="C208" s="204" t="s">
        <v>328</v>
      </c>
      <c r="D208" s="169">
        <v>100</v>
      </c>
      <c r="E208" s="117"/>
      <c r="F208" s="117"/>
      <c r="G208" s="198">
        <v>100</v>
      </c>
      <c r="H208" s="116">
        <v>100</v>
      </c>
      <c r="I208" s="117">
        <v>0</v>
      </c>
      <c r="J208" s="117">
        <v>0</v>
      </c>
      <c r="K208" s="118">
        <v>100</v>
      </c>
      <c r="L208" s="163"/>
      <c r="M208" s="162"/>
    </row>
    <row r="209" spans="1:45" s="34" customFormat="1" x14ac:dyDescent="0.3">
      <c r="A209" s="214"/>
      <c r="B209" s="197"/>
      <c r="C209" s="204" t="s">
        <v>329</v>
      </c>
      <c r="D209" s="169">
        <v>500</v>
      </c>
      <c r="E209" s="117"/>
      <c r="F209" s="117"/>
      <c r="G209" s="198">
        <v>500</v>
      </c>
      <c r="H209" s="116">
        <v>500</v>
      </c>
      <c r="I209" s="117">
        <v>0</v>
      </c>
      <c r="J209" s="117">
        <v>0</v>
      </c>
      <c r="K209" s="118">
        <v>500</v>
      </c>
      <c r="L209" s="163"/>
      <c r="M209" s="162"/>
    </row>
    <row r="210" spans="1:45" s="33" customFormat="1" ht="28.2" x14ac:dyDescent="0.3">
      <c r="A210" s="146"/>
      <c r="B210" s="195"/>
      <c r="C210" s="204" t="s">
        <v>330</v>
      </c>
      <c r="D210" s="169">
        <v>400</v>
      </c>
      <c r="E210" s="117"/>
      <c r="F210" s="117"/>
      <c r="G210" s="170">
        <v>400</v>
      </c>
      <c r="H210" s="116">
        <v>1530</v>
      </c>
      <c r="I210" s="117">
        <v>0</v>
      </c>
      <c r="J210" s="117">
        <v>0</v>
      </c>
      <c r="K210" s="118">
        <v>1530</v>
      </c>
      <c r="L210" s="163"/>
      <c r="M210" s="162"/>
      <c r="N210" s="162"/>
      <c r="O210" s="162"/>
      <c r="P210" s="162"/>
      <c r="Q210" s="162"/>
      <c r="R210" s="162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</row>
    <row r="211" spans="1:45" s="34" customFormat="1" x14ac:dyDescent="0.3">
      <c r="A211" s="214"/>
      <c r="B211" s="197"/>
      <c r="C211" s="215" t="s">
        <v>331</v>
      </c>
      <c r="D211" s="169">
        <v>100</v>
      </c>
      <c r="E211" s="117"/>
      <c r="F211" s="117"/>
      <c r="G211" s="198">
        <v>100</v>
      </c>
      <c r="H211" s="116">
        <v>100</v>
      </c>
      <c r="I211" s="117">
        <v>0</v>
      </c>
      <c r="J211" s="117">
        <v>0</v>
      </c>
      <c r="K211" s="118">
        <v>100</v>
      </c>
      <c r="L211" s="163"/>
      <c r="M211" s="162"/>
    </row>
    <row r="212" spans="1:45" s="33" customFormat="1" x14ac:dyDescent="0.3">
      <c r="A212" s="146"/>
      <c r="B212" s="195"/>
      <c r="C212" s="168" t="s">
        <v>332</v>
      </c>
      <c r="D212" s="169">
        <v>200</v>
      </c>
      <c r="E212" s="117"/>
      <c r="F212" s="117"/>
      <c r="G212" s="170">
        <v>200</v>
      </c>
      <c r="H212" s="116">
        <v>403</v>
      </c>
      <c r="I212" s="117">
        <v>0</v>
      </c>
      <c r="J212" s="117">
        <v>0</v>
      </c>
      <c r="K212" s="118">
        <v>403</v>
      </c>
      <c r="L212" s="163"/>
      <c r="M212" s="162"/>
      <c r="N212" s="162"/>
      <c r="O212" s="162"/>
      <c r="P212" s="162"/>
      <c r="Q212" s="162"/>
      <c r="R212" s="162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</row>
    <row r="213" spans="1:45" s="33" customFormat="1" x14ac:dyDescent="0.3">
      <c r="A213" s="146"/>
      <c r="B213" s="195"/>
      <c r="C213" s="168" t="s">
        <v>513</v>
      </c>
      <c r="D213" s="169"/>
      <c r="E213" s="117"/>
      <c r="F213" s="117"/>
      <c r="G213" s="170"/>
      <c r="H213" s="116">
        <v>1773</v>
      </c>
      <c r="I213" s="117">
        <v>0</v>
      </c>
      <c r="J213" s="117">
        <v>0</v>
      </c>
      <c r="K213" s="118">
        <v>1773</v>
      </c>
      <c r="L213" s="163"/>
      <c r="M213" s="162"/>
      <c r="N213" s="162"/>
      <c r="O213" s="162"/>
      <c r="P213" s="162"/>
      <c r="Q213" s="162"/>
      <c r="R213" s="162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</row>
    <row r="214" spans="1:45" s="33" customFormat="1" x14ac:dyDescent="0.3">
      <c r="A214" s="146"/>
      <c r="B214" s="195"/>
      <c r="C214" s="168" t="s">
        <v>512</v>
      </c>
      <c r="D214" s="169"/>
      <c r="E214" s="117"/>
      <c r="F214" s="117"/>
      <c r="G214" s="170"/>
      <c r="H214" s="116">
        <v>388</v>
      </c>
      <c r="I214" s="117">
        <v>0</v>
      </c>
      <c r="J214" s="117">
        <v>0</v>
      </c>
      <c r="K214" s="118">
        <v>388</v>
      </c>
      <c r="L214" s="163"/>
      <c r="M214" s="162"/>
      <c r="N214" s="162"/>
      <c r="O214" s="162"/>
      <c r="P214" s="162"/>
      <c r="Q214" s="162"/>
      <c r="R214" s="162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</row>
    <row r="215" spans="1:45" s="33" customFormat="1" x14ac:dyDescent="0.3">
      <c r="A215" s="146"/>
      <c r="B215" s="195"/>
      <c r="C215" s="168" t="s">
        <v>552</v>
      </c>
      <c r="D215" s="169"/>
      <c r="E215" s="117"/>
      <c r="F215" s="117"/>
      <c r="G215" s="170"/>
      <c r="H215" s="116">
        <v>80</v>
      </c>
      <c r="I215" s="117">
        <v>0</v>
      </c>
      <c r="J215" s="117">
        <v>0</v>
      </c>
      <c r="K215" s="118">
        <v>80</v>
      </c>
      <c r="L215" s="163"/>
      <c r="M215" s="162"/>
      <c r="N215" s="162"/>
      <c r="O215" s="162"/>
      <c r="P215" s="162"/>
      <c r="Q215" s="162"/>
      <c r="R215" s="162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</row>
    <row r="216" spans="1:45" s="33" customFormat="1" x14ac:dyDescent="0.3">
      <c r="A216" s="146"/>
      <c r="B216" s="195"/>
      <c r="C216" s="168" t="s">
        <v>99</v>
      </c>
      <c r="D216" s="169">
        <v>1500</v>
      </c>
      <c r="E216" s="117"/>
      <c r="F216" s="117"/>
      <c r="G216" s="170">
        <v>1500</v>
      </c>
      <c r="H216" s="116">
        <v>1920</v>
      </c>
      <c r="I216" s="117">
        <v>0</v>
      </c>
      <c r="J216" s="117">
        <v>0</v>
      </c>
      <c r="K216" s="118">
        <v>1920</v>
      </c>
      <c r="L216" s="163"/>
      <c r="M216" s="161"/>
      <c r="N216" s="161"/>
      <c r="O216" s="161"/>
      <c r="P216" s="161"/>
      <c r="Q216" s="161"/>
      <c r="R216" s="161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</row>
    <row r="217" spans="1:45" s="33" customFormat="1" x14ac:dyDescent="0.3">
      <c r="A217" s="146"/>
      <c r="B217" s="195"/>
      <c r="C217" s="168" t="s">
        <v>100</v>
      </c>
      <c r="D217" s="169">
        <v>232</v>
      </c>
      <c r="E217" s="117"/>
      <c r="F217" s="117"/>
      <c r="G217" s="170">
        <v>232</v>
      </c>
      <c r="H217" s="116">
        <v>400</v>
      </c>
      <c r="I217" s="117">
        <v>0</v>
      </c>
      <c r="J217" s="117">
        <v>0</v>
      </c>
      <c r="K217" s="118">
        <v>400</v>
      </c>
      <c r="L217" s="163"/>
      <c r="M217" s="162"/>
      <c r="N217" s="162"/>
      <c r="O217" s="162"/>
      <c r="P217" s="162"/>
      <c r="Q217" s="162"/>
      <c r="R217" s="162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</row>
    <row r="218" spans="1:45" s="34" customFormat="1" x14ac:dyDescent="0.3">
      <c r="A218" s="214"/>
      <c r="B218" s="197"/>
      <c r="C218" s="204"/>
      <c r="D218" s="169"/>
      <c r="E218" s="117"/>
      <c r="F218" s="117"/>
      <c r="G218" s="198"/>
      <c r="H218" s="116"/>
      <c r="I218" s="117"/>
      <c r="J218" s="117"/>
      <c r="K218" s="118"/>
      <c r="L218" s="304"/>
      <c r="M218" s="161"/>
    </row>
    <row r="219" spans="1:45" x14ac:dyDescent="0.3">
      <c r="A219" s="196"/>
      <c r="B219" s="216"/>
      <c r="C219" s="205" t="s">
        <v>37</v>
      </c>
      <c r="D219" s="153">
        <f>SUM(D197:D218)</f>
        <v>27382</v>
      </c>
      <c r="E219" s="132">
        <f>SUM(E197:E218)</f>
        <v>0</v>
      </c>
      <c r="F219" s="132">
        <f>SUM(F197:F218)</f>
        <v>0</v>
      </c>
      <c r="G219" s="206">
        <f>SUM(G197:G218)</f>
        <v>27382</v>
      </c>
      <c r="H219" s="131">
        <v>32454</v>
      </c>
      <c r="I219" s="132">
        <v>0</v>
      </c>
      <c r="J219" s="132">
        <v>0</v>
      </c>
      <c r="K219" s="133">
        <v>32454</v>
      </c>
    </row>
    <row r="220" spans="1:45" x14ac:dyDescent="0.3">
      <c r="A220" s="196"/>
      <c r="B220" s="197"/>
      <c r="C220" s="205"/>
      <c r="D220" s="211"/>
      <c r="E220" s="212"/>
      <c r="F220" s="212"/>
      <c r="G220" s="213"/>
      <c r="H220" s="116"/>
      <c r="I220" s="117"/>
      <c r="J220" s="117"/>
      <c r="K220" s="118"/>
    </row>
    <row r="221" spans="1:45" x14ac:dyDescent="0.3">
      <c r="A221" s="196"/>
      <c r="B221" s="197" t="s">
        <v>16</v>
      </c>
      <c r="C221" s="168" t="s">
        <v>50</v>
      </c>
      <c r="D221" s="211"/>
      <c r="E221" s="212"/>
      <c r="F221" s="212"/>
      <c r="G221" s="213"/>
      <c r="H221" s="116"/>
      <c r="I221" s="117"/>
      <c r="J221" s="117"/>
      <c r="K221" s="118"/>
    </row>
    <row r="222" spans="1:45" x14ac:dyDescent="0.3">
      <c r="A222" s="196"/>
      <c r="B222" s="197"/>
      <c r="C222" s="168" t="s">
        <v>54</v>
      </c>
      <c r="D222" s="211"/>
      <c r="E222" s="212"/>
      <c r="F222" s="212"/>
      <c r="G222" s="213"/>
      <c r="H222" s="116"/>
      <c r="I222" s="117"/>
      <c r="J222" s="117"/>
      <c r="K222" s="118"/>
    </row>
    <row r="223" spans="1:45" ht="16.5" customHeight="1" x14ac:dyDescent="0.3">
      <c r="A223" s="196"/>
      <c r="B223" s="197"/>
      <c r="C223" s="168" t="s">
        <v>333</v>
      </c>
      <c r="D223" s="169">
        <v>1200</v>
      </c>
      <c r="E223" s="117"/>
      <c r="F223" s="117">
        <v>1200</v>
      </c>
      <c r="G223" s="198"/>
      <c r="H223" s="116">
        <v>1200</v>
      </c>
      <c r="I223" s="117">
        <v>0</v>
      </c>
      <c r="J223" s="117">
        <v>1200</v>
      </c>
      <c r="K223" s="118">
        <v>0</v>
      </c>
      <c r="L223" s="163"/>
    </row>
    <row r="224" spans="1:45" s="33" customFormat="1" ht="28.2" x14ac:dyDescent="0.3">
      <c r="A224" s="146"/>
      <c r="B224" s="195"/>
      <c r="C224" s="204" t="s">
        <v>334</v>
      </c>
      <c r="D224" s="169">
        <f>168522+37117+118188</f>
        <v>323827</v>
      </c>
      <c r="E224" s="117">
        <v>259829</v>
      </c>
      <c r="F224" s="117">
        <v>63998</v>
      </c>
      <c r="G224" s="170"/>
      <c r="H224" s="116">
        <v>439968</v>
      </c>
      <c r="I224" s="117">
        <v>375970</v>
      </c>
      <c r="J224" s="117">
        <v>63998</v>
      </c>
      <c r="K224" s="118">
        <v>0</v>
      </c>
      <c r="L224" s="167"/>
      <c r="M224" s="158"/>
      <c r="N224" s="158"/>
      <c r="O224" s="158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</row>
    <row r="225" spans="1:45" s="33" customFormat="1" x14ac:dyDescent="0.3">
      <c r="A225" s="146"/>
      <c r="B225" s="195"/>
      <c r="C225" s="168" t="s">
        <v>474</v>
      </c>
      <c r="D225" s="169"/>
      <c r="E225" s="117"/>
      <c r="F225" s="117"/>
      <c r="G225" s="170"/>
      <c r="H225" s="116">
        <v>410</v>
      </c>
      <c r="I225" s="117">
        <v>410</v>
      </c>
      <c r="J225" s="117">
        <v>0</v>
      </c>
      <c r="K225" s="118">
        <v>0</v>
      </c>
      <c r="L225" s="163"/>
      <c r="M225" s="158"/>
      <c r="N225" s="158"/>
      <c r="O225" s="158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</row>
    <row r="226" spans="1:45" s="33" customFormat="1" ht="16.5" customHeight="1" x14ac:dyDescent="0.3">
      <c r="A226" s="146"/>
      <c r="B226" s="195"/>
      <c r="C226" s="168" t="s">
        <v>335</v>
      </c>
      <c r="D226" s="169">
        <v>1100</v>
      </c>
      <c r="E226" s="117">
        <v>1100</v>
      </c>
      <c r="F226" s="117"/>
      <c r="G226" s="170"/>
      <c r="H226" s="116">
        <v>1450</v>
      </c>
      <c r="I226" s="117">
        <v>1450</v>
      </c>
      <c r="J226" s="117">
        <v>0</v>
      </c>
      <c r="K226" s="118">
        <v>0</v>
      </c>
      <c r="L226" s="163"/>
      <c r="M226" s="158"/>
      <c r="N226" s="158"/>
      <c r="O226" s="158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</row>
    <row r="227" spans="1:45" s="33" customFormat="1" ht="16.5" customHeight="1" x14ac:dyDescent="0.3">
      <c r="A227" s="146"/>
      <c r="B227" s="195"/>
      <c r="C227" s="168" t="s">
        <v>473</v>
      </c>
      <c r="D227" s="169"/>
      <c r="E227" s="117"/>
      <c r="F227" s="117"/>
      <c r="G227" s="170"/>
      <c r="H227" s="116">
        <v>300</v>
      </c>
      <c r="I227" s="117">
        <v>0</v>
      </c>
      <c r="J227" s="117">
        <v>300</v>
      </c>
      <c r="K227" s="118">
        <v>0</v>
      </c>
      <c r="L227" s="163"/>
      <c r="M227" s="158"/>
      <c r="N227" s="158"/>
      <c r="O227" s="158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</row>
    <row r="228" spans="1:45" s="33" customFormat="1" ht="28.95" customHeight="1" x14ac:dyDescent="0.3">
      <c r="A228" s="146"/>
      <c r="B228" s="195"/>
      <c r="C228" s="204" t="s">
        <v>535</v>
      </c>
      <c r="D228" s="169"/>
      <c r="E228" s="117"/>
      <c r="F228" s="117"/>
      <c r="G228" s="170"/>
      <c r="H228" s="116">
        <v>757</v>
      </c>
      <c r="I228" s="117">
        <v>757</v>
      </c>
      <c r="J228" s="117">
        <v>0</v>
      </c>
      <c r="K228" s="118">
        <v>0</v>
      </c>
      <c r="L228" s="163"/>
      <c r="M228" s="158"/>
      <c r="N228" s="158"/>
      <c r="O228" s="158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</row>
    <row r="229" spans="1:45" s="33" customFormat="1" x14ac:dyDescent="0.3">
      <c r="A229" s="146"/>
      <c r="B229" s="195"/>
      <c r="C229" s="168" t="s">
        <v>511</v>
      </c>
      <c r="D229" s="169"/>
      <c r="E229" s="117"/>
      <c r="F229" s="117"/>
      <c r="G229" s="170"/>
      <c r="H229" s="116">
        <v>3400</v>
      </c>
      <c r="I229" s="117">
        <v>0</v>
      </c>
      <c r="J229" s="117">
        <v>3400</v>
      </c>
      <c r="K229" s="118">
        <v>0</v>
      </c>
      <c r="L229" s="163"/>
      <c r="M229" s="158"/>
      <c r="N229" s="158"/>
      <c r="O229" s="158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</row>
    <row r="230" spans="1:45" s="154" customFormat="1" ht="28.2" x14ac:dyDescent="0.3">
      <c r="A230" s="146"/>
      <c r="B230" s="195"/>
      <c r="C230" s="207" t="s">
        <v>541</v>
      </c>
      <c r="D230" s="169"/>
      <c r="E230" s="117"/>
      <c r="F230" s="117"/>
      <c r="G230" s="170"/>
      <c r="H230" s="116">
        <v>690</v>
      </c>
      <c r="I230" s="117">
        <v>690</v>
      </c>
      <c r="J230" s="117">
        <v>0</v>
      </c>
      <c r="K230" s="118">
        <v>0</v>
      </c>
      <c r="L230" s="163"/>
      <c r="M230" s="158"/>
      <c r="N230" s="158"/>
      <c r="O230" s="158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</row>
    <row r="231" spans="1:45" s="154" customFormat="1" ht="28.2" x14ac:dyDescent="0.3">
      <c r="A231" s="146"/>
      <c r="B231" s="195"/>
      <c r="C231" s="207" t="s">
        <v>544</v>
      </c>
      <c r="D231" s="169"/>
      <c r="E231" s="117"/>
      <c r="F231" s="117"/>
      <c r="G231" s="170"/>
      <c r="H231" s="116">
        <v>580</v>
      </c>
      <c r="I231" s="117">
        <v>580</v>
      </c>
      <c r="J231" s="117">
        <v>0</v>
      </c>
      <c r="K231" s="118">
        <v>0</v>
      </c>
      <c r="L231" s="163"/>
      <c r="M231" s="158"/>
      <c r="N231" s="158"/>
      <c r="O231" s="158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</row>
    <row r="232" spans="1:45" s="154" customFormat="1" x14ac:dyDescent="0.3">
      <c r="A232" s="146"/>
      <c r="B232" s="195"/>
      <c r="C232" s="204" t="s">
        <v>551</v>
      </c>
      <c r="D232" s="169"/>
      <c r="E232" s="117"/>
      <c r="F232" s="117"/>
      <c r="G232" s="170"/>
      <c r="H232" s="116">
        <v>1511</v>
      </c>
      <c r="I232" s="117">
        <v>1511</v>
      </c>
      <c r="J232" s="117">
        <v>0</v>
      </c>
      <c r="K232" s="118">
        <v>0</v>
      </c>
      <c r="L232" s="164"/>
      <c r="M232" s="158"/>
      <c r="N232" s="158"/>
      <c r="O232" s="158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</row>
    <row r="233" spans="1:45" s="154" customFormat="1" x14ac:dyDescent="0.3">
      <c r="A233" s="146"/>
      <c r="B233" s="195"/>
      <c r="C233" s="204" t="s">
        <v>556</v>
      </c>
      <c r="D233" s="169"/>
      <c r="E233" s="117"/>
      <c r="F233" s="117"/>
      <c r="G233" s="170"/>
      <c r="H233" s="116">
        <v>4820</v>
      </c>
      <c r="I233" s="117">
        <v>4820</v>
      </c>
      <c r="J233" s="117">
        <v>0</v>
      </c>
      <c r="K233" s="118">
        <v>0</v>
      </c>
      <c r="L233" s="164"/>
      <c r="M233" s="158"/>
      <c r="N233" s="158"/>
      <c r="O233" s="158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</row>
    <row r="234" spans="1:45" x14ac:dyDescent="0.3">
      <c r="A234" s="196"/>
      <c r="B234" s="197"/>
      <c r="C234" s="204"/>
      <c r="D234" s="209"/>
      <c r="E234" s="151"/>
      <c r="F234" s="151"/>
      <c r="G234" s="210"/>
      <c r="H234" s="116"/>
      <c r="I234" s="117"/>
      <c r="J234" s="117"/>
      <c r="K234" s="118"/>
    </row>
    <row r="235" spans="1:45" x14ac:dyDescent="0.3">
      <c r="A235" s="196"/>
      <c r="B235" s="197"/>
      <c r="C235" s="165" t="s">
        <v>24</v>
      </c>
      <c r="D235" s="153">
        <f>SUM(D223:D234)</f>
        <v>326127</v>
      </c>
      <c r="E235" s="132">
        <f>SUM(E223:E234)</f>
        <v>260929</v>
      </c>
      <c r="F235" s="132">
        <f>SUM(F223:F234)</f>
        <v>65198</v>
      </c>
      <c r="G235" s="206">
        <f>SUM(G223:G234)</f>
        <v>0</v>
      </c>
      <c r="H235" s="131">
        <v>455086</v>
      </c>
      <c r="I235" s="132">
        <v>386188</v>
      </c>
      <c r="J235" s="132">
        <v>68898</v>
      </c>
      <c r="K235" s="133">
        <v>0</v>
      </c>
    </row>
    <row r="236" spans="1:45" x14ac:dyDescent="0.3">
      <c r="A236" s="196"/>
      <c r="B236" s="197"/>
      <c r="C236" s="165"/>
      <c r="D236" s="211"/>
      <c r="E236" s="212"/>
      <c r="F236" s="212"/>
      <c r="G236" s="213"/>
      <c r="H236" s="116"/>
      <c r="I236" s="117"/>
      <c r="J236" s="117"/>
      <c r="K236" s="118"/>
    </row>
    <row r="237" spans="1:45" x14ac:dyDescent="0.3">
      <c r="A237" s="196"/>
      <c r="B237" s="197"/>
      <c r="C237" s="168" t="s">
        <v>55</v>
      </c>
      <c r="D237" s="211"/>
      <c r="E237" s="212"/>
      <c r="F237" s="212"/>
      <c r="G237" s="213"/>
      <c r="H237" s="116"/>
      <c r="I237" s="117"/>
      <c r="J237" s="117"/>
      <c r="K237" s="118"/>
    </row>
    <row r="238" spans="1:45" x14ac:dyDescent="0.3">
      <c r="A238" s="196"/>
      <c r="B238" s="197"/>
      <c r="C238" s="168" t="s">
        <v>231</v>
      </c>
      <c r="D238" s="169">
        <v>53000</v>
      </c>
      <c r="E238" s="117">
        <v>53000</v>
      </c>
      <c r="F238" s="117"/>
      <c r="G238" s="198"/>
      <c r="H238" s="116">
        <v>49923</v>
      </c>
      <c r="I238" s="117">
        <v>49923</v>
      </c>
      <c r="J238" s="117">
        <v>0</v>
      </c>
      <c r="K238" s="118">
        <v>0</v>
      </c>
      <c r="L238" s="163"/>
    </row>
    <row r="239" spans="1:45" x14ac:dyDescent="0.3">
      <c r="A239" s="196"/>
      <c r="B239" s="197"/>
      <c r="C239" s="168" t="s">
        <v>472</v>
      </c>
      <c r="D239" s="169"/>
      <c r="E239" s="117"/>
      <c r="F239" s="117"/>
      <c r="G239" s="198"/>
      <c r="H239" s="116">
        <v>1500</v>
      </c>
      <c r="I239" s="117">
        <v>1500</v>
      </c>
      <c r="J239" s="117"/>
      <c r="K239" s="118"/>
      <c r="L239" s="163"/>
    </row>
    <row r="240" spans="1:45" s="33" customFormat="1" x14ac:dyDescent="0.3">
      <c r="A240" s="146"/>
      <c r="B240" s="195"/>
      <c r="C240" s="168" t="s">
        <v>251</v>
      </c>
      <c r="D240" s="169">
        <v>30000</v>
      </c>
      <c r="E240" s="117"/>
      <c r="F240" s="117">
        <v>30000</v>
      </c>
      <c r="G240" s="170"/>
      <c r="H240" s="116">
        <v>31650</v>
      </c>
      <c r="I240" s="117">
        <v>0</v>
      </c>
      <c r="J240" s="117">
        <v>31650</v>
      </c>
      <c r="K240" s="118">
        <v>0</v>
      </c>
      <c r="L240" s="163"/>
      <c r="M240" s="158"/>
      <c r="N240" s="158"/>
      <c r="O240" s="158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</row>
    <row r="241" spans="1:45" s="33" customFormat="1" x14ac:dyDescent="0.3">
      <c r="A241" s="146"/>
      <c r="B241" s="195"/>
      <c r="C241" s="168" t="s">
        <v>252</v>
      </c>
      <c r="D241" s="169">
        <v>4200</v>
      </c>
      <c r="E241" s="117"/>
      <c r="F241" s="117">
        <v>4200</v>
      </c>
      <c r="G241" s="170"/>
      <c r="H241" s="116">
        <v>0</v>
      </c>
      <c r="I241" s="117">
        <v>0</v>
      </c>
      <c r="J241" s="117">
        <v>0</v>
      </c>
      <c r="K241" s="118">
        <v>0</v>
      </c>
      <c r="L241" s="163"/>
      <c r="M241" s="158"/>
      <c r="N241" s="158"/>
      <c r="O241" s="158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</row>
    <row r="242" spans="1:45" s="33" customFormat="1" ht="16.5" customHeight="1" x14ac:dyDescent="0.3">
      <c r="A242" s="146"/>
      <c r="B242" s="195"/>
      <c r="C242" s="168" t="s">
        <v>253</v>
      </c>
      <c r="D242" s="169">
        <v>293</v>
      </c>
      <c r="E242" s="117">
        <v>293</v>
      </c>
      <c r="F242" s="117"/>
      <c r="G242" s="170"/>
      <c r="H242" s="116">
        <v>850</v>
      </c>
      <c r="I242" s="117">
        <v>850</v>
      </c>
      <c r="J242" s="117">
        <v>0</v>
      </c>
      <c r="K242" s="118">
        <v>0</v>
      </c>
      <c r="L242" s="163"/>
      <c r="M242" s="158"/>
      <c r="N242" s="158"/>
      <c r="O242" s="158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</row>
    <row r="243" spans="1:45" x14ac:dyDescent="0.3">
      <c r="A243" s="196"/>
      <c r="B243" s="197"/>
      <c r="C243" s="168" t="s">
        <v>254</v>
      </c>
      <c r="D243" s="169">
        <v>16937</v>
      </c>
      <c r="E243" s="117">
        <v>16937</v>
      </c>
      <c r="F243" s="117"/>
      <c r="G243" s="198"/>
      <c r="H243" s="116">
        <v>3245</v>
      </c>
      <c r="I243" s="117">
        <v>3245</v>
      </c>
      <c r="J243" s="117">
        <v>0</v>
      </c>
      <c r="K243" s="118">
        <v>0</v>
      </c>
      <c r="L243" s="346"/>
    </row>
    <row r="244" spans="1:45" x14ac:dyDescent="0.3">
      <c r="A244" s="196"/>
      <c r="B244" s="197"/>
      <c r="C244" s="168" t="s">
        <v>291</v>
      </c>
      <c r="D244" s="169">
        <v>6300</v>
      </c>
      <c r="E244" s="117">
        <v>6300</v>
      </c>
      <c r="F244" s="117"/>
      <c r="G244" s="198"/>
      <c r="H244" s="116">
        <v>6300</v>
      </c>
      <c r="I244" s="117">
        <v>6300</v>
      </c>
      <c r="J244" s="117">
        <v>0</v>
      </c>
      <c r="K244" s="118">
        <v>0</v>
      </c>
      <c r="L244" s="347"/>
    </row>
    <row r="245" spans="1:45" x14ac:dyDescent="0.3">
      <c r="A245" s="196"/>
      <c r="B245" s="197"/>
      <c r="C245" s="204" t="s">
        <v>255</v>
      </c>
      <c r="D245" s="209">
        <v>4000</v>
      </c>
      <c r="E245" s="151"/>
      <c r="F245" s="151">
        <v>4000</v>
      </c>
      <c r="G245" s="210"/>
      <c r="H245" s="116">
        <v>4000</v>
      </c>
      <c r="I245" s="117">
        <v>0</v>
      </c>
      <c r="J245" s="117">
        <v>4000</v>
      </c>
      <c r="K245" s="118">
        <v>0</v>
      </c>
      <c r="L245" s="163"/>
    </row>
    <row r="246" spans="1:45" s="27" customFormat="1" x14ac:dyDescent="0.3">
      <c r="A246" s="199"/>
      <c r="B246" s="197"/>
      <c r="C246" s="204" t="s">
        <v>256</v>
      </c>
      <c r="D246" s="209">
        <v>1000</v>
      </c>
      <c r="E246" s="151"/>
      <c r="F246" s="151">
        <v>1000</v>
      </c>
      <c r="G246" s="210"/>
      <c r="H246" s="116">
        <v>1000</v>
      </c>
      <c r="I246" s="117">
        <v>0</v>
      </c>
      <c r="J246" s="117">
        <v>1000</v>
      </c>
      <c r="K246" s="118">
        <v>0</v>
      </c>
      <c r="L246" s="163"/>
      <c r="M246" s="158"/>
    </row>
    <row r="247" spans="1:45" x14ac:dyDescent="0.3">
      <c r="A247" s="196"/>
      <c r="B247" s="197"/>
      <c r="C247" s="204" t="s">
        <v>257</v>
      </c>
      <c r="D247" s="209">
        <v>500</v>
      </c>
      <c r="E247" s="151"/>
      <c r="F247" s="151">
        <v>500</v>
      </c>
      <c r="G247" s="210"/>
      <c r="H247" s="116">
        <v>500</v>
      </c>
      <c r="I247" s="117">
        <v>0</v>
      </c>
      <c r="J247" s="117">
        <v>500</v>
      </c>
      <c r="K247" s="118">
        <v>0</v>
      </c>
      <c r="L247" s="163"/>
    </row>
    <row r="248" spans="1:45" x14ac:dyDescent="0.3">
      <c r="A248" s="196"/>
      <c r="B248" s="197"/>
      <c r="C248" s="204" t="s">
        <v>258</v>
      </c>
      <c r="D248" s="209">
        <v>1000</v>
      </c>
      <c r="E248" s="151"/>
      <c r="F248" s="151">
        <v>1000</v>
      </c>
      <c r="G248" s="210"/>
      <c r="H248" s="116">
        <v>1000</v>
      </c>
      <c r="I248" s="117">
        <v>0</v>
      </c>
      <c r="J248" s="117">
        <v>1000</v>
      </c>
      <c r="K248" s="118">
        <v>0</v>
      </c>
      <c r="L248" s="163"/>
    </row>
    <row r="249" spans="1:45" x14ac:dyDescent="0.3">
      <c r="A249" s="196"/>
      <c r="B249" s="197"/>
      <c r="C249" s="204" t="s">
        <v>259</v>
      </c>
      <c r="D249" s="209">
        <v>100</v>
      </c>
      <c r="E249" s="151"/>
      <c r="F249" s="151">
        <v>100</v>
      </c>
      <c r="G249" s="210"/>
      <c r="H249" s="116">
        <v>100</v>
      </c>
      <c r="I249" s="117">
        <v>0</v>
      </c>
      <c r="J249" s="117">
        <v>100</v>
      </c>
      <c r="K249" s="118">
        <v>0</v>
      </c>
      <c r="L249" s="163"/>
    </row>
    <row r="250" spans="1:45" x14ac:dyDescent="0.3">
      <c r="A250" s="196"/>
      <c r="B250" s="197"/>
      <c r="C250" s="215" t="s">
        <v>260</v>
      </c>
      <c r="D250" s="209">
        <v>500</v>
      </c>
      <c r="E250" s="151">
        <v>500</v>
      </c>
      <c r="F250" s="151"/>
      <c r="G250" s="210"/>
      <c r="H250" s="116">
        <v>500</v>
      </c>
      <c r="I250" s="117">
        <v>500</v>
      </c>
      <c r="J250" s="117">
        <v>0</v>
      </c>
      <c r="K250" s="118">
        <v>0</v>
      </c>
      <c r="L250" s="163"/>
    </row>
    <row r="251" spans="1:45" ht="28.2" x14ac:dyDescent="0.3">
      <c r="A251" s="196"/>
      <c r="B251" s="197"/>
      <c r="C251" s="215" t="s">
        <v>336</v>
      </c>
      <c r="D251" s="209">
        <v>79800</v>
      </c>
      <c r="E251" s="151">
        <v>79800</v>
      </c>
      <c r="F251" s="151"/>
      <c r="G251" s="210"/>
      <c r="H251" s="116">
        <v>85973</v>
      </c>
      <c r="I251" s="117">
        <v>85973</v>
      </c>
      <c r="J251" s="117">
        <v>0</v>
      </c>
      <c r="K251" s="118">
        <v>0</v>
      </c>
      <c r="L251" s="163"/>
    </row>
    <row r="252" spans="1:45" s="33" customFormat="1" x14ac:dyDescent="0.3">
      <c r="A252" s="146"/>
      <c r="B252" s="195"/>
      <c r="C252" s="168" t="s">
        <v>411</v>
      </c>
      <c r="D252" s="169">
        <v>2000</v>
      </c>
      <c r="E252" s="117">
        <v>2000</v>
      </c>
      <c r="F252" s="117"/>
      <c r="G252" s="170"/>
      <c r="H252" s="116">
        <v>1000</v>
      </c>
      <c r="I252" s="117">
        <v>1000</v>
      </c>
      <c r="J252" s="117">
        <v>0</v>
      </c>
      <c r="K252" s="118">
        <v>0</v>
      </c>
      <c r="L252" s="163"/>
      <c r="M252" s="158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</row>
    <row r="253" spans="1:45" x14ac:dyDescent="0.3">
      <c r="A253" s="196"/>
      <c r="B253" s="197"/>
      <c r="C253" s="215" t="s">
        <v>337</v>
      </c>
      <c r="D253" s="209">
        <v>6000</v>
      </c>
      <c r="E253" s="151">
        <v>6000</v>
      </c>
      <c r="F253" s="151"/>
      <c r="G253" s="210"/>
      <c r="H253" s="116">
        <v>5000</v>
      </c>
      <c r="I253" s="117">
        <v>5000</v>
      </c>
      <c r="J253" s="117">
        <v>0</v>
      </c>
      <c r="K253" s="118">
        <v>0</v>
      </c>
      <c r="L253" s="163"/>
    </row>
    <row r="254" spans="1:45" x14ac:dyDescent="0.3">
      <c r="A254" s="196"/>
      <c r="B254" s="197"/>
      <c r="C254" s="215" t="s">
        <v>338</v>
      </c>
      <c r="D254" s="209">
        <v>800</v>
      </c>
      <c r="E254" s="151"/>
      <c r="F254" s="151">
        <v>800</v>
      </c>
      <c r="G254" s="210"/>
      <c r="H254" s="116">
        <v>800</v>
      </c>
      <c r="I254" s="117">
        <v>0</v>
      </c>
      <c r="J254" s="117">
        <v>800</v>
      </c>
      <c r="K254" s="118">
        <v>0</v>
      </c>
      <c r="L254" s="163"/>
    </row>
    <row r="255" spans="1:45" x14ac:dyDescent="0.3">
      <c r="A255" s="196"/>
      <c r="B255" s="197"/>
      <c r="C255" s="215" t="s">
        <v>339</v>
      </c>
      <c r="D255" s="209">
        <v>3500</v>
      </c>
      <c r="E255" s="151"/>
      <c r="F255" s="151">
        <v>3500</v>
      </c>
      <c r="G255" s="210"/>
      <c r="H255" s="116">
        <v>3500</v>
      </c>
      <c r="I255" s="117">
        <v>0</v>
      </c>
      <c r="J255" s="117">
        <v>3500</v>
      </c>
      <c r="K255" s="118">
        <v>0</v>
      </c>
      <c r="L255" s="163"/>
    </row>
    <row r="256" spans="1:45" x14ac:dyDescent="0.3">
      <c r="A256" s="196"/>
      <c r="B256" s="197"/>
      <c r="C256" s="215" t="s">
        <v>340</v>
      </c>
      <c r="D256" s="209">
        <v>351</v>
      </c>
      <c r="E256" s="151">
        <v>351</v>
      </c>
      <c r="F256" s="151"/>
      <c r="G256" s="210"/>
      <c r="H256" s="116">
        <v>351</v>
      </c>
      <c r="I256" s="117">
        <v>351</v>
      </c>
      <c r="J256" s="117">
        <v>0</v>
      </c>
      <c r="K256" s="118">
        <v>0</v>
      </c>
      <c r="L256" s="163"/>
    </row>
    <row r="257" spans="1:45" ht="28.2" x14ac:dyDescent="0.3">
      <c r="A257" s="196"/>
      <c r="B257" s="197"/>
      <c r="C257" s="215" t="s">
        <v>341</v>
      </c>
      <c r="D257" s="209">
        <v>7980</v>
      </c>
      <c r="E257" s="151">
        <v>7980</v>
      </c>
      <c r="F257" s="151"/>
      <c r="G257" s="210"/>
      <c r="H257" s="116">
        <v>7980</v>
      </c>
      <c r="I257" s="117">
        <v>7980</v>
      </c>
      <c r="J257" s="117">
        <v>0</v>
      </c>
      <c r="K257" s="118">
        <v>0</v>
      </c>
      <c r="L257" s="163"/>
    </row>
    <row r="258" spans="1:45" ht="28.2" x14ac:dyDescent="0.3">
      <c r="A258" s="196"/>
      <c r="B258" s="197"/>
      <c r="C258" s="204" t="s">
        <v>471</v>
      </c>
      <c r="D258" s="209"/>
      <c r="E258" s="151"/>
      <c r="F258" s="151"/>
      <c r="G258" s="210"/>
      <c r="H258" s="116">
        <v>450</v>
      </c>
      <c r="I258" s="117">
        <v>450</v>
      </c>
      <c r="J258" s="117">
        <v>0</v>
      </c>
      <c r="K258" s="118">
        <v>0</v>
      </c>
      <c r="L258" s="163"/>
    </row>
    <row r="259" spans="1:45" s="33" customFormat="1" x14ac:dyDescent="0.3">
      <c r="A259" s="146"/>
      <c r="B259" s="195"/>
      <c r="C259" s="168" t="s">
        <v>510</v>
      </c>
      <c r="D259" s="169"/>
      <c r="E259" s="117"/>
      <c r="F259" s="117"/>
      <c r="G259" s="170"/>
      <c r="H259" s="116">
        <v>5250</v>
      </c>
      <c r="I259" s="117">
        <v>5250</v>
      </c>
      <c r="J259" s="117">
        <v>0</v>
      </c>
      <c r="K259" s="118">
        <v>0</v>
      </c>
      <c r="L259" s="163"/>
      <c r="M259" s="158"/>
      <c r="N259" s="158"/>
      <c r="O259" s="158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</row>
    <row r="260" spans="1:45" s="33" customFormat="1" x14ac:dyDescent="0.3">
      <c r="A260" s="146"/>
      <c r="B260" s="195"/>
      <c r="C260" s="168" t="s">
        <v>509</v>
      </c>
      <c r="D260" s="169"/>
      <c r="E260" s="117"/>
      <c r="F260" s="117"/>
      <c r="G260" s="170"/>
      <c r="H260" s="116">
        <v>6923</v>
      </c>
      <c r="I260" s="117">
        <v>6923</v>
      </c>
      <c r="J260" s="117">
        <v>0</v>
      </c>
      <c r="K260" s="118">
        <v>0</v>
      </c>
      <c r="L260" s="163"/>
      <c r="M260" s="158"/>
      <c r="N260" s="158"/>
      <c r="O260" s="158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</row>
    <row r="261" spans="1:45" s="33" customFormat="1" x14ac:dyDescent="0.3">
      <c r="A261" s="146"/>
      <c r="B261" s="195"/>
      <c r="C261" s="168" t="s">
        <v>508</v>
      </c>
      <c r="D261" s="169"/>
      <c r="E261" s="117"/>
      <c r="F261" s="117"/>
      <c r="G261" s="170"/>
      <c r="H261" s="116">
        <v>968</v>
      </c>
      <c r="I261" s="117">
        <v>968</v>
      </c>
      <c r="J261" s="117">
        <v>0</v>
      </c>
      <c r="K261" s="118">
        <v>0</v>
      </c>
      <c r="L261" s="163"/>
      <c r="M261" s="158"/>
      <c r="N261" s="158"/>
      <c r="O261" s="158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</row>
    <row r="262" spans="1:45" s="33" customFormat="1" x14ac:dyDescent="0.3">
      <c r="A262" s="146"/>
      <c r="B262" s="195"/>
      <c r="C262" s="168" t="s">
        <v>507</v>
      </c>
      <c r="D262" s="169"/>
      <c r="E262" s="117"/>
      <c r="F262" s="117"/>
      <c r="G262" s="170"/>
      <c r="H262" s="116">
        <v>6206</v>
      </c>
      <c r="I262" s="117">
        <v>6206</v>
      </c>
      <c r="J262" s="117">
        <v>0</v>
      </c>
      <c r="K262" s="118">
        <v>0</v>
      </c>
      <c r="L262" s="163"/>
      <c r="M262" s="158"/>
      <c r="N262" s="158"/>
      <c r="O262" s="158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</row>
    <row r="263" spans="1:45" s="154" customFormat="1" ht="28.2" x14ac:dyDescent="0.3">
      <c r="A263" s="146"/>
      <c r="B263" s="195"/>
      <c r="C263" s="204" t="s">
        <v>533</v>
      </c>
      <c r="D263" s="169"/>
      <c r="E263" s="117"/>
      <c r="F263" s="117"/>
      <c r="G263" s="170"/>
      <c r="H263" s="116">
        <v>2000</v>
      </c>
      <c r="I263" s="117">
        <v>2000</v>
      </c>
      <c r="J263" s="117">
        <v>0</v>
      </c>
      <c r="K263" s="118">
        <v>0</v>
      </c>
      <c r="L263" s="163"/>
      <c r="M263" s="158"/>
      <c r="N263" s="158"/>
      <c r="O263" s="158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</row>
    <row r="264" spans="1:45" s="154" customFormat="1" x14ac:dyDescent="0.3">
      <c r="A264" s="146"/>
      <c r="B264" s="195"/>
      <c r="C264" s="204" t="s">
        <v>537</v>
      </c>
      <c r="D264" s="169"/>
      <c r="E264" s="117"/>
      <c r="F264" s="117"/>
      <c r="G264" s="170"/>
      <c r="H264" s="116">
        <v>500</v>
      </c>
      <c r="I264" s="117">
        <v>500</v>
      </c>
      <c r="J264" s="117">
        <v>0</v>
      </c>
      <c r="K264" s="118">
        <v>0</v>
      </c>
      <c r="L264" s="163"/>
      <c r="M264" s="158"/>
      <c r="N264" s="158"/>
      <c r="O264" s="158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</row>
    <row r="265" spans="1:45" s="154" customFormat="1" x14ac:dyDescent="0.3">
      <c r="A265" s="146"/>
      <c r="B265" s="195"/>
      <c r="C265" s="204" t="s">
        <v>553</v>
      </c>
      <c r="D265" s="169"/>
      <c r="E265" s="117"/>
      <c r="F265" s="117"/>
      <c r="G265" s="170"/>
      <c r="H265" s="116">
        <v>200</v>
      </c>
      <c r="I265" s="117">
        <v>200</v>
      </c>
      <c r="J265" s="117">
        <v>0</v>
      </c>
      <c r="K265" s="118">
        <v>0</v>
      </c>
      <c r="L265" s="163"/>
      <c r="M265" s="158"/>
      <c r="N265" s="158"/>
      <c r="O265" s="158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</row>
    <row r="266" spans="1:45" x14ac:dyDescent="0.3">
      <c r="A266" s="196"/>
      <c r="B266" s="197"/>
      <c r="C266" s="215"/>
      <c r="D266" s="209"/>
      <c r="E266" s="151"/>
      <c r="F266" s="151"/>
      <c r="G266" s="210"/>
      <c r="H266" s="116"/>
      <c r="I266" s="117"/>
      <c r="J266" s="117"/>
      <c r="K266" s="118"/>
    </row>
    <row r="267" spans="1:45" x14ac:dyDescent="0.3">
      <c r="A267" s="196"/>
      <c r="B267" s="197"/>
      <c r="C267" s="165" t="s">
        <v>24</v>
      </c>
      <c r="D267" s="153">
        <f>SUM(D238:D266)</f>
        <v>218261</v>
      </c>
      <c r="E267" s="132">
        <f>SUM(E238:E266)</f>
        <v>173161</v>
      </c>
      <c r="F267" s="132">
        <f>SUM(F238:F266)</f>
        <v>45100</v>
      </c>
      <c r="G267" s="206">
        <f>SUM(G238:G253)</f>
        <v>0</v>
      </c>
      <c r="H267" s="131">
        <v>227669</v>
      </c>
      <c r="I267" s="132">
        <v>185119</v>
      </c>
      <c r="J267" s="132">
        <v>42550</v>
      </c>
      <c r="K267" s="133">
        <v>0</v>
      </c>
    </row>
    <row r="268" spans="1:45" x14ac:dyDescent="0.3">
      <c r="A268" s="196"/>
      <c r="B268" s="197"/>
      <c r="C268" s="205"/>
      <c r="D268" s="211"/>
      <c r="E268" s="212"/>
      <c r="F268" s="212"/>
      <c r="G268" s="213"/>
      <c r="H268" s="116"/>
      <c r="I268" s="117"/>
      <c r="J268" s="117"/>
      <c r="K268" s="118"/>
    </row>
    <row r="269" spans="1:45" x14ac:dyDescent="0.3">
      <c r="A269" s="146"/>
      <c r="B269" s="216"/>
      <c r="C269" s="168" t="s">
        <v>68</v>
      </c>
      <c r="D269" s="211"/>
      <c r="E269" s="212"/>
      <c r="F269" s="212"/>
      <c r="G269" s="213"/>
      <c r="H269" s="116"/>
      <c r="I269" s="117"/>
      <c r="J269" s="117"/>
      <c r="K269" s="118"/>
    </row>
    <row r="270" spans="1:45" ht="30.75" customHeight="1" x14ac:dyDescent="0.3">
      <c r="A270" s="146"/>
      <c r="B270" s="216"/>
      <c r="C270" s="204" t="s">
        <v>342</v>
      </c>
      <c r="D270" s="209">
        <v>635</v>
      </c>
      <c r="E270" s="151">
        <v>635</v>
      </c>
      <c r="F270" s="151"/>
      <c r="G270" s="210"/>
      <c r="H270" s="116">
        <v>635</v>
      </c>
      <c r="I270" s="117">
        <v>635</v>
      </c>
      <c r="J270" s="117">
        <v>0</v>
      </c>
      <c r="K270" s="118">
        <v>0</v>
      </c>
    </row>
    <row r="271" spans="1:45" ht="30" customHeight="1" x14ac:dyDescent="0.3">
      <c r="A271" s="146"/>
      <c r="B271" s="216"/>
      <c r="C271" s="204" t="s">
        <v>343</v>
      </c>
      <c r="D271" s="209">
        <v>1524</v>
      </c>
      <c r="E271" s="151">
        <v>1524</v>
      </c>
      <c r="F271" s="151"/>
      <c r="G271" s="210"/>
      <c r="H271" s="116">
        <v>1524</v>
      </c>
      <c r="I271" s="117">
        <v>1524</v>
      </c>
      <c r="J271" s="117">
        <v>0</v>
      </c>
      <c r="K271" s="118">
        <v>0</v>
      </c>
    </row>
    <row r="272" spans="1:45" ht="42" x14ac:dyDescent="0.3">
      <c r="A272" s="146"/>
      <c r="B272" s="216"/>
      <c r="C272" s="204" t="s">
        <v>344</v>
      </c>
      <c r="D272" s="209">
        <v>3810</v>
      </c>
      <c r="E272" s="151">
        <v>3810</v>
      </c>
      <c r="F272" s="151"/>
      <c r="G272" s="210"/>
      <c r="H272" s="116">
        <v>3810</v>
      </c>
      <c r="I272" s="117">
        <v>3810</v>
      </c>
      <c r="J272" s="117">
        <v>0</v>
      </c>
      <c r="K272" s="118">
        <v>0</v>
      </c>
    </row>
    <row r="273" spans="1:12" x14ac:dyDescent="0.3">
      <c r="A273" s="146"/>
      <c r="B273" s="216"/>
      <c r="C273" s="204" t="s">
        <v>345</v>
      </c>
      <c r="D273" s="209">
        <v>10000</v>
      </c>
      <c r="E273" s="151">
        <v>10000</v>
      </c>
      <c r="F273" s="151"/>
      <c r="G273" s="210"/>
      <c r="H273" s="116">
        <v>0</v>
      </c>
      <c r="I273" s="117">
        <v>0</v>
      </c>
      <c r="J273" s="117">
        <v>0</v>
      </c>
      <c r="K273" s="118">
        <v>0</v>
      </c>
    </row>
    <row r="274" spans="1:12" x14ac:dyDescent="0.3">
      <c r="A274" s="146"/>
      <c r="B274" s="216"/>
      <c r="C274" s="204" t="s">
        <v>470</v>
      </c>
      <c r="D274" s="209"/>
      <c r="E274" s="151"/>
      <c r="F274" s="151"/>
      <c r="G274" s="210"/>
      <c r="H274" s="116">
        <v>0</v>
      </c>
      <c r="I274" s="117">
        <v>0</v>
      </c>
      <c r="J274" s="117"/>
      <c r="K274" s="118"/>
    </row>
    <row r="275" spans="1:12" x14ac:dyDescent="0.3">
      <c r="A275" s="146"/>
      <c r="B275" s="216"/>
      <c r="C275" s="204"/>
      <c r="D275" s="209"/>
      <c r="E275" s="151"/>
      <c r="F275" s="151"/>
      <c r="G275" s="210"/>
      <c r="H275" s="116"/>
      <c r="I275" s="117"/>
      <c r="J275" s="117"/>
      <c r="K275" s="118"/>
    </row>
    <row r="276" spans="1:12" x14ac:dyDescent="0.3">
      <c r="A276" s="146"/>
      <c r="B276" s="197"/>
      <c r="C276" s="165" t="s">
        <v>24</v>
      </c>
      <c r="D276" s="153">
        <f>SUM(D270:D275)</f>
        <v>15969</v>
      </c>
      <c r="E276" s="132">
        <f>SUM(E270:E275)</f>
        <v>15969</v>
      </c>
      <c r="F276" s="132">
        <f>SUM(F270:F275)</f>
        <v>0</v>
      </c>
      <c r="G276" s="206">
        <f>SUM(G270:G275)</f>
        <v>0</v>
      </c>
      <c r="H276" s="131">
        <v>5969</v>
      </c>
      <c r="I276" s="132">
        <v>5969</v>
      </c>
      <c r="J276" s="132">
        <v>0</v>
      </c>
      <c r="K276" s="133">
        <v>0</v>
      </c>
    </row>
    <row r="277" spans="1:12" x14ac:dyDescent="0.3">
      <c r="A277" s="146"/>
      <c r="B277" s="197"/>
      <c r="C277" s="205"/>
      <c r="D277" s="211"/>
      <c r="E277" s="212"/>
      <c r="F277" s="212"/>
      <c r="G277" s="213"/>
      <c r="H277" s="116"/>
      <c r="I277" s="117"/>
      <c r="J277" s="117"/>
      <c r="K277" s="118"/>
    </row>
    <row r="278" spans="1:12" x14ac:dyDescent="0.3">
      <c r="A278" s="146"/>
      <c r="B278" s="216"/>
      <c r="C278" s="168" t="s">
        <v>58</v>
      </c>
      <c r="D278" s="169">
        <v>5000</v>
      </c>
      <c r="E278" s="117">
        <v>5000</v>
      </c>
      <c r="F278" s="117"/>
      <c r="G278" s="198"/>
      <c r="H278" s="116">
        <v>0</v>
      </c>
      <c r="I278" s="117">
        <v>0</v>
      </c>
      <c r="J278" s="117">
        <v>0</v>
      </c>
      <c r="K278" s="118">
        <v>0</v>
      </c>
    </row>
    <row r="279" spans="1:12" x14ac:dyDescent="0.3">
      <c r="A279" s="146"/>
      <c r="B279" s="216"/>
      <c r="C279" s="168"/>
      <c r="D279" s="169"/>
      <c r="E279" s="117"/>
      <c r="F279" s="117"/>
      <c r="G279" s="198"/>
      <c r="H279" s="116"/>
      <c r="I279" s="117"/>
      <c r="J279" s="117"/>
      <c r="K279" s="118"/>
    </row>
    <row r="280" spans="1:12" x14ac:dyDescent="0.3">
      <c r="A280" s="146"/>
      <c r="B280" s="197"/>
      <c r="C280" s="168" t="s">
        <v>346</v>
      </c>
      <c r="D280" s="169"/>
      <c r="E280" s="117"/>
      <c r="F280" s="117"/>
      <c r="G280" s="198"/>
      <c r="H280" s="116"/>
      <c r="I280" s="117"/>
      <c r="J280" s="117"/>
      <c r="K280" s="118"/>
    </row>
    <row r="281" spans="1:12" x14ac:dyDescent="0.3">
      <c r="A281" s="146"/>
      <c r="B281" s="197"/>
      <c r="C281" s="168" t="s">
        <v>347</v>
      </c>
      <c r="D281" s="169">
        <v>2586</v>
      </c>
      <c r="E281" s="117">
        <v>2586</v>
      </c>
      <c r="F281" s="117"/>
      <c r="G281" s="198"/>
      <c r="H281" s="116">
        <v>3231</v>
      </c>
      <c r="I281" s="117">
        <v>3231</v>
      </c>
      <c r="J281" s="117">
        <v>0</v>
      </c>
      <c r="K281" s="118">
        <v>0</v>
      </c>
      <c r="L281" s="163"/>
    </row>
    <row r="282" spans="1:12" x14ac:dyDescent="0.3">
      <c r="A282" s="146"/>
      <c r="B282" s="197"/>
      <c r="C282" s="165"/>
      <c r="D282" s="138"/>
      <c r="E282" s="123"/>
      <c r="F282" s="123"/>
      <c r="G282" s="166"/>
      <c r="H282" s="116"/>
      <c r="I282" s="117"/>
      <c r="J282" s="117"/>
      <c r="K282" s="118"/>
    </row>
    <row r="283" spans="1:12" x14ac:dyDescent="0.3">
      <c r="A283" s="146"/>
      <c r="B283" s="197"/>
      <c r="C283" s="165" t="s">
        <v>24</v>
      </c>
      <c r="D283" s="153">
        <f>SUM(D280:D282)</f>
        <v>2586</v>
      </c>
      <c r="E283" s="132">
        <f>SUM(E280:E282)</f>
        <v>2586</v>
      </c>
      <c r="F283" s="132">
        <f>SUM(F280:F282)</f>
        <v>0</v>
      </c>
      <c r="G283" s="206">
        <f>SUM(G280:G282)</f>
        <v>0</v>
      </c>
      <c r="H283" s="131">
        <v>3231</v>
      </c>
      <c r="I283" s="132">
        <v>3231</v>
      </c>
      <c r="J283" s="132">
        <v>0</v>
      </c>
      <c r="K283" s="133">
        <v>0</v>
      </c>
    </row>
    <row r="284" spans="1:12" x14ac:dyDescent="0.3">
      <c r="A284" s="146"/>
      <c r="B284" s="197"/>
      <c r="C284" s="165"/>
      <c r="D284" s="153"/>
      <c r="E284" s="132"/>
      <c r="F284" s="132"/>
      <c r="G284" s="206"/>
      <c r="H284" s="116"/>
      <c r="I284" s="117"/>
      <c r="J284" s="117"/>
      <c r="K284" s="118"/>
    </row>
    <row r="285" spans="1:12" x14ac:dyDescent="0.3">
      <c r="A285" s="146"/>
      <c r="B285" s="197"/>
      <c r="C285" s="205" t="s">
        <v>57</v>
      </c>
      <c r="D285" s="153">
        <f>D235+D267+D276+D278+D283</f>
        <v>567943</v>
      </c>
      <c r="E285" s="132">
        <f>E235+E267+E276+E278+E283</f>
        <v>457645</v>
      </c>
      <c r="F285" s="132">
        <f>F235+F267+F276+F278+F283</f>
        <v>110298</v>
      </c>
      <c r="G285" s="206">
        <f>G235+G267+G276+G278+G283</f>
        <v>0</v>
      </c>
      <c r="H285" s="131">
        <v>691955</v>
      </c>
      <c r="I285" s="132">
        <v>580507</v>
      </c>
      <c r="J285" s="132">
        <v>111448</v>
      </c>
      <c r="K285" s="133">
        <v>0</v>
      </c>
    </row>
    <row r="286" spans="1:12" x14ac:dyDescent="0.3">
      <c r="A286" s="196"/>
      <c r="B286" s="197"/>
      <c r="C286" s="205"/>
      <c r="D286" s="211"/>
      <c r="E286" s="212"/>
      <c r="F286" s="212"/>
      <c r="G286" s="213"/>
      <c r="H286" s="116"/>
      <c r="I286" s="117"/>
      <c r="J286" s="117"/>
      <c r="K286" s="118"/>
    </row>
    <row r="287" spans="1:12" x14ac:dyDescent="0.3">
      <c r="A287" s="196"/>
      <c r="B287" s="197" t="s">
        <v>19</v>
      </c>
      <c r="C287" s="168" t="s">
        <v>51</v>
      </c>
      <c r="D287" s="211"/>
      <c r="E287" s="212"/>
      <c r="F287" s="212"/>
      <c r="G287" s="213"/>
      <c r="H287" s="116"/>
      <c r="I287" s="117"/>
      <c r="J287" s="117"/>
      <c r="K287" s="118"/>
    </row>
    <row r="288" spans="1:12" x14ac:dyDescent="0.3">
      <c r="A288" s="196"/>
      <c r="B288" s="197"/>
      <c r="C288" s="215" t="s">
        <v>250</v>
      </c>
      <c r="D288" s="169">
        <v>19840</v>
      </c>
      <c r="E288" s="117">
        <v>19840</v>
      </c>
      <c r="F288" s="212"/>
      <c r="G288" s="213"/>
      <c r="H288" s="116">
        <v>19840</v>
      </c>
      <c r="I288" s="117">
        <v>19840</v>
      </c>
      <c r="J288" s="117">
        <v>0</v>
      </c>
      <c r="K288" s="118">
        <v>0</v>
      </c>
      <c r="L288" s="163"/>
    </row>
    <row r="289" spans="1:45" x14ac:dyDescent="0.3">
      <c r="A289" s="196"/>
      <c r="B289" s="197"/>
      <c r="C289" s="168" t="s">
        <v>348</v>
      </c>
      <c r="D289" s="169">
        <v>15000</v>
      </c>
      <c r="E289" s="117">
        <v>15000</v>
      </c>
      <c r="F289" s="117"/>
      <c r="G289" s="198"/>
      <c r="H289" s="116">
        <v>15000</v>
      </c>
      <c r="I289" s="117">
        <v>15000</v>
      </c>
      <c r="J289" s="117">
        <v>0</v>
      </c>
      <c r="K289" s="118">
        <v>0</v>
      </c>
      <c r="L289" s="163"/>
    </row>
    <row r="290" spans="1:45" x14ac:dyDescent="0.3">
      <c r="A290" s="196"/>
      <c r="B290" s="197"/>
      <c r="C290" s="168" t="s">
        <v>349</v>
      </c>
      <c r="D290" s="169">
        <v>1700</v>
      </c>
      <c r="E290" s="117">
        <v>1700</v>
      </c>
      <c r="F290" s="117"/>
      <c r="G290" s="198"/>
      <c r="H290" s="116">
        <v>1700</v>
      </c>
      <c r="I290" s="117">
        <v>1700</v>
      </c>
      <c r="J290" s="117">
        <v>0</v>
      </c>
      <c r="K290" s="118">
        <v>0</v>
      </c>
      <c r="L290" s="163"/>
    </row>
    <row r="291" spans="1:45" x14ac:dyDescent="0.3">
      <c r="A291" s="196"/>
      <c r="B291" s="197"/>
      <c r="C291" s="204" t="s">
        <v>350</v>
      </c>
      <c r="D291" s="169">
        <v>5000</v>
      </c>
      <c r="E291" s="117">
        <v>5000</v>
      </c>
      <c r="F291" s="117"/>
      <c r="G291" s="198"/>
      <c r="H291" s="116">
        <v>5000</v>
      </c>
      <c r="I291" s="117">
        <v>5000</v>
      </c>
      <c r="J291" s="117">
        <v>0</v>
      </c>
      <c r="K291" s="118">
        <v>0</v>
      </c>
      <c r="L291" s="163"/>
    </row>
    <row r="292" spans="1:45" ht="16.5" customHeight="1" x14ac:dyDescent="0.3">
      <c r="A292" s="196"/>
      <c r="B292" s="197"/>
      <c r="C292" s="204" t="s">
        <v>351</v>
      </c>
      <c r="D292" s="169">
        <v>8000</v>
      </c>
      <c r="E292" s="117">
        <v>8000</v>
      </c>
      <c r="F292" s="117"/>
      <c r="G292" s="198"/>
      <c r="H292" s="116">
        <v>8000</v>
      </c>
      <c r="I292" s="117">
        <v>8000</v>
      </c>
      <c r="J292" s="117">
        <v>0</v>
      </c>
      <c r="K292" s="118">
        <v>0</v>
      </c>
      <c r="L292" s="163"/>
    </row>
    <row r="293" spans="1:45" s="33" customFormat="1" x14ac:dyDescent="0.3">
      <c r="A293" s="146"/>
      <c r="B293" s="195"/>
      <c r="C293" s="168" t="s">
        <v>352</v>
      </c>
      <c r="D293" s="169">
        <v>5000</v>
      </c>
      <c r="E293" s="117">
        <v>5000</v>
      </c>
      <c r="F293" s="117"/>
      <c r="G293" s="170"/>
      <c r="H293" s="116">
        <v>0</v>
      </c>
      <c r="I293" s="117">
        <v>0</v>
      </c>
      <c r="J293" s="117">
        <v>0</v>
      </c>
      <c r="K293" s="118">
        <v>0</v>
      </c>
      <c r="L293" s="163"/>
      <c r="M293" s="158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</row>
    <row r="294" spans="1:45" x14ac:dyDescent="0.3">
      <c r="A294" s="196"/>
      <c r="B294" s="197"/>
      <c r="C294" s="204" t="s">
        <v>353</v>
      </c>
      <c r="D294" s="169">
        <v>6122</v>
      </c>
      <c r="E294" s="117">
        <v>6122</v>
      </c>
      <c r="F294" s="117"/>
      <c r="G294" s="198"/>
      <c r="H294" s="116">
        <v>9085</v>
      </c>
      <c r="I294" s="117">
        <v>9085</v>
      </c>
      <c r="J294" s="117">
        <v>0</v>
      </c>
      <c r="K294" s="118">
        <v>0</v>
      </c>
      <c r="L294" s="163"/>
    </row>
    <row r="295" spans="1:45" x14ac:dyDescent="0.3">
      <c r="A295" s="196"/>
      <c r="B295" s="197"/>
      <c r="C295" s="204" t="s">
        <v>354</v>
      </c>
      <c r="D295" s="209">
        <v>2000</v>
      </c>
      <c r="E295" s="151">
        <v>2000</v>
      </c>
      <c r="F295" s="151"/>
      <c r="G295" s="210"/>
      <c r="H295" s="116">
        <v>2000</v>
      </c>
      <c r="I295" s="117">
        <v>2000</v>
      </c>
      <c r="J295" s="117">
        <v>0</v>
      </c>
      <c r="K295" s="118">
        <v>0</v>
      </c>
      <c r="L295" s="163"/>
    </row>
    <row r="296" spans="1:45" ht="28.2" x14ac:dyDescent="0.3">
      <c r="A296" s="196"/>
      <c r="B296" s="197"/>
      <c r="C296" s="207" t="s">
        <v>355</v>
      </c>
      <c r="D296" s="209">
        <v>335</v>
      </c>
      <c r="E296" s="151">
        <v>335</v>
      </c>
      <c r="F296" s="151"/>
      <c r="G296" s="210"/>
      <c r="H296" s="116">
        <v>5230</v>
      </c>
      <c r="I296" s="117">
        <v>5230</v>
      </c>
      <c r="J296" s="117">
        <v>0</v>
      </c>
      <c r="K296" s="118">
        <v>0</v>
      </c>
      <c r="L296" s="163"/>
    </row>
    <row r="297" spans="1:45" x14ac:dyDescent="0.3">
      <c r="A297" s="196"/>
      <c r="B297" s="197"/>
      <c r="C297" s="204" t="s">
        <v>356</v>
      </c>
      <c r="D297" s="209">
        <v>89819</v>
      </c>
      <c r="E297" s="151">
        <v>89819</v>
      </c>
      <c r="F297" s="151"/>
      <c r="G297" s="210"/>
      <c r="H297" s="116">
        <v>89819</v>
      </c>
      <c r="I297" s="117">
        <v>89819</v>
      </c>
      <c r="J297" s="117">
        <v>0</v>
      </c>
      <c r="K297" s="118">
        <v>0</v>
      </c>
      <c r="L297" s="163"/>
    </row>
    <row r="298" spans="1:45" ht="28.2" x14ac:dyDescent="0.3">
      <c r="A298" s="196"/>
      <c r="B298" s="197"/>
      <c r="C298" s="204" t="s">
        <v>357</v>
      </c>
      <c r="D298" s="209">
        <v>161383</v>
      </c>
      <c r="E298" s="151">
        <v>161383</v>
      </c>
      <c r="F298" s="151"/>
      <c r="G298" s="210"/>
      <c r="H298" s="116">
        <v>161383</v>
      </c>
      <c r="I298" s="117">
        <v>161383</v>
      </c>
      <c r="J298" s="117">
        <v>0</v>
      </c>
      <c r="K298" s="118">
        <v>0</v>
      </c>
    </row>
    <row r="299" spans="1:45" x14ac:dyDescent="0.3">
      <c r="A299" s="196"/>
      <c r="B299" s="197"/>
      <c r="C299" s="204" t="s">
        <v>358</v>
      </c>
      <c r="D299" s="209">
        <v>217632</v>
      </c>
      <c r="E299" s="151">
        <v>217632</v>
      </c>
      <c r="F299" s="151"/>
      <c r="G299" s="210"/>
      <c r="H299" s="116">
        <v>217632</v>
      </c>
      <c r="I299" s="117">
        <v>217632</v>
      </c>
      <c r="J299" s="117">
        <v>0</v>
      </c>
      <c r="K299" s="118">
        <v>0</v>
      </c>
    </row>
    <row r="300" spans="1:45" x14ac:dyDescent="0.3">
      <c r="A300" s="196"/>
      <c r="B300" s="197"/>
      <c r="C300" s="204" t="s">
        <v>359</v>
      </c>
      <c r="D300" s="209">
        <v>3000</v>
      </c>
      <c r="E300" s="151">
        <v>3000</v>
      </c>
      <c r="F300" s="151"/>
      <c r="G300" s="210"/>
      <c r="H300" s="116">
        <v>0</v>
      </c>
      <c r="I300" s="117">
        <v>0</v>
      </c>
      <c r="J300" s="117">
        <v>0</v>
      </c>
      <c r="K300" s="118">
        <v>0</v>
      </c>
    </row>
    <row r="301" spans="1:45" x14ac:dyDescent="0.3">
      <c r="A301" s="196"/>
      <c r="B301" s="197"/>
      <c r="C301" s="204" t="s">
        <v>360</v>
      </c>
      <c r="D301" s="209">
        <v>1650</v>
      </c>
      <c r="E301" s="151">
        <v>1650</v>
      </c>
      <c r="F301" s="151"/>
      <c r="G301" s="210"/>
      <c r="H301" s="116">
        <v>1650</v>
      </c>
      <c r="I301" s="117">
        <v>1650</v>
      </c>
      <c r="J301" s="117">
        <v>0</v>
      </c>
      <c r="K301" s="118">
        <v>0</v>
      </c>
      <c r="L301" s="163"/>
    </row>
    <row r="302" spans="1:45" ht="28.2" x14ac:dyDescent="0.3">
      <c r="A302" s="196"/>
      <c r="B302" s="197"/>
      <c r="C302" s="204" t="s">
        <v>361</v>
      </c>
      <c r="D302" s="209">
        <v>1185</v>
      </c>
      <c r="E302" s="151">
        <v>1185</v>
      </c>
      <c r="F302" s="151"/>
      <c r="G302" s="210"/>
      <c r="H302" s="116">
        <v>1185</v>
      </c>
      <c r="I302" s="117">
        <v>1185</v>
      </c>
      <c r="J302" s="117">
        <v>0</v>
      </c>
      <c r="K302" s="118">
        <v>0</v>
      </c>
      <c r="L302" s="163"/>
    </row>
    <row r="303" spans="1:45" ht="15.75" customHeight="1" x14ac:dyDescent="0.3">
      <c r="A303" s="196"/>
      <c r="B303" s="197"/>
      <c r="C303" s="204" t="s">
        <v>362</v>
      </c>
      <c r="D303" s="209">
        <v>3400</v>
      </c>
      <c r="E303" s="151">
        <v>3400</v>
      </c>
      <c r="F303" s="151"/>
      <c r="G303" s="210"/>
      <c r="H303" s="116">
        <v>3400</v>
      </c>
      <c r="I303" s="117">
        <v>3400</v>
      </c>
      <c r="J303" s="117">
        <v>0</v>
      </c>
      <c r="K303" s="118">
        <v>0</v>
      </c>
      <c r="L303" s="163"/>
    </row>
    <row r="304" spans="1:45" ht="15.75" customHeight="1" x14ac:dyDescent="0.3">
      <c r="A304" s="196"/>
      <c r="B304" s="197"/>
      <c r="C304" s="215" t="s">
        <v>363</v>
      </c>
      <c r="D304" s="169">
        <v>3861</v>
      </c>
      <c r="E304" s="117">
        <v>3861</v>
      </c>
      <c r="F304" s="117"/>
      <c r="G304" s="198"/>
      <c r="H304" s="116">
        <v>3861</v>
      </c>
      <c r="I304" s="117">
        <v>3861</v>
      </c>
      <c r="J304" s="117">
        <v>0</v>
      </c>
      <c r="K304" s="118">
        <v>0</v>
      </c>
      <c r="L304" s="163"/>
    </row>
    <row r="305" spans="1:45" s="33" customFormat="1" x14ac:dyDescent="0.3">
      <c r="A305" s="146"/>
      <c r="B305" s="195"/>
      <c r="C305" s="168" t="s">
        <v>364</v>
      </c>
      <c r="D305" s="169">
        <v>15000</v>
      </c>
      <c r="E305" s="117">
        <v>15000</v>
      </c>
      <c r="F305" s="117"/>
      <c r="G305" s="170"/>
      <c r="H305" s="116">
        <v>16500</v>
      </c>
      <c r="I305" s="117">
        <v>16500</v>
      </c>
      <c r="J305" s="117">
        <v>0</v>
      </c>
      <c r="K305" s="118">
        <v>0</v>
      </c>
      <c r="L305" s="163"/>
      <c r="M305" s="158"/>
      <c r="N305" s="158"/>
      <c r="O305" s="158"/>
      <c r="P305" s="158"/>
      <c r="Q305" s="158"/>
      <c r="R305" s="158"/>
      <c r="S305" s="158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</row>
    <row r="306" spans="1:45" s="33" customFormat="1" x14ac:dyDescent="0.3">
      <c r="A306" s="146"/>
      <c r="B306" s="195"/>
      <c r="C306" s="168" t="s">
        <v>365</v>
      </c>
      <c r="D306" s="169">
        <v>2000</v>
      </c>
      <c r="E306" s="117">
        <v>2000</v>
      </c>
      <c r="F306" s="117"/>
      <c r="G306" s="170"/>
      <c r="H306" s="116">
        <v>2000</v>
      </c>
      <c r="I306" s="117">
        <v>2000</v>
      </c>
      <c r="J306" s="117">
        <v>0</v>
      </c>
      <c r="K306" s="118">
        <v>0</v>
      </c>
      <c r="L306" s="163"/>
      <c r="M306" s="158"/>
      <c r="N306" s="158"/>
      <c r="O306" s="158"/>
      <c r="P306" s="158"/>
      <c r="Q306" s="158"/>
      <c r="R306" s="158"/>
      <c r="S306" s="158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</row>
    <row r="307" spans="1:45" s="33" customFormat="1" x14ac:dyDescent="0.3">
      <c r="A307" s="146"/>
      <c r="B307" s="195"/>
      <c r="C307" s="168" t="s">
        <v>387</v>
      </c>
      <c r="D307" s="169">
        <v>15000</v>
      </c>
      <c r="E307" s="117">
        <v>15000</v>
      </c>
      <c r="F307" s="117"/>
      <c r="G307" s="170"/>
      <c r="H307" s="116">
        <v>15000</v>
      </c>
      <c r="I307" s="117">
        <v>15000</v>
      </c>
      <c r="J307" s="117">
        <v>0</v>
      </c>
      <c r="K307" s="118">
        <v>0</v>
      </c>
      <c r="L307" s="163"/>
      <c r="M307" s="158"/>
      <c r="N307" s="158"/>
      <c r="O307" s="158"/>
      <c r="P307" s="158"/>
      <c r="Q307" s="158"/>
      <c r="R307" s="158"/>
      <c r="S307" s="158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</row>
    <row r="308" spans="1:45" s="33" customFormat="1" x14ac:dyDescent="0.3">
      <c r="A308" s="146"/>
      <c r="B308" s="195"/>
      <c r="C308" s="168" t="s">
        <v>366</v>
      </c>
      <c r="D308" s="169">
        <v>3000</v>
      </c>
      <c r="E308" s="117">
        <v>3000</v>
      </c>
      <c r="F308" s="117"/>
      <c r="G308" s="170"/>
      <c r="H308" s="116">
        <v>7012</v>
      </c>
      <c r="I308" s="117">
        <v>7012</v>
      </c>
      <c r="J308" s="117">
        <v>0</v>
      </c>
      <c r="K308" s="118">
        <v>0</v>
      </c>
      <c r="L308" s="163"/>
      <c r="M308" s="158"/>
      <c r="N308" s="158"/>
      <c r="O308" s="158"/>
      <c r="P308" s="158"/>
      <c r="Q308" s="158"/>
      <c r="R308" s="158"/>
      <c r="S308" s="158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</row>
    <row r="309" spans="1:45" s="33" customFormat="1" x14ac:dyDescent="0.3">
      <c r="A309" s="146"/>
      <c r="B309" s="195"/>
      <c r="C309" s="168" t="s">
        <v>367</v>
      </c>
      <c r="D309" s="169">
        <v>2230</v>
      </c>
      <c r="E309" s="117">
        <v>2230</v>
      </c>
      <c r="F309" s="117"/>
      <c r="G309" s="170"/>
      <c r="H309" s="116">
        <v>2230</v>
      </c>
      <c r="I309" s="117">
        <v>2230</v>
      </c>
      <c r="J309" s="117">
        <v>0</v>
      </c>
      <c r="K309" s="118">
        <v>0</v>
      </c>
      <c r="L309" s="163"/>
      <c r="M309" s="158"/>
      <c r="N309" s="158"/>
      <c r="O309" s="158"/>
      <c r="P309" s="158"/>
      <c r="Q309" s="158"/>
      <c r="R309" s="158"/>
      <c r="S309" s="158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</row>
    <row r="310" spans="1:45" s="33" customFormat="1" x14ac:dyDescent="0.3">
      <c r="A310" s="146"/>
      <c r="B310" s="195"/>
      <c r="C310" s="168" t="s">
        <v>368</v>
      </c>
      <c r="D310" s="169">
        <v>3807</v>
      </c>
      <c r="E310" s="117">
        <v>3807</v>
      </c>
      <c r="F310" s="117"/>
      <c r="G310" s="170"/>
      <c r="H310" s="116">
        <v>3807</v>
      </c>
      <c r="I310" s="117">
        <v>3807</v>
      </c>
      <c r="J310" s="117">
        <v>0</v>
      </c>
      <c r="K310" s="118">
        <v>0</v>
      </c>
      <c r="L310" s="163"/>
      <c r="M310" s="158"/>
      <c r="N310" s="158"/>
      <c r="O310" s="158"/>
      <c r="P310" s="158"/>
      <c r="Q310" s="158"/>
      <c r="R310" s="158"/>
      <c r="S310" s="158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</row>
    <row r="311" spans="1:45" s="33" customFormat="1" x14ac:dyDescent="0.3">
      <c r="A311" s="146"/>
      <c r="B311" s="195"/>
      <c r="C311" s="168" t="s">
        <v>369</v>
      </c>
      <c r="D311" s="169">
        <v>115363</v>
      </c>
      <c r="E311" s="117">
        <v>115363</v>
      </c>
      <c r="F311" s="117"/>
      <c r="G311" s="170"/>
      <c r="H311" s="116">
        <v>115363</v>
      </c>
      <c r="I311" s="117">
        <v>115363</v>
      </c>
      <c r="J311" s="117">
        <v>0</v>
      </c>
      <c r="K311" s="118">
        <v>0</v>
      </c>
      <c r="M311" s="158"/>
      <c r="N311" s="158"/>
      <c r="O311" s="158"/>
      <c r="P311" s="158"/>
      <c r="Q311" s="158"/>
      <c r="R311" s="158"/>
      <c r="S311" s="158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</row>
    <row r="312" spans="1:45" s="33" customFormat="1" x14ac:dyDescent="0.3">
      <c r="A312" s="146"/>
      <c r="B312" s="195"/>
      <c r="C312" s="168" t="s">
        <v>469</v>
      </c>
      <c r="D312" s="169"/>
      <c r="E312" s="117"/>
      <c r="F312" s="117"/>
      <c r="G312" s="170"/>
      <c r="H312" s="116">
        <v>1210</v>
      </c>
      <c r="I312" s="117">
        <v>1210</v>
      </c>
      <c r="J312" s="117">
        <v>0</v>
      </c>
      <c r="K312" s="118">
        <v>0</v>
      </c>
      <c r="L312" s="163"/>
      <c r="M312" s="158"/>
      <c r="N312" s="158"/>
      <c r="O312" s="158"/>
      <c r="P312" s="158"/>
      <c r="Q312" s="158"/>
      <c r="R312" s="158"/>
      <c r="S312" s="158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</row>
    <row r="313" spans="1:45" s="33" customFormat="1" x14ac:dyDescent="0.3">
      <c r="A313" s="146"/>
      <c r="B313" s="195"/>
      <c r="C313" s="168" t="s">
        <v>506</v>
      </c>
      <c r="D313" s="169"/>
      <c r="E313" s="117"/>
      <c r="F313" s="117"/>
      <c r="G313" s="170"/>
      <c r="H313" s="116">
        <v>2057</v>
      </c>
      <c r="I313" s="117">
        <v>2057</v>
      </c>
      <c r="J313" s="117">
        <v>0</v>
      </c>
      <c r="K313" s="118">
        <v>0</v>
      </c>
      <c r="L313" s="163"/>
      <c r="M313" s="158"/>
      <c r="N313" s="158"/>
      <c r="O313" s="158"/>
      <c r="P313" s="158"/>
      <c r="Q313" s="158"/>
      <c r="R313" s="158"/>
      <c r="S313" s="158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</row>
    <row r="314" spans="1:45" s="154" customFormat="1" ht="28.2" x14ac:dyDescent="0.3">
      <c r="A314" s="146"/>
      <c r="B314" s="195"/>
      <c r="C314" s="207" t="s">
        <v>542</v>
      </c>
      <c r="D314" s="169"/>
      <c r="E314" s="117"/>
      <c r="F314" s="117"/>
      <c r="G314" s="170"/>
      <c r="H314" s="116">
        <v>323</v>
      </c>
      <c r="I314" s="117">
        <v>323</v>
      </c>
      <c r="J314" s="117">
        <v>0</v>
      </c>
      <c r="K314" s="118">
        <v>0</v>
      </c>
      <c r="L314" s="164"/>
      <c r="M314" s="158"/>
      <c r="N314" s="158"/>
      <c r="O314" s="158"/>
      <c r="P314" s="158"/>
      <c r="Q314" s="158"/>
      <c r="R314" s="158"/>
      <c r="S314" s="158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</row>
    <row r="315" spans="1:45" s="154" customFormat="1" x14ac:dyDescent="0.3">
      <c r="A315" s="146"/>
      <c r="B315" s="195"/>
      <c r="C315" s="204" t="s">
        <v>557</v>
      </c>
      <c r="D315" s="169"/>
      <c r="E315" s="117"/>
      <c r="F315" s="117"/>
      <c r="G315" s="170"/>
      <c r="H315" s="116">
        <v>472</v>
      </c>
      <c r="I315" s="117">
        <v>472</v>
      </c>
      <c r="J315" s="117">
        <v>0</v>
      </c>
      <c r="K315" s="118">
        <v>0</v>
      </c>
      <c r="L315" s="164"/>
      <c r="M315" s="158"/>
      <c r="N315" s="158"/>
      <c r="O315" s="158"/>
      <c r="P315" s="158"/>
      <c r="Q315" s="158"/>
      <c r="R315" s="158"/>
      <c r="S315" s="158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</row>
    <row r="316" spans="1:45" x14ac:dyDescent="0.3">
      <c r="A316" s="196"/>
      <c r="B316" s="197"/>
      <c r="C316" s="204"/>
      <c r="D316" s="209"/>
      <c r="E316" s="151"/>
      <c r="F316" s="151"/>
      <c r="G316" s="210"/>
      <c r="H316" s="116"/>
      <c r="I316" s="117"/>
      <c r="J316" s="117"/>
      <c r="K316" s="118"/>
    </row>
    <row r="317" spans="1:45" x14ac:dyDescent="0.3">
      <c r="A317" s="196"/>
      <c r="B317" s="197"/>
      <c r="C317" s="205" t="s">
        <v>38</v>
      </c>
      <c r="D317" s="153">
        <f>SUM(D288:D316)</f>
        <v>701327</v>
      </c>
      <c r="E317" s="132">
        <f>SUM(E288:E316)</f>
        <v>701327</v>
      </c>
      <c r="F317" s="132">
        <f>SUM(F288:F316)</f>
        <v>0</v>
      </c>
      <c r="G317" s="206">
        <f>SUM(G288:G316)</f>
        <v>0</v>
      </c>
      <c r="H317" s="131">
        <v>710759</v>
      </c>
      <c r="I317" s="132">
        <v>710759</v>
      </c>
      <c r="J317" s="132">
        <v>0</v>
      </c>
      <c r="K317" s="133">
        <v>0</v>
      </c>
    </row>
    <row r="318" spans="1:45" x14ac:dyDescent="0.3">
      <c r="A318" s="196"/>
      <c r="B318" s="197"/>
      <c r="C318" s="205"/>
      <c r="D318" s="211"/>
      <c r="E318" s="212"/>
      <c r="F318" s="212"/>
      <c r="G318" s="213"/>
      <c r="H318" s="116"/>
      <c r="I318" s="117"/>
      <c r="J318" s="117"/>
      <c r="K318" s="118"/>
    </row>
    <row r="319" spans="1:45" x14ac:dyDescent="0.3">
      <c r="A319" s="196"/>
      <c r="B319" s="197" t="s">
        <v>21</v>
      </c>
      <c r="C319" s="168" t="s">
        <v>20</v>
      </c>
      <c r="D319" s="211"/>
      <c r="E319" s="212"/>
      <c r="F319" s="212"/>
      <c r="G319" s="213"/>
      <c r="H319" s="116"/>
      <c r="I319" s="117"/>
      <c r="J319" s="117"/>
      <c r="K319" s="118"/>
    </row>
    <row r="320" spans="1:45" x14ac:dyDescent="0.3">
      <c r="A320" s="196"/>
      <c r="B320" s="197"/>
      <c r="C320" s="215" t="s">
        <v>370</v>
      </c>
      <c r="D320" s="209">
        <v>6623</v>
      </c>
      <c r="E320" s="151">
        <v>6623</v>
      </c>
      <c r="F320" s="117"/>
      <c r="G320" s="198"/>
      <c r="H320" s="116">
        <v>6623</v>
      </c>
      <c r="I320" s="117">
        <v>6623</v>
      </c>
      <c r="J320" s="117">
        <v>0</v>
      </c>
      <c r="K320" s="118">
        <v>0</v>
      </c>
      <c r="L320" s="164"/>
    </row>
    <row r="321" spans="1:45" s="33" customFormat="1" x14ac:dyDescent="0.3">
      <c r="A321" s="146"/>
      <c r="B321" s="195"/>
      <c r="C321" s="168" t="s">
        <v>371</v>
      </c>
      <c r="D321" s="169">
        <v>15000</v>
      </c>
      <c r="E321" s="117">
        <v>15000</v>
      </c>
      <c r="F321" s="117"/>
      <c r="G321" s="170"/>
      <c r="H321" s="116">
        <v>17702</v>
      </c>
      <c r="I321" s="117">
        <v>17702</v>
      </c>
      <c r="J321" s="117">
        <v>0</v>
      </c>
      <c r="K321" s="118">
        <v>0</v>
      </c>
      <c r="L321" s="164"/>
      <c r="M321" s="158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</row>
    <row r="322" spans="1:45" s="33" customFormat="1" ht="28.2" x14ac:dyDescent="0.3">
      <c r="A322" s="146"/>
      <c r="B322" s="195"/>
      <c r="C322" s="204" t="s">
        <v>372</v>
      </c>
      <c r="D322" s="169">
        <v>7000</v>
      </c>
      <c r="E322" s="117">
        <v>7000</v>
      </c>
      <c r="F322" s="117"/>
      <c r="G322" s="170"/>
      <c r="H322" s="116">
        <v>7000</v>
      </c>
      <c r="I322" s="117">
        <v>7000</v>
      </c>
      <c r="J322" s="117">
        <v>0</v>
      </c>
      <c r="K322" s="118">
        <v>0</v>
      </c>
      <c r="L322" s="164"/>
      <c r="M322" s="158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</row>
    <row r="323" spans="1:45" s="33" customFormat="1" x14ac:dyDescent="0.3">
      <c r="A323" s="146"/>
      <c r="B323" s="195"/>
      <c r="C323" s="168" t="s">
        <v>373</v>
      </c>
      <c r="D323" s="169">
        <v>2094</v>
      </c>
      <c r="E323" s="117">
        <v>2094</v>
      </c>
      <c r="F323" s="117"/>
      <c r="G323" s="170"/>
      <c r="H323" s="116">
        <v>2094</v>
      </c>
      <c r="I323" s="117">
        <v>2094</v>
      </c>
      <c r="J323" s="117">
        <v>0</v>
      </c>
      <c r="K323" s="118">
        <v>0</v>
      </c>
      <c r="L323" s="163"/>
      <c r="M323" s="158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</row>
    <row r="324" spans="1:45" s="33" customFormat="1" x14ac:dyDescent="0.3">
      <c r="A324" s="146"/>
      <c r="B324" s="195"/>
      <c r="C324" s="168" t="s">
        <v>374</v>
      </c>
      <c r="D324" s="169">
        <v>1915</v>
      </c>
      <c r="E324" s="117">
        <v>1915</v>
      </c>
      <c r="F324" s="117"/>
      <c r="G324" s="170"/>
      <c r="H324" s="116">
        <v>1915</v>
      </c>
      <c r="I324" s="117">
        <v>1915</v>
      </c>
      <c r="J324" s="117">
        <v>0</v>
      </c>
      <c r="K324" s="118">
        <v>0</v>
      </c>
      <c r="L324" s="163"/>
      <c r="M324" s="158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</row>
    <row r="325" spans="1:45" s="33" customFormat="1" x14ac:dyDescent="0.3">
      <c r="A325" s="146"/>
      <c r="B325" s="195"/>
      <c r="C325" s="168" t="s">
        <v>375</v>
      </c>
      <c r="D325" s="169">
        <v>3000</v>
      </c>
      <c r="E325" s="117">
        <v>3000</v>
      </c>
      <c r="F325" s="117"/>
      <c r="G325" s="170"/>
      <c r="H325" s="116">
        <v>0</v>
      </c>
      <c r="I325" s="117">
        <v>0</v>
      </c>
      <c r="J325" s="117">
        <v>0</v>
      </c>
      <c r="K325" s="118">
        <v>0</v>
      </c>
      <c r="L325" s="163"/>
      <c r="M325" s="158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</row>
    <row r="326" spans="1:45" s="33" customFormat="1" x14ac:dyDescent="0.3">
      <c r="A326" s="146"/>
      <c r="B326" s="195"/>
      <c r="C326" s="168" t="s">
        <v>412</v>
      </c>
      <c r="D326" s="169">
        <v>6636</v>
      </c>
      <c r="E326" s="117">
        <v>6636</v>
      </c>
      <c r="F326" s="117"/>
      <c r="G326" s="170"/>
      <c r="H326" s="116">
        <v>6960</v>
      </c>
      <c r="I326" s="117">
        <v>6960</v>
      </c>
      <c r="J326" s="117">
        <v>0</v>
      </c>
      <c r="K326" s="118">
        <v>0</v>
      </c>
      <c r="L326" s="163"/>
      <c r="M326" s="158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</row>
    <row r="327" spans="1:45" s="33" customFormat="1" x14ac:dyDescent="0.3">
      <c r="A327" s="146"/>
      <c r="B327" s="195"/>
      <c r="C327" s="168" t="s">
        <v>376</v>
      </c>
      <c r="D327" s="169">
        <v>2000</v>
      </c>
      <c r="E327" s="117">
        <v>2000</v>
      </c>
      <c r="F327" s="117"/>
      <c r="G327" s="170"/>
      <c r="H327" s="116">
        <v>0</v>
      </c>
      <c r="I327" s="117">
        <v>0</v>
      </c>
      <c r="J327" s="117">
        <v>0</v>
      </c>
      <c r="K327" s="118">
        <v>0</v>
      </c>
      <c r="L327" s="163"/>
      <c r="M327" s="158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</row>
    <row r="328" spans="1:45" x14ac:dyDescent="0.3">
      <c r="A328" s="196"/>
      <c r="B328" s="197"/>
      <c r="C328" s="215" t="s">
        <v>377</v>
      </c>
      <c r="D328" s="169">
        <v>8000</v>
      </c>
      <c r="E328" s="117">
        <v>8000</v>
      </c>
      <c r="F328" s="117"/>
      <c r="G328" s="198"/>
      <c r="H328" s="116">
        <v>0</v>
      </c>
      <c r="I328" s="117">
        <v>0</v>
      </c>
      <c r="J328" s="117">
        <v>0</v>
      </c>
      <c r="K328" s="118">
        <v>0</v>
      </c>
      <c r="L328" s="163"/>
    </row>
    <row r="329" spans="1:45" x14ac:dyDescent="0.3">
      <c r="A329" s="196"/>
      <c r="B329" s="197"/>
      <c r="C329" s="215" t="s">
        <v>378</v>
      </c>
      <c r="D329" s="169">
        <v>13555</v>
      </c>
      <c r="E329" s="117">
        <v>13555</v>
      </c>
      <c r="F329" s="117"/>
      <c r="G329" s="198"/>
      <c r="H329" s="116">
        <v>13555</v>
      </c>
      <c r="I329" s="117">
        <v>13555</v>
      </c>
      <c r="J329" s="117">
        <v>0</v>
      </c>
      <c r="K329" s="118">
        <v>0</v>
      </c>
      <c r="L329" s="163"/>
    </row>
    <row r="330" spans="1:45" x14ac:dyDescent="0.3">
      <c r="A330" s="196"/>
      <c r="B330" s="197"/>
      <c r="C330" s="215" t="s">
        <v>379</v>
      </c>
      <c r="D330" s="169">
        <v>9931</v>
      </c>
      <c r="E330" s="117">
        <v>9931</v>
      </c>
      <c r="F330" s="117"/>
      <c r="G330" s="198"/>
      <c r="H330" s="116">
        <v>9931</v>
      </c>
      <c r="I330" s="117">
        <v>9931</v>
      </c>
      <c r="J330" s="117">
        <v>0</v>
      </c>
      <c r="K330" s="118">
        <v>0</v>
      </c>
      <c r="L330" s="163"/>
    </row>
    <row r="331" spans="1:45" ht="16.5" customHeight="1" x14ac:dyDescent="0.3">
      <c r="A331" s="196"/>
      <c r="B331" s="197"/>
      <c r="C331" s="215" t="s">
        <v>380</v>
      </c>
      <c r="D331" s="169">
        <v>1088</v>
      </c>
      <c r="E331" s="117">
        <v>1088</v>
      </c>
      <c r="F331" s="117"/>
      <c r="G331" s="198"/>
      <c r="H331" s="116">
        <v>1088</v>
      </c>
      <c r="I331" s="117">
        <v>1088</v>
      </c>
      <c r="J331" s="117">
        <v>0</v>
      </c>
      <c r="K331" s="118">
        <v>0</v>
      </c>
      <c r="L331" s="163"/>
    </row>
    <row r="332" spans="1:45" ht="18.75" customHeight="1" x14ac:dyDescent="0.3">
      <c r="A332" s="196"/>
      <c r="B332" s="197"/>
      <c r="C332" s="215" t="s">
        <v>381</v>
      </c>
      <c r="D332" s="169">
        <v>524</v>
      </c>
      <c r="E332" s="117">
        <v>524</v>
      </c>
      <c r="F332" s="117"/>
      <c r="G332" s="198"/>
      <c r="H332" s="116">
        <v>524</v>
      </c>
      <c r="I332" s="117">
        <v>524</v>
      </c>
      <c r="J332" s="117">
        <v>0</v>
      </c>
      <c r="K332" s="118">
        <v>0</v>
      </c>
      <c r="L332" s="163"/>
    </row>
    <row r="333" spans="1:45" ht="28.2" x14ac:dyDescent="0.3">
      <c r="A333" s="196"/>
      <c r="B333" s="197"/>
      <c r="C333" s="215" t="s">
        <v>382</v>
      </c>
      <c r="D333" s="169">
        <v>93887</v>
      </c>
      <c r="E333" s="117">
        <v>93887</v>
      </c>
      <c r="F333" s="117"/>
      <c r="G333" s="198"/>
      <c r="H333" s="116">
        <v>93887</v>
      </c>
      <c r="I333" s="117">
        <v>93887</v>
      </c>
      <c r="J333" s="117">
        <v>0</v>
      </c>
      <c r="K333" s="118">
        <v>0</v>
      </c>
      <c r="L333" s="163"/>
    </row>
    <row r="334" spans="1:45" x14ac:dyDescent="0.3">
      <c r="A334" s="196"/>
      <c r="B334" s="197"/>
      <c r="C334" s="215" t="s">
        <v>413</v>
      </c>
      <c r="D334" s="169">
        <v>59066</v>
      </c>
      <c r="E334" s="117">
        <v>59066</v>
      </c>
      <c r="F334" s="117"/>
      <c r="G334" s="198"/>
      <c r="H334" s="116">
        <v>59066</v>
      </c>
      <c r="I334" s="117">
        <v>59066</v>
      </c>
      <c r="J334" s="117">
        <v>0</v>
      </c>
      <c r="K334" s="118">
        <v>0</v>
      </c>
      <c r="L334" s="163"/>
    </row>
    <row r="335" spans="1:45" x14ac:dyDescent="0.3">
      <c r="A335" s="196"/>
      <c r="B335" s="197"/>
      <c r="C335" s="215" t="s">
        <v>468</v>
      </c>
      <c r="D335" s="169"/>
      <c r="E335" s="117"/>
      <c r="F335" s="117"/>
      <c r="G335" s="198"/>
      <c r="H335" s="116">
        <v>660</v>
      </c>
      <c r="I335" s="117">
        <v>660</v>
      </c>
      <c r="J335" s="117">
        <v>0</v>
      </c>
      <c r="K335" s="118">
        <v>0</v>
      </c>
      <c r="L335" s="163"/>
    </row>
    <row r="336" spans="1:45" s="33" customFormat="1" x14ac:dyDescent="0.3">
      <c r="A336" s="146"/>
      <c r="B336" s="195"/>
      <c r="C336" s="168" t="s">
        <v>505</v>
      </c>
      <c r="D336" s="169"/>
      <c r="E336" s="117"/>
      <c r="F336" s="117"/>
      <c r="G336" s="170"/>
      <c r="H336" s="116">
        <v>6096</v>
      </c>
      <c r="I336" s="117">
        <v>6096</v>
      </c>
      <c r="J336" s="117">
        <v>0</v>
      </c>
      <c r="K336" s="118">
        <v>0</v>
      </c>
      <c r="L336" s="163"/>
      <c r="M336" s="158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</row>
    <row r="337" spans="1:45" s="154" customFormat="1" ht="13.8" x14ac:dyDescent="0.25">
      <c r="A337" s="146"/>
      <c r="B337" s="195"/>
      <c r="C337" s="168" t="s">
        <v>523</v>
      </c>
      <c r="D337" s="169"/>
      <c r="E337" s="117"/>
      <c r="F337" s="117"/>
      <c r="G337" s="170"/>
      <c r="H337" s="116">
        <v>53319</v>
      </c>
      <c r="I337" s="117">
        <v>53319</v>
      </c>
      <c r="J337" s="117">
        <v>0</v>
      </c>
      <c r="K337" s="118">
        <v>0</v>
      </c>
      <c r="L337" s="163"/>
      <c r="M337" s="306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</row>
    <row r="338" spans="1:45" s="154" customFormat="1" ht="27.6" x14ac:dyDescent="0.25">
      <c r="A338" s="146"/>
      <c r="B338" s="195"/>
      <c r="C338" s="207" t="s">
        <v>543</v>
      </c>
      <c r="D338" s="169"/>
      <c r="E338" s="117"/>
      <c r="F338" s="117"/>
      <c r="G338" s="170"/>
      <c r="H338" s="116">
        <v>11436</v>
      </c>
      <c r="I338" s="117">
        <v>11436</v>
      </c>
      <c r="J338" s="117">
        <v>0</v>
      </c>
      <c r="K338" s="118">
        <v>0</v>
      </c>
      <c r="L338" s="164"/>
      <c r="M338" s="306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</row>
    <row r="339" spans="1:45" x14ac:dyDescent="0.3">
      <c r="A339" s="196"/>
      <c r="B339" s="197"/>
      <c r="C339" s="215"/>
      <c r="D339" s="169"/>
      <c r="E339" s="117"/>
      <c r="F339" s="117"/>
      <c r="G339" s="198"/>
      <c r="H339" s="116"/>
      <c r="I339" s="117"/>
      <c r="J339" s="117"/>
      <c r="K339" s="118"/>
    </row>
    <row r="340" spans="1:45" x14ac:dyDescent="0.3">
      <c r="A340" s="196"/>
      <c r="B340" s="197"/>
      <c r="C340" s="205" t="s">
        <v>39</v>
      </c>
      <c r="D340" s="153">
        <f>SUM(D320:D339)</f>
        <v>230319</v>
      </c>
      <c r="E340" s="132">
        <f>SUM(E320:E339)</f>
        <v>230319</v>
      </c>
      <c r="F340" s="132">
        <f>SUM(F320:F339)</f>
        <v>0</v>
      </c>
      <c r="G340" s="206">
        <f>SUM(G320:G339)</f>
        <v>0</v>
      </c>
      <c r="H340" s="131">
        <v>291856</v>
      </c>
      <c r="I340" s="132">
        <v>291856</v>
      </c>
      <c r="J340" s="132">
        <v>0</v>
      </c>
      <c r="K340" s="133">
        <v>0</v>
      </c>
    </row>
    <row r="341" spans="1:45" x14ac:dyDescent="0.3">
      <c r="A341" s="196"/>
      <c r="B341" s="216"/>
      <c r="C341" s="205"/>
      <c r="D341" s="211"/>
      <c r="E341" s="212"/>
      <c r="F341" s="212"/>
      <c r="G341" s="213"/>
      <c r="H341" s="116"/>
      <c r="I341" s="117"/>
      <c r="J341" s="117"/>
      <c r="K341" s="118"/>
    </row>
    <row r="342" spans="1:45" x14ac:dyDescent="0.3">
      <c r="A342" s="196"/>
      <c r="B342" s="197" t="s">
        <v>29</v>
      </c>
      <c r="C342" s="168" t="s">
        <v>52</v>
      </c>
      <c r="D342" s="211"/>
      <c r="E342" s="212"/>
      <c r="F342" s="212"/>
      <c r="G342" s="213"/>
      <c r="H342" s="116"/>
      <c r="I342" s="117"/>
      <c r="J342" s="117"/>
      <c r="K342" s="118"/>
    </row>
    <row r="343" spans="1:45" x14ac:dyDescent="0.3">
      <c r="A343" s="196"/>
      <c r="B343" s="197"/>
      <c r="C343" s="168" t="s">
        <v>80</v>
      </c>
      <c r="D343" s="211"/>
      <c r="E343" s="212"/>
      <c r="F343" s="212"/>
      <c r="G343" s="213"/>
      <c r="H343" s="116"/>
      <c r="I343" s="117"/>
      <c r="J343" s="117"/>
      <c r="K343" s="118"/>
    </row>
    <row r="344" spans="1:45" x14ac:dyDescent="0.3">
      <c r="A344" s="196"/>
      <c r="B344" s="197"/>
      <c r="C344" s="168" t="s">
        <v>467</v>
      </c>
      <c r="D344" s="211"/>
      <c r="E344" s="212"/>
      <c r="F344" s="212"/>
      <c r="G344" s="213"/>
      <c r="H344" s="116">
        <v>1000</v>
      </c>
      <c r="I344" s="117">
        <v>0</v>
      </c>
      <c r="J344" s="117">
        <v>1000</v>
      </c>
      <c r="K344" s="118">
        <v>0</v>
      </c>
      <c r="L344" s="163"/>
    </row>
    <row r="345" spans="1:45" x14ac:dyDescent="0.3">
      <c r="A345" s="196"/>
      <c r="B345" s="197"/>
      <c r="C345" s="168"/>
      <c r="D345" s="211"/>
      <c r="E345" s="212"/>
      <c r="F345" s="212"/>
      <c r="G345" s="213"/>
      <c r="H345" s="116"/>
      <c r="I345" s="117"/>
      <c r="J345" s="117"/>
      <c r="K345" s="118"/>
    </row>
    <row r="346" spans="1:45" x14ac:dyDescent="0.3">
      <c r="A346" s="146"/>
      <c r="B346" s="197"/>
      <c r="C346" s="165" t="s">
        <v>24</v>
      </c>
      <c r="D346" s="153">
        <f>SUM(D344)</f>
        <v>0</v>
      </c>
      <c r="E346" s="132">
        <f>SUM(E344)</f>
        <v>0</v>
      </c>
      <c r="F346" s="132">
        <f>SUM(F344)</f>
        <v>0</v>
      </c>
      <c r="G346" s="206">
        <f>SUM(G344)</f>
        <v>0</v>
      </c>
      <c r="H346" s="131">
        <v>1000</v>
      </c>
      <c r="I346" s="132">
        <v>0</v>
      </c>
      <c r="J346" s="132">
        <v>1000</v>
      </c>
      <c r="K346" s="152">
        <v>0</v>
      </c>
    </row>
    <row r="347" spans="1:45" x14ac:dyDescent="0.3">
      <c r="A347" s="146"/>
      <c r="B347" s="197"/>
      <c r="C347" s="165"/>
      <c r="D347" s="138"/>
      <c r="E347" s="123"/>
      <c r="F347" s="123"/>
      <c r="G347" s="166"/>
      <c r="H347" s="116"/>
      <c r="I347" s="117"/>
      <c r="J347" s="117"/>
      <c r="K347" s="118"/>
    </row>
    <row r="348" spans="1:45" x14ac:dyDescent="0.3">
      <c r="A348" s="217"/>
      <c r="B348" s="218"/>
      <c r="C348" s="168" t="s">
        <v>81</v>
      </c>
      <c r="D348" s="169"/>
      <c r="E348" s="117"/>
      <c r="F348" s="117"/>
      <c r="G348" s="198"/>
      <c r="H348" s="116"/>
      <c r="I348" s="117"/>
      <c r="J348" s="117"/>
      <c r="K348" s="118"/>
    </row>
    <row r="349" spans="1:45" s="33" customFormat="1" ht="28.2" x14ac:dyDescent="0.3">
      <c r="A349" s="146"/>
      <c r="B349" s="195"/>
      <c r="C349" s="204" t="s">
        <v>383</v>
      </c>
      <c r="D349" s="169">
        <v>8203</v>
      </c>
      <c r="E349" s="117">
        <v>8203</v>
      </c>
      <c r="F349" s="117"/>
      <c r="G349" s="170"/>
      <c r="H349" s="116">
        <v>5703</v>
      </c>
      <c r="I349" s="117">
        <v>5703</v>
      </c>
      <c r="J349" s="117">
        <v>0</v>
      </c>
      <c r="K349" s="118">
        <v>0</v>
      </c>
      <c r="L349" s="163"/>
      <c r="M349" s="158"/>
      <c r="N349" s="158"/>
      <c r="O349" s="158"/>
      <c r="P349" s="158"/>
      <c r="Q349" s="158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</row>
    <row r="350" spans="1:45" s="33" customFormat="1" x14ac:dyDescent="0.3">
      <c r="A350" s="146"/>
      <c r="B350" s="195"/>
      <c r="C350" s="168" t="s">
        <v>452</v>
      </c>
      <c r="D350" s="169">
        <v>22860</v>
      </c>
      <c r="E350" s="117">
        <v>22860</v>
      </c>
      <c r="F350" s="117"/>
      <c r="G350" s="170"/>
      <c r="H350" s="116">
        <v>17833</v>
      </c>
      <c r="I350" s="117">
        <v>17833</v>
      </c>
      <c r="J350" s="117">
        <v>0</v>
      </c>
      <c r="K350" s="118">
        <v>0</v>
      </c>
      <c r="L350" s="163"/>
      <c r="M350" s="158"/>
      <c r="N350" s="158"/>
      <c r="O350" s="158"/>
      <c r="P350" s="158"/>
      <c r="Q350" s="158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</row>
    <row r="351" spans="1:45" s="33" customFormat="1" ht="28.2" x14ac:dyDescent="0.3">
      <c r="A351" s="146"/>
      <c r="B351" s="195"/>
      <c r="C351" s="204" t="s">
        <v>504</v>
      </c>
      <c r="D351" s="169"/>
      <c r="E351" s="117"/>
      <c r="F351" s="117"/>
      <c r="G351" s="170"/>
      <c r="H351" s="116">
        <v>3000</v>
      </c>
      <c r="I351" s="117">
        <v>3000</v>
      </c>
      <c r="J351" s="117">
        <v>0</v>
      </c>
      <c r="K351" s="118">
        <v>0</v>
      </c>
      <c r="L351" s="163"/>
      <c r="M351" s="158"/>
      <c r="N351" s="158"/>
      <c r="O351" s="158"/>
      <c r="P351" s="158"/>
      <c r="Q351" s="158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</row>
    <row r="352" spans="1:45" s="33" customFormat="1" x14ac:dyDescent="0.3">
      <c r="A352" s="146"/>
      <c r="B352" s="195"/>
      <c r="C352" s="168" t="s">
        <v>503</v>
      </c>
      <c r="D352" s="169"/>
      <c r="E352" s="117"/>
      <c r="F352" s="117"/>
      <c r="G352" s="170"/>
      <c r="H352" s="116">
        <v>1527</v>
      </c>
      <c r="I352" s="117">
        <v>1527</v>
      </c>
      <c r="J352" s="117">
        <v>0</v>
      </c>
      <c r="K352" s="118">
        <v>0</v>
      </c>
      <c r="L352" s="163"/>
      <c r="M352" s="158"/>
      <c r="N352" s="158"/>
      <c r="O352" s="158"/>
      <c r="P352" s="158"/>
      <c r="Q352" s="158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</row>
    <row r="353" spans="1:45" s="33" customFormat="1" x14ac:dyDescent="0.3">
      <c r="A353" s="146"/>
      <c r="B353" s="195"/>
      <c r="C353" s="168" t="s">
        <v>502</v>
      </c>
      <c r="D353" s="169"/>
      <c r="E353" s="117"/>
      <c r="F353" s="117"/>
      <c r="G353" s="170"/>
      <c r="H353" s="116">
        <v>2000</v>
      </c>
      <c r="I353" s="117">
        <v>2000</v>
      </c>
      <c r="J353" s="117">
        <v>0</v>
      </c>
      <c r="K353" s="118">
        <v>0</v>
      </c>
      <c r="L353" s="163"/>
      <c r="M353" s="158"/>
      <c r="N353" s="158"/>
      <c r="O353" s="158"/>
      <c r="P353" s="158"/>
      <c r="Q353" s="158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</row>
    <row r="354" spans="1:45" s="154" customFormat="1" x14ac:dyDescent="0.3">
      <c r="A354" s="146"/>
      <c r="B354" s="195"/>
      <c r="C354" s="168" t="s">
        <v>538</v>
      </c>
      <c r="D354" s="169"/>
      <c r="E354" s="117"/>
      <c r="F354" s="117"/>
      <c r="G354" s="170"/>
      <c r="H354" s="116">
        <v>1280</v>
      </c>
      <c r="I354" s="117">
        <v>1280</v>
      </c>
      <c r="J354" s="117">
        <v>0</v>
      </c>
      <c r="K354" s="118">
        <v>0</v>
      </c>
      <c r="L354" s="163"/>
      <c r="M354" s="158"/>
      <c r="N354" s="158"/>
      <c r="O354" s="158"/>
      <c r="P354" s="158"/>
      <c r="Q354" s="158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</row>
    <row r="355" spans="1:45" s="154" customFormat="1" x14ac:dyDescent="0.3">
      <c r="A355" s="146"/>
      <c r="B355" s="195"/>
      <c r="C355" s="168" t="s">
        <v>550</v>
      </c>
      <c r="D355" s="169"/>
      <c r="E355" s="117"/>
      <c r="F355" s="117"/>
      <c r="G355" s="170"/>
      <c r="H355" s="116">
        <v>493</v>
      </c>
      <c r="I355" s="117">
        <v>493</v>
      </c>
      <c r="J355" s="117">
        <v>0</v>
      </c>
      <c r="K355" s="118">
        <v>0</v>
      </c>
      <c r="L355" s="164"/>
      <c r="M355" s="158"/>
      <c r="N355" s="158"/>
      <c r="O355" s="158"/>
      <c r="P355" s="158"/>
      <c r="Q355" s="158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</row>
    <row r="356" spans="1:45" x14ac:dyDescent="0.3">
      <c r="A356" s="146"/>
      <c r="B356" s="218"/>
      <c r="C356" s="215"/>
      <c r="D356" s="169"/>
      <c r="E356" s="117"/>
      <c r="F356" s="117"/>
      <c r="G356" s="198"/>
      <c r="H356" s="116"/>
      <c r="I356" s="117"/>
      <c r="J356" s="117"/>
      <c r="K356" s="118"/>
    </row>
    <row r="357" spans="1:45" x14ac:dyDescent="0.3">
      <c r="A357" s="146"/>
      <c r="B357" s="218"/>
      <c r="C357" s="165" t="s">
        <v>24</v>
      </c>
      <c r="D357" s="153">
        <f>SUM(D349:D356)</f>
        <v>31063</v>
      </c>
      <c r="E357" s="132">
        <f>SUM(E349:E356)</f>
        <v>31063</v>
      </c>
      <c r="F357" s="132">
        <f>SUM(F349:F356)</f>
        <v>0</v>
      </c>
      <c r="G357" s="206">
        <f>SUM(G349:G356)</f>
        <v>0</v>
      </c>
      <c r="H357" s="131">
        <v>31836</v>
      </c>
      <c r="I357" s="132">
        <v>31836</v>
      </c>
      <c r="J357" s="132">
        <v>0</v>
      </c>
      <c r="K357" s="133">
        <v>0</v>
      </c>
    </row>
    <row r="358" spans="1:45" x14ac:dyDescent="0.3">
      <c r="A358" s="146"/>
      <c r="B358" s="218"/>
      <c r="C358" s="165"/>
      <c r="D358" s="138"/>
      <c r="E358" s="123"/>
      <c r="F358" s="123"/>
      <c r="G358" s="166"/>
      <c r="H358" s="116"/>
      <c r="I358" s="117"/>
      <c r="J358" s="117"/>
      <c r="K358" s="118"/>
    </row>
    <row r="359" spans="1:45" x14ac:dyDescent="0.3">
      <c r="A359" s="146"/>
      <c r="B359" s="218"/>
      <c r="C359" s="168" t="s">
        <v>67</v>
      </c>
      <c r="D359" s="138"/>
      <c r="E359" s="123"/>
      <c r="F359" s="123"/>
      <c r="G359" s="166"/>
      <c r="H359" s="116"/>
      <c r="I359" s="117"/>
      <c r="J359" s="117"/>
      <c r="K359" s="118"/>
    </row>
    <row r="360" spans="1:45" x14ac:dyDescent="0.3">
      <c r="A360" s="146"/>
      <c r="B360" s="218"/>
      <c r="C360" s="215" t="s">
        <v>414</v>
      </c>
      <c r="D360" s="209">
        <v>1000</v>
      </c>
      <c r="E360" s="151">
        <v>1000</v>
      </c>
      <c r="F360" s="151"/>
      <c r="G360" s="210"/>
      <c r="H360" s="116">
        <v>1000</v>
      </c>
      <c r="I360" s="117">
        <v>1000</v>
      </c>
      <c r="J360" s="117">
        <v>0</v>
      </c>
      <c r="K360" s="118">
        <v>0</v>
      </c>
    </row>
    <row r="361" spans="1:45" ht="28.2" x14ac:dyDescent="0.3">
      <c r="A361" s="146"/>
      <c r="B361" s="218"/>
      <c r="C361" s="215" t="s">
        <v>415</v>
      </c>
      <c r="D361" s="209">
        <v>2000</v>
      </c>
      <c r="E361" s="151">
        <v>2000</v>
      </c>
      <c r="F361" s="151"/>
      <c r="G361" s="210"/>
      <c r="H361" s="116">
        <v>2000</v>
      </c>
      <c r="I361" s="117">
        <v>2000</v>
      </c>
      <c r="J361" s="117">
        <v>0</v>
      </c>
      <c r="K361" s="118">
        <v>0</v>
      </c>
    </row>
    <row r="362" spans="1:45" x14ac:dyDescent="0.3">
      <c r="A362" s="146"/>
      <c r="B362" s="218"/>
      <c r="C362" s="215" t="s">
        <v>416</v>
      </c>
      <c r="D362" s="209">
        <v>3000</v>
      </c>
      <c r="E362" s="151">
        <v>3000</v>
      </c>
      <c r="F362" s="151"/>
      <c r="G362" s="210"/>
      <c r="H362" s="116">
        <v>3000</v>
      </c>
      <c r="I362" s="117">
        <v>3000</v>
      </c>
      <c r="J362" s="117">
        <v>0</v>
      </c>
      <c r="K362" s="118">
        <v>0</v>
      </c>
    </row>
    <row r="363" spans="1:45" s="33" customFormat="1" x14ac:dyDescent="0.3">
      <c r="A363" s="146"/>
      <c r="B363" s="195"/>
      <c r="C363" s="168" t="s">
        <v>417</v>
      </c>
      <c r="D363" s="169">
        <v>30000</v>
      </c>
      <c r="E363" s="117">
        <v>30000</v>
      </c>
      <c r="F363" s="117"/>
      <c r="G363" s="170"/>
      <c r="H363" s="116">
        <v>0</v>
      </c>
      <c r="I363" s="117">
        <v>0</v>
      </c>
      <c r="J363" s="117">
        <v>0</v>
      </c>
      <c r="K363" s="118">
        <v>0</v>
      </c>
      <c r="M363" s="158"/>
      <c r="N363" s="158"/>
      <c r="O363" s="158"/>
      <c r="P363" s="158"/>
      <c r="Q363" s="158"/>
      <c r="R363" s="158"/>
      <c r="S363" s="158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</row>
    <row r="364" spans="1:45" s="33" customFormat="1" ht="28.2" x14ac:dyDescent="0.3">
      <c r="A364" s="146"/>
      <c r="B364" s="195"/>
      <c r="C364" s="204" t="s">
        <v>418</v>
      </c>
      <c r="D364" s="169">
        <v>5000</v>
      </c>
      <c r="E364" s="117">
        <v>5000</v>
      </c>
      <c r="F364" s="117"/>
      <c r="G364" s="170"/>
      <c r="H364" s="116">
        <v>5000</v>
      </c>
      <c r="I364" s="117">
        <v>5000</v>
      </c>
      <c r="J364" s="117">
        <v>0</v>
      </c>
      <c r="K364" s="118">
        <v>0</v>
      </c>
      <c r="M364" s="158"/>
      <c r="N364" s="158"/>
      <c r="O364" s="158"/>
      <c r="P364" s="158"/>
      <c r="Q364" s="158"/>
      <c r="R364" s="158"/>
      <c r="S364" s="158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</row>
    <row r="365" spans="1:45" s="33" customFormat="1" x14ac:dyDescent="0.3">
      <c r="A365" s="146"/>
      <c r="B365" s="195"/>
      <c r="C365" s="168" t="s">
        <v>501</v>
      </c>
      <c r="D365" s="169"/>
      <c r="E365" s="117"/>
      <c r="F365" s="117"/>
      <c r="G365" s="170"/>
      <c r="H365" s="116">
        <v>6888</v>
      </c>
      <c r="I365" s="117">
        <v>6888</v>
      </c>
      <c r="J365" s="117">
        <v>0</v>
      </c>
      <c r="K365" s="118">
        <v>0</v>
      </c>
      <c r="M365" s="158"/>
      <c r="N365" s="158"/>
      <c r="O365" s="158"/>
      <c r="P365" s="158"/>
      <c r="Q365" s="158"/>
      <c r="R365" s="158"/>
      <c r="S365" s="158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</row>
    <row r="366" spans="1:45" s="33" customFormat="1" x14ac:dyDescent="0.3">
      <c r="A366" s="146"/>
      <c r="B366" s="195"/>
      <c r="C366" s="168" t="s">
        <v>500</v>
      </c>
      <c r="D366" s="169"/>
      <c r="E366" s="117"/>
      <c r="F366" s="117"/>
      <c r="G366" s="170"/>
      <c r="H366" s="116">
        <v>1421</v>
      </c>
      <c r="I366" s="117">
        <v>1421</v>
      </c>
      <c r="J366" s="117">
        <v>0</v>
      </c>
      <c r="K366" s="118">
        <v>0</v>
      </c>
      <c r="M366" s="158"/>
      <c r="N366" s="158"/>
      <c r="O366" s="158"/>
      <c r="P366" s="158"/>
      <c r="Q366" s="158"/>
      <c r="R366" s="158"/>
      <c r="S366" s="158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</row>
    <row r="367" spans="1:45" s="33" customFormat="1" ht="28.2" x14ac:dyDescent="0.3">
      <c r="A367" s="146"/>
      <c r="B367" s="195"/>
      <c r="C367" s="204" t="s">
        <v>499</v>
      </c>
      <c r="D367" s="169"/>
      <c r="E367" s="117"/>
      <c r="F367" s="117"/>
      <c r="G367" s="170"/>
      <c r="H367" s="116">
        <v>3500</v>
      </c>
      <c r="I367" s="117">
        <v>3500</v>
      </c>
      <c r="J367" s="117"/>
      <c r="K367" s="118"/>
      <c r="M367" s="158"/>
      <c r="N367" s="158"/>
      <c r="O367" s="158"/>
      <c r="P367" s="158"/>
      <c r="Q367" s="158"/>
      <c r="R367" s="158"/>
      <c r="S367" s="158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</row>
    <row r="368" spans="1:45" s="33" customFormat="1" x14ac:dyDescent="0.3">
      <c r="A368" s="146"/>
      <c r="B368" s="195"/>
      <c r="C368" s="168" t="s">
        <v>498</v>
      </c>
      <c r="D368" s="169"/>
      <c r="E368" s="117"/>
      <c r="F368" s="117"/>
      <c r="G368" s="170"/>
      <c r="H368" s="116">
        <v>0</v>
      </c>
      <c r="I368" s="117">
        <v>0</v>
      </c>
      <c r="J368" s="117"/>
      <c r="K368" s="118"/>
      <c r="M368" s="158"/>
      <c r="N368" s="158"/>
      <c r="O368" s="158"/>
      <c r="P368" s="158"/>
      <c r="Q368" s="158"/>
      <c r="R368" s="158"/>
      <c r="S368" s="158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</row>
    <row r="369" spans="1:45" s="33" customFormat="1" x14ac:dyDescent="0.3">
      <c r="A369" s="146"/>
      <c r="B369" s="195"/>
      <c r="C369" s="168" t="s">
        <v>497</v>
      </c>
      <c r="D369" s="169"/>
      <c r="E369" s="117"/>
      <c r="F369" s="117"/>
      <c r="G369" s="170"/>
      <c r="H369" s="116">
        <v>0</v>
      </c>
      <c r="I369" s="117">
        <v>0</v>
      </c>
      <c r="J369" s="117"/>
      <c r="K369" s="118"/>
      <c r="M369" s="158"/>
      <c r="N369" s="158"/>
      <c r="O369" s="158"/>
      <c r="P369" s="158"/>
      <c r="Q369" s="158"/>
      <c r="R369" s="158"/>
      <c r="S369" s="158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</row>
    <row r="370" spans="1:45" s="154" customFormat="1" x14ac:dyDescent="0.3">
      <c r="A370" s="146"/>
      <c r="B370" s="195"/>
      <c r="C370" s="168" t="s">
        <v>555</v>
      </c>
      <c r="D370" s="169"/>
      <c r="E370" s="117"/>
      <c r="F370" s="117"/>
      <c r="G370" s="170"/>
      <c r="H370" s="116">
        <v>235000</v>
      </c>
      <c r="I370" s="117">
        <v>235000</v>
      </c>
      <c r="J370" s="117"/>
      <c r="K370" s="118"/>
      <c r="M370" s="158"/>
      <c r="N370" s="158"/>
      <c r="O370" s="158"/>
      <c r="P370" s="158"/>
      <c r="Q370" s="158"/>
      <c r="R370" s="158"/>
      <c r="S370" s="158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</row>
    <row r="371" spans="1:45" x14ac:dyDescent="0.3">
      <c r="A371" s="146"/>
      <c r="B371" s="218"/>
      <c r="C371" s="215"/>
      <c r="D371" s="209"/>
      <c r="E371" s="151"/>
      <c r="F371" s="151"/>
      <c r="G371" s="210"/>
      <c r="H371" s="116"/>
      <c r="I371" s="117"/>
      <c r="J371" s="117"/>
      <c r="K371" s="118"/>
    </row>
    <row r="372" spans="1:45" x14ac:dyDescent="0.3">
      <c r="A372" s="146"/>
      <c r="B372" s="218"/>
      <c r="C372" s="165" t="s">
        <v>24</v>
      </c>
      <c r="D372" s="153">
        <f>SUM(D360:D371)</f>
        <v>41000</v>
      </c>
      <c r="E372" s="132">
        <f>SUM(E360:E371)</f>
        <v>41000</v>
      </c>
      <c r="F372" s="132">
        <f>SUM(F360:F371)</f>
        <v>0</v>
      </c>
      <c r="G372" s="206">
        <f>SUM(G360:G371)</f>
        <v>0</v>
      </c>
      <c r="H372" s="131">
        <v>257809</v>
      </c>
      <c r="I372" s="132">
        <v>257809</v>
      </c>
      <c r="J372" s="132">
        <v>0</v>
      </c>
      <c r="K372" s="133">
        <v>0</v>
      </c>
    </row>
    <row r="373" spans="1:45" x14ac:dyDescent="0.3">
      <c r="A373" s="146"/>
      <c r="B373" s="218"/>
      <c r="C373" s="165"/>
      <c r="D373" s="153"/>
      <c r="E373" s="132"/>
      <c r="F373" s="132"/>
      <c r="G373" s="206"/>
      <c r="H373" s="119"/>
      <c r="I373" s="120"/>
      <c r="J373" s="120"/>
      <c r="K373" s="121"/>
    </row>
    <row r="374" spans="1:45" ht="28.2" x14ac:dyDescent="0.3">
      <c r="A374" s="146"/>
      <c r="B374" s="218"/>
      <c r="C374" s="204" t="s">
        <v>496</v>
      </c>
      <c r="D374" s="153"/>
      <c r="E374" s="132"/>
      <c r="F374" s="132"/>
      <c r="G374" s="206"/>
      <c r="H374" s="119"/>
      <c r="I374" s="120"/>
      <c r="J374" s="120"/>
      <c r="K374" s="121"/>
    </row>
    <row r="375" spans="1:45" s="33" customFormat="1" x14ac:dyDescent="0.3">
      <c r="A375" s="146"/>
      <c r="B375" s="195"/>
      <c r="C375" s="168" t="s">
        <v>495</v>
      </c>
      <c r="D375" s="169"/>
      <c r="E375" s="117"/>
      <c r="F375" s="117"/>
      <c r="G375" s="170"/>
      <c r="H375" s="116">
        <v>4906</v>
      </c>
      <c r="I375" s="117">
        <v>4906</v>
      </c>
      <c r="J375" s="117">
        <v>0</v>
      </c>
      <c r="K375" s="118">
        <v>0</v>
      </c>
      <c r="L375" s="297"/>
      <c r="M375" s="158"/>
      <c r="N375" s="158"/>
      <c r="O375" s="158"/>
      <c r="P375" s="158"/>
      <c r="Q375" s="158"/>
      <c r="R375" s="158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</row>
    <row r="376" spans="1:45" x14ac:dyDescent="0.3">
      <c r="A376" s="146"/>
      <c r="B376" s="218"/>
      <c r="C376" s="168"/>
      <c r="D376" s="153"/>
      <c r="E376" s="132"/>
      <c r="F376" s="132"/>
      <c r="G376" s="206"/>
      <c r="H376" s="119"/>
      <c r="I376" s="120"/>
      <c r="J376" s="120"/>
      <c r="K376" s="121"/>
    </row>
    <row r="377" spans="1:45" x14ac:dyDescent="0.3">
      <c r="A377" s="146"/>
      <c r="B377" s="218"/>
      <c r="C377" s="165" t="s">
        <v>24</v>
      </c>
      <c r="D377" s="153">
        <v>0</v>
      </c>
      <c r="E377" s="132">
        <v>0</v>
      </c>
      <c r="F377" s="132">
        <v>0</v>
      </c>
      <c r="G377" s="206">
        <v>0</v>
      </c>
      <c r="H377" s="131">
        <v>4906</v>
      </c>
      <c r="I377" s="132">
        <v>4906</v>
      </c>
      <c r="J377" s="132">
        <v>0</v>
      </c>
      <c r="K377" s="133">
        <v>0</v>
      </c>
    </row>
    <row r="378" spans="1:45" x14ac:dyDescent="0.3">
      <c r="A378" s="146"/>
      <c r="B378" s="218"/>
      <c r="C378" s="165"/>
      <c r="D378" s="138"/>
      <c r="E378" s="123"/>
      <c r="F378" s="123"/>
      <c r="G378" s="166"/>
      <c r="H378" s="116"/>
      <c r="I378" s="117"/>
      <c r="J378" s="117"/>
      <c r="K378" s="118"/>
    </row>
    <row r="379" spans="1:45" x14ac:dyDescent="0.3">
      <c r="A379" s="146"/>
      <c r="B379" s="218"/>
      <c r="C379" s="205" t="s">
        <v>40</v>
      </c>
      <c r="D379" s="153">
        <f>D346+D357+D372</f>
        <v>72063</v>
      </c>
      <c r="E379" s="132">
        <f>E346+E357+E372</f>
        <v>72063</v>
      </c>
      <c r="F379" s="132">
        <f>F346+F357+F372</f>
        <v>0</v>
      </c>
      <c r="G379" s="206">
        <f>G346+G357+G372</f>
        <v>0</v>
      </c>
      <c r="H379" s="131">
        <v>295551</v>
      </c>
      <c r="I379" s="132">
        <v>294551</v>
      </c>
      <c r="J379" s="132">
        <v>1000</v>
      </c>
      <c r="K379" s="133">
        <v>0</v>
      </c>
    </row>
    <row r="380" spans="1:45" x14ac:dyDescent="0.3">
      <c r="A380" s="146"/>
      <c r="B380" s="197"/>
      <c r="C380" s="205"/>
      <c r="D380" s="153"/>
      <c r="E380" s="132"/>
      <c r="F380" s="132"/>
      <c r="G380" s="206"/>
      <c r="H380" s="116"/>
      <c r="I380" s="117"/>
      <c r="J380" s="117"/>
      <c r="K380" s="118"/>
    </row>
    <row r="381" spans="1:45" x14ac:dyDescent="0.3">
      <c r="A381" s="146"/>
      <c r="B381" s="197"/>
      <c r="C381" s="191" t="s">
        <v>267</v>
      </c>
      <c r="D381" s="194">
        <f>D93+D108+D194+D219+D285+D317+D340+D379</f>
        <v>2323422</v>
      </c>
      <c r="E381" s="120">
        <f>E93+E108+E194+E219+E285+E317+E340+E379</f>
        <v>2021054</v>
      </c>
      <c r="F381" s="120">
        <f>F93+F108+F194+F219+F285+F317+F340+F379</f>
        <v>274986</v>
      </c>
      <c r="G381" s="202">
        <f>G93+G108+G194+G219+G285+G317+G340+G379</f>
        <v>27382</v>
      </c>
      <c r="H381" s="119">
        <v>2857098</v>
      </c>
      <c r="I381" s="120">
        <v>2579138</v>
      </c>
      <c r="J381" s="120">
        <v>245506</v>
      </c>
      <c r="K381" s="121">
        <v>32454</v>
      </c>
    </row>
    <row r="382" spans="1:45" x14ac:dyDescent="0.3">
      <c r="A382" s="146"/>
      <c r="B382" s="219"/>
      <c r="C382" s="220"/>
      <c r="D382" s="211"/>
      <c r="E382" s="212"/>
      <c r="F382" s="212"/>
      <c r="G382" s="213"/>
      <c r="H382" s="116"/>
      <c r="I382" s="117"/>
      <c r="J382" s="117"/>
      <c r="K382" s="118"/>
    </row>
    <row r="383" spans="1:45" x14ac:dyDescent="0.3">
      <c r="A383" s="146"/>
      <c r="B383" s="197" t="s">
        <v>66</v>
      </c>
      <c r="C383" s="168" t="s">
        <v>87</v>
      </c>
      <c r="D383" s="211"/>
      <c r="E383" s="212"/>
      <c r="F383" s="212"/>
      <c r="G383" s="213"/>
      <c r="H383" s="116"/>
      <c r="I383" s="117"/>
      <c r="J383" s="117"/>
      <c r="K383" s="118"/>
    </row>
    <row r="384" spans="1:45" x14ac:dyDescent="0.3">
      <c r="A384" s="146"/>
      <c r="B384" s="216"/>
      <c r="C384" s="168" t="s">
        <v>88</v>
      </c>
      <c r="D384" s="211"/>
      <c r="E384" s="212"/>
      <c r="F384" s="212"/>
      <c r="G384" s="213"/>
      <c r="H384" s="116"/>
      <c r="I384" s="117"/>
      <c r="J384" s="117"/>
      <c r="K384" s="118"/>
    </row>
    <row r="385" spans="1:45" x14ac:dyDescent="0.3">
      <c r="A385" s="146"/>
      <c r="B385" s="197"/>
      <c r="C385" s="221" t="s">
        <v>84</v>
      </c>
      <c r="D385" s="169"/>
      <c r="E385" s="117"/>
      <c r="F385" s="117"/>
      <c r="G385" s="198"/>
      <c r="H385" s="116"/>
      <c r="I385" s="117"/>
      <c r="J385" s="117"/>
      <c r="K385" s="118"/>
    </row>
    <row r="386" spans="1:45" x14ac:dyDescent="0.3">
      <c r="A386" s="146"/>
      <c r="B386" s="197"/>
      <c r="C386" s="221" t="s">
        <v>85</v>
      </c>
      <c r="D386" s="169">
        <v>47057</v>
      </c>
      <c r="E386" s="117">
        <v>47057</v>
      </c>
      <c r="F386" s="117"/>
      <c r="G386" s="198"/>
      <c r="H386" s="116">
        <v>47057</v>
      </c>
      <c r="I386" s="117">
        <v>47057</v>
      </c>
      <c r="J386" s="117">
        <v>0</v>
      </c>
      <c r="K386" s="118">
        <v>0</v>
      </c>
      <c r="L386" s="297"/>
    </row>
    <row r="387" spans="1:45" s="33" customFormat="1" x14ac:dyDescent="0.3">
      <c r="A387" s="146"/>
      <c r="B387" s="195"/>
      <c r="C387" s="168" t="s">
        <v>86</v>
      </c>
      <c r="D387" s="169">
        <v>0</v>
      </c>
      <c r="E387" s="117">
        <v>0</v>
      </c>
      <c r="F387" s="117"/>
      <c r="G387" s="170"/>
      <c r="H387" s="116">
        <v>776620</v>
      </c>
      <c r="I387" s="117">
        <v>776620</v>
      </c>
      <c r="J387" s="117">
        <v>0</v>
      </c>
      <c r="K387" s="118">
        <v>0</v>
      </c>
      <c r="L387" s="297"/>
      <c r="M387" s="158"/>
      <c r="N387" s="158"/>
      <c r="O387" s="158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</row>
    <row r="388" spans="1:45" x14ac:dyDescent="0.3">
      <c r="A388" s="146"/>
      <c r="B388" s="197"/>
      <c r="C388" s="205" t="s">
        <v>24</v>
      </c>
      <c r="D388" s="150">
        <f>SUM(D385:D387)</f>
        <v>47057</v>
      </c>
      <c r="E388" s="149">
        <f>SUM(E385:E387)</f>
        <v>47057</v>
      </c>
      <c r="F388" s="149">
        <f>SUM(F385:F387)</f>
        <v>0</v>
      </c>
      <c r="G388" s="201">
        <f>SUM(G385:G387)</f>
        <v>0</v>
      </c>
      <c r="H388" s="119">
        <v>823677</v>
      </c>
      <c r="I388" s="120">
        <v>823677</v>
      </c>
      <c r="J388" s="120">
        <v>0</v>
      </c>
      <c r="K388" s="121">
        <v>0</v>
      </c>
      <c r="L388" s="297"/>
      <c r="N388" s="158"/>
      <c r="O388" s="158"/>
    </row>
    <row r="389" spans="1:45" x14ac:dyDescent="0.3">
      <c r="A389" s="146"/>
      <c r="B389" s="197"/>
      <c r="C389" s="205"/>
      <c r="D389" s="150"/>
      <c r="E389" s="149"/>
      <c r="F389" s="149"/>
      <c r="G389" s="201"/>
      <c r="H389" s="116"/>
      <c r="I389" s="117"/>
      <c r="J389" s="117"/>
      <c r="K389" s="118"/>
      <c r="L389" s="297"/>
    </row>
    <row r="390" spans="1:45" x14ac:dyDescent="0.3">
      <c r="A390" s="146"/>
      <c r="B390" s="197"/>
      <c r="C390" s="221" t="s">
        <v>89</v>
      </c>
      <c r="D390" s="169">
        <v>41705</v>
      </c>
      <c r="E390" s="117">
        <v>41705</v>
      </c>
      <c r="F390" s="117"/>
      <c r="G390" s="198"/>
      <c r="H390" s="116">
        <v>44631</v>
      </c>
      <c r="I390" s="117">
        <v>44631</v>
      </c>
      <c r="J390" s="117">
        <v>0</v>
      </c>
      <c r="K390" s="118">
        <v>0</v>
      </c>
      <c r="L390" s="297"/>
    </row>
    <row r="391" spans="1:45" x14ac:dyDescent="0.3">
      <c r="A391" s="146"/>
      <c r="B391" s="222"/>
      <c r="C391" s="168"/>
      <c r="D391" s="169"/>
      <c r="E391" s="117"/>
      <c r="F391" s="117"/>
      <c r="G391" s="198"/>
      <c r="H391" s="116"/>
      <c r="I391" s="117"/>
      <c r="J391" s="117"/>
      <c r="K391" s="118"/>
    </row>
    <row r="392" spans="1:45" ht="17.399999999999999" thickBot="1" x14ac:dyDescent="0.35">
      <c r="A392" s="223"/>
      <c r="B392" s="224"/>
      <c r="C392" s="225" t="s">
        <v>17</v>
      </c>
      <c r="D392" s="226">
        <f>SUM(D65,D77,D388,D381)+D390</f>
        <v>3584768</v>
      </c>
      <c r="E392" s="120">
        <f>SUM(E65,E77,E388,E381)+E390</f>
        <v>3282400</v>
      </c>
      <c r="F392" s="120">
        <f>SUM(F65,F77,F388,F381)+F390</f>
        <v>274986</v>
      </c>
      <c r="G392" s="227">
        <f>SUM(G65,G77,G388,G381)+G390</f>
        <v>27382</v>
      </c>
      <c r="H392" s="135">
        <v>4846641</v>
      </c>
      <c r="I392" s="136">
        <v>4568636</v>
      </c>
      <c r="J392" s="136">
        <v>245506</v>
      </c>
      <c r="K392" s="137">
        <v>32454</v>
      </c>
      <c r="L392" s="305"/>
    </row>
    <row r="393" spans="1:45" x14ac:dyDescent="0.3">
      <c r="A393" s="228"/>
      <c r="B393" s="229"/>
      <c r="E393" s="230"/>
      <c r="F393" s="230"/>
      <c r="L393" s="305"/>
    </row>
    <row r="394" spans="1:45" x14ac:dyDescent="0.3">
      <c r="L394" s="305"/>
    </row>
    <row r="395" spans="1:45" x14ac:dyDescent="0.3">
      <c r="D395" s="212"/>
    </row>
  </sheetData>
  <mergeCells count="2">
    <mergeCell ref="D5:G5"/>
    <mergeCell ref="L243:L244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5" fitToHeight="0" orientation="portrait" r:id="rId1"/>
  <headerFooter alignWithMargins="0">
    <oddHeader>&amp;P. oldal</oddHeader>
  </headerFooter>
  <rowBreaks count="1" manualBreakCount="1">
    <brk id="27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2"/>
  <sheetViews>
    <sheetView view="pageBreakPreview" topLeftCell="G1" zoomScaleNormal="100" zoomScaleSheetLayoutView="100" workbookViewId="0">
      <selection activeCell="AB1" sqref="AB1"/>
    </sheetView>
  </sheetViews>
  <sheetFormatPr defaultColWidth="9.109375" defaultRowHeight="16.8" x14ac:dyDescent="0.3"/>
  <cols>
    <col min="1" max="1" width="16.5546875" style="37" customWidth="1"/>
    <col min="2" max="2" width="8.33203125" style="1" bestFit="1" customWidth="1"/>
    <col min="3" max="3" width="10.33203125" style="1" customWidth="1"/>
    <col min="4" max="4" width="11" style="1" customWidth="1"/>
    <col min="5" max="5" width="8.33203125" style="1" bestFit="1" customWidth="1"/>
    <col min="6" max="6" width="9.33203125" style="1" bestFit="1" customWidth="1"/>
    <col min="7" max="7" width="11.6640625" style="1" bestFit="1" customWidth="1"/>
    <col min="8" max="8" width="8.33203125" style="1" bestFit="1" customWidth="1"/>
    <col min="9" max="9" width="9.33203125" style="1" customWidth="1"/>
    <col min="10" max="10" width="10.109375" style="1" customWidth="1"/>
    <col min="11" max="11" width="8.33203125" style="1" bestFit="1" customWidth="1"/>
    <col min="12" max="13" width="9.33203125" style="1" bestFit="1" customWidth="1"/>
    <col min="14" max="14" width="8.33203125" style="1" bestFit="1" customWidth="1"/>
    <col min="15" max="15" width="9.33203125" style="1" bestFit="1" customWidth="1"/>
    <col min="16" max="16" width="10.44140625" style="1" customWidth="1"/>
    <col min="17" max="17" width="8.33203125" style="1" bestFit="1" customWidth="1"/>
    <col min="18" max="19" width="9.33203125" style="1" bestFit="1" customWidth="1"/>
    <col min="20" max="20" width="8.33203125" style="7" bestFit="1" customWidth="1"/>
    <col min="21" max="22" width="9.33203125" style="7" customWidth="1"/>
    <col min="23" max="23" width="8.33203125" style="7" bestFit="1" customWidth="1"/>
    <col min="24" max="25" width="9.33203125" style="7" bestFit="1" customWidth="1"/>
    <col min="26" max="26" width="8.33203125" style="1" bestFit="1" customWidth="1"/>
    <col min="27" max="27" width="9.33203125" style="1" bestFit="1" customWidth="1"/>
    <col min="28" max="28" width="9.6640625" style="1" customWidth="1"/>
    <col min="29" max="16384" width="9.109375" style="1"/>
  </cols>
  <sheetData>
    <row r="1" spans="1:28" x14ac:dyDescent="0.3">
      <c r="AB1" s="47" t="s">
        <v>570</v>
      </c>
    </row>
    <row r="2" spans="1:28" x14ac:dyDescent="0.3">
      <c r="A2" s="84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/>
      <c r="U2" s="71"/>
      <c r="V2" s="71"/>
      <c r="W2" s="71"/>
      <c r="X2" s="71"/>
      <c r="Y2" s="71"/>
      <c r="AB2" s="36" t="s">
        <v>563</v>
      </c>
    </row>
    <row r="3" spans="1:28" x14ac:dyDescent="0.3">
      <c r="A3" s="354" t="s">
        <v>47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5"/>
      <c r="U3" s="71"/>
      <c r="V3" s="71"/>
      <c r="W3" s="71"/>
      <c r="X3" s="71"/>
      <c r="Y3" s="71"/>
    </row>
    <row r="4" spans="1:28" s="2" customFormat="1" ht="18.600000000000001" x14ac:dyDescent="0.3">
      <c r="A4" s="354" t="s">
        <v>285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5"/>
      <c r="U4" s="71"/>
      <c r="V4" s="71"/>
      <c r="W4" s="71"/>
      <c r="X4" s="71"/>
      <c r="Y4" s="71"/>
    </row>
    <row r="5" spans="1:28" s="2" customFormat="1" ht="18.60000000000000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  <c r="W5" s="4"/>
      <c r="X5" s="8"/>
      <c r="Y5" s="8"/>
      <c r="Z5" s="8"/>
      <c r="AA5" s="8"/>
      <c r="AB5" s="8"/>
    </row>
    <row r="6" spans="1:28" s="6" customFormat="1" ht="38.25" customHeight="1" x14ac:dyDescent="0.25">
      <c r="A6" s="46"/>
      <c r="B6" s="348" t="s">
        <v>22</v>
      </c>
      <c r="C6" s="349"/>
      <c r="D6" s="350"/>
      <c r="E6" s="349" t="s">
        <v>83</v>
      </c>
      <c r="F6" s="349"/>
      <c r="G6" s="349"/>
      <c r="H6" s="348" t="s">
        <v>27</v>
      </c>
      <c r="I6" s="349"/>
      <c r="J6" s="350"/>
      <c r="K6" s="349" t="s">
        <v>49</v>
      </c>
      <c r="L6" s="349"/>
      <c r="M6" s="349"/>
      <c r="N6" s="348" t="s">
        <v>50</v>
      </c>
      <c r="O6" s="349"/>
      <c r="P6" s="350"/>
      <c r="Q6" s="349" t="s">
        <v>51</v>
      </c>
      <c r="R6" s="349"/>
      <c r="S6" s="349"/>
      <c r="T6" s="348" t="s">
        <v>20</v>
      </c>
      <c r="U6" s="349"/>
      <c r="V6" s="350"/>
      <c r="W6" s="349" t="s">
        <v>52</v>
      </c>
      <c r="X6" s="349"/>
      <c r="Y6" s="349"/>
      <c r="Z6" s="351" t="s">
        <v>23</v>
      </c>
      <c r="AA6" s="352"/>
      <c r="AB6" s="353"/>
    </row>
    <row r="7" spans="1:28" s="6" customFormat="1" ht="42.75" customHeight="1" x14ac:dyDescent="0.25">
      <c r="A7" s="46"/>
      <c r="B7" s="44" t="s">
        <v>45</v>
      </c>
      <c r="C7" s="83" t="s">
        <v>522</v>
      </c>
      <c r="D7" s="69" t="s">
        <v>560</v>
      </c>
      <c r="E7" s="45" t="s">
        <v>45</v>
      </c>
      <c r="F7" s="83" t="s">
        <v>522</v>
      </c>
      <c r="G7" s="69" t="s">
        <v>560</v>
      </c>
      <c r="H7" s="44" t="s">
        <v>45</v>
      </c>
      <c r="I7" s="83" t="s">
        <v>522</v>
      </c>
      <c r="J7" s="69" t="s">
        <v>560</v>
      </c>
      <c r="K7" s="45" t="s">
        <v>45</v>
      </c>
      <c r="L7" s="83" t="s">
        <v>522</v>
      </c>
      <c r="M7" s="69" t="s">
        <v>560</v>
      </c>
      <c r="N7" s="44" t="s">
        <v>45</v>
      </c>
      <c r="O7" s="83" t="s">
        <v>522</v>
      </c>
      <c r="P7" s="43" t="s">
        <v>560</v>
      </c>
      <c r="Q7" s="45" t="s">
        <v>45</v>
      </c>
      <c r="R7" s="83" t="s">
        <v>522</v>
      </c>
      <c r="S7" s="69" t="s">
        <v>560</v>
      </c>
      <c r="T7" s="44" t="s">
        <v>45</v>
      </c>
      <c r="U7" s="83" t="s">
        <v>522</v>
      </c>
      <c r="V7" s="69" t="s">
        <v>560</v>
      </c>
      <c r="W7" s="45" t="s">
        <v>45</v>
      </c>
      <c r="X7" s="83" t="s">
        <v>522</v>
      </c>
      <c r="Y7" s="69" t="s">
        <v>560</v>
      </c>
      <c r="Z7" s="44" t="s">
        <v>45</v>
      </c>
      <c r="AA7" s="83" t="s">
        <v>522</v>
      </c>
      <c r="AB7" s="69" t="s">
        <v>560</v>
      </c>
    </row>
    <row r="8" spans="1:28" ht="23.25" customHeight="1" x14ac:dyDescent="0.3">
      <c r="A8" s="42" t="s">
        <v>41</v>
      </c>
      <c r="B8" s="81">
        <f>264619-4000</f>
        <v>260619</v>
      </c>
      <c r="C8" s="80">
        <v>257757</v>
      </c>
      <c r="D8" s="79">
        <v>257885</v>
      </c>
      <c r="E8" s="82">
        <f>47944-700</f>
        <v>47244</v>
      </c>
      <c r="F8" s="80">
        <v>44555</v>
      </c>
      <c r="G8" s="82">
        <v>44577</v>
      </c>
      <c r="H8" s="81">
        <v>66000</v>
      </c>
      <c r="I8" s="80">
        <v>66369</v>
      </c>
      <c r="J8" s="79">
        <v>66535</v>
      </c>
      <c r="K8" s="82">
        <v>0</v>
      </c>
      <c r="L8" s="80">
        <v>0</v>
      </c>
      <c r="M8" s="82">
        <v>0</v>
      </c>
      <c r="N8" s="81">
        <v>0</v>
      </c>
      <c r="O8" s="80">
        <v>0</v>
      </c>
      <c r="P8" s="40">
        <v>0</v>
      </c>
      <c r="Q8" s="82">
        <v>6000</v>
      </c>
      <c r="R8" s="80">
        <v>9500</v>
      </c>
      <c r="S8" s="171">
        <v>9500</v>
      </c>
      <c r="T8" s="81">
        <v>0</v>
      </c>
      <c r="U8" s="80">
        <v>0</v>
      </c>
      <c r="V8" s="40">
        <v>0</v>
      </c>
      <c r="W8" s="82">
        <v>0</v>
      </c>
      <c r="X8" s="80">
        <v>0</v>
      </c>
      <c r="Y8" s="41">
        <v>0</v>
      </c>
      <c r="Z8" s="81">
        <f t="shared" ref="Z8:AB11" si="0">B8+E8+H8+K8+N8+Q8+T8+W8</f>
        <v>379863</v>
      </c>
      <c r="AA8" s="80">
        <f t="shared" si="0"/>
        <v>378181</v>
      </c>
      <c r="AB8" s="79">
        <f t="shared" si="0"/>
        <v>378497</v>
      </c>
    </row>
    <row r="9" spans="1:28" ht="27" x14ac:dyDescent="0.3">
      <c r="A9" s="42" t="s">
        <v>82</v>
      </c>
      <c r="B9" s="81">
        <v>25000</v>
      </c>
      <c r="C9" s="80">
        <v>25000</v>
      </c>
      <c r="D9" s="79">
        <v>25000</v>
      </c>
      <c r="E9" s="82">
        <v>4450</v>
      </c>
      <c r="F9" s="80">
        <v>4450</v>
      </c>
      <c r="G9" s="82">
        <v>4450</v>
      </c>
      <c r="H9" s="81">
        <v>4000</v>
      </c>
      <c r="I9" s="80">
        <v>4000</v>
      </c>
      <c r="J9" s="79">
        <v>4000</v>
      </c>
      <c r="K9" s="82">
        <v>0</v>
      </c>
      <c r="L9" s="80">
        <v>0</v>
      </c>
      <c r="M9" s="82">
        <v>0</v>
      </c>
      <c r="N9" s="81">
        <v>0</v>
      </c>
      <c r="O9" s="80">
        <v>0</v>
      </c>
      <c r="P9" s="40">
        <v>0</v>
      </c>
      <c r="Q9" s="82">
        <v>550</v>
      </c>
      <c r="R9" s="80">
        <v>550</v>
      </c>
      <c r="S9" s="82">
        <v>550</v>
      </c>
      <c r="T9" s="81">
        <v>0</v>
      </c>
      <c r="U9" s="80">
        <v>0</v>
      </c>
      <c r="V9" s="40">
        <v>0</v>
      </c>
      <c r="W9" s="82">
        <v>0</v>
      </c>
      <c r="X9" s="80">
        <v>0</v>
      </c>
      <c r="Y9" s="41">
        <v>0</v>
      </c>
      <c r="Z9" s="81">
        <f t="shared" si="0"/>
        <v>34000</v>
      </c>
      <c r="AA9" s="80">
        <f t="shared" si="0"/>
        <v>34000</v>
      </c>
      <c r="AB9" s="79">
        <f t="shared" si="0"/>
        <v>34000</v>
      </c>
    </row>
    <row r="10" spans="1:28" ht="27" x14ac:dyDescent="0.3">
      <c r="A10" s="42" t="s">
        <v>283</v>
      </c>
      <c r="B10" s="81">
        <v>6828</v>
      </c>
      <c r="C10" s="80">
        <v>6828</v>
      </c>
      <c r="D10" s="79">
        <v>6828</v>
      </c>
      <c r="E10" s="82">
        <v>1220</v>
      </c>
      <c r="F10" s="80">
        <v>1220</v>
      </c>
      <c r="G10" s="82">
        <v>1220</v>
      </c>
      <c r="H10" s="81">
        <v>0</v>
      </c>
      <c r="I10" s="80"/>
      <c r="J10" s="79"/>
      <c r="K10" s="82">
        <v>0</v>
      </c>
      <c r="L10" s="80">
        <v>0</v>
      </c>
      <c r="M10" s="82">
        <v>0</v>
      </c>
      <c r="N10" s="81">
        <v>0</v>
      </c>
      <c r="O10" s="80">
        <v>0</v>
      </c>
      <c r="P10" s="40">
        <v>0</v>
      </c>
      <c r="Q10" s="82">
        <v>0</v>
      </c>
      <c r="R10" s="80"/>
      <c r="S10" s="82"/>
      <c r="T10" s="81">
        <v>0</v>
      </c>
      <c r="U10" s="80">
        <v>0</v>
      </c>
      <c r="V10" s="40">
        <v>0</v>
      </c>
      <c r="W10" s="82">
        <v>0</v>
      </c>
      <c r="X10" s="80">
        <v>0</v>
      </c>
      <c r="Y10" s="41">
        <v>0</v>
      </c>
      <c r="Z10" s="81">
        <f t="shared" si="0"/>
        <v>8048</v>
      </c>
      <c r="AA10" s="80">
        <f t="shared" si="0"/>
        <v>8048</v>
      </c>
      <c r="AB10" s="79">
        <f t="shared" si="0"/>
        <v>8048</v>
      </c>
    </row>
    <row r="11" spans="1:28" ht="27" x14ac:dyDescent="0.3">
      <c r="A11" s="42" t="s">
        <v>284</v>
      </c>
      <c r="B11" s="81">
        <v>6193</v>
      </c>
      <c r="C11" s="80">
        <v>6193</v>
      </c>
      <c r="D11" s="79">
        <v>6193</v>
      </c>
      <c r="E11" s="82">
        <v>1834</v>
      </c>
      <c r="F11" s="80">
        <v>1834</v>
      </c>
      <c r="G11" s="82">
        <v>1834</v>
      </c>
      <c r="H11" s="81">
        <v>0</v>
      </c>
      <c r="I11" s="80"/>
      <c r="J11" s="79"/>
      <c r="K11" s="82">
        <v>0</v>
      </c>
      <c r="L11" s="80">
        <v>0</v>
      </c>
      <c r="M11" s="82">
        <v>0</v>
      </c>
      <c r="N11" s="81">
        <v>0</v>
      </c>
      <c r="O11" s="80">
        <v>0</v>
      </c>
      <c r="P11" s="40">
        <v>0</v>
      </c>
      <c r="Q11" s="82">
        <v>0</v>
      </c>
      <c r="R11" s="80"/>
      <c r="S11" s="82"/>
      <c r="T11" s="81">
        <v>0</v>
      </c>
      <c r="U11" s="80">
        <v>0</v>
      </c>
      <c r="V11" s="40">
        <v>0</v>
      </c>
      <c r="W11" s="82">
        <v>0</v>
      </c>
      <c r="X11" s="80">
        <v>0</v>
      </c>
      <c r="Y11" s="41">
        <v>0</v>
      </c>
      <c r="Z11" s="81">
        <f t="shared" si="0"/>
        <v>8027</v>
      </c>
      <c r="AA11" s="80">
        <f t="shared" si="0"/>
        <v>8027</v>
      </c>
      <c r="AB11" s="79">
        <f t="shared" si="0"/>
        <v>8027</v>
      </c>
    </row>
    <row r="12" spans="1:28" s="38" customFormat="1" ht="24.75" customHeight="1" x14ac:dyDescent="0.3">
      <c r="A12" s="39" t="s">
        <v>24</v>
      </c>
      <c r="B12" s="76">
        <f t="shared" ref="B12:AB12" si="1">SUM(B8:B11)</f>
        <v>298640</v>
      </c>
      <c r="C12" s="75">
        <v>295778</v>
      </c>
      <c r="D12" s="74">
        <f t="shared" si="1"/>
        <v>295906</v>
      </c>
      <c r="E12" s="76">
        <f t="shared" si="1"/>
        <v>54748</v>
      </c>
      <c r="F12" s="75">
        <v>52059</v>
      </c>
      <c r="G12" s="74">
        <f t="shared" si="1"/>
        <v>52081</v>
      </c>
      <c r="H12" s="76">
        <f t="shared" si="1"/>
        <v>70000</v>
      </c>
      <c r="I12" s="75">
        <v>70369</v>
      </c>
      <c r="J12" s="74">
        <f t="shared" si="1"/>
        <v>70535</v>
      </c>
      <c r="K12" s="76">
        <f t="shared" si="1"/>
        <v>0</v>
      </c>
      <c r="L12" s="75">
        <f t="shared" si="1"/>
        <v>0</v>
      </c>
      <c r="M12" s="74">
        <f t="shared" si="1"/>
        <v>0</v>
      </c>
      <c r="N12" s="76">
        <f t="shared" si="1"/>
        <v>0</v>
      </c>
      <c r="O12" s="75">
        <f t="shared" si="1"/>
        <v>0</v>
      </c>
      <c r="P12" s="78">
        <f t="shared" si="1"/>
        <v>0</v>
      </c>
      <c r="Q12" s="77">
        <f t="shared" si="1"/>
        <v>6550</v>
      </c>
      <c r="R12" s="75">
        <v>9550</v>
      </c>
      <c r="S12" s="74">
        <f t="shared" si="1"/>
        <v>10050</v>
      </c>
      <c r="T12" s="76">
        <f t="shared" si="1"/>
        <v>0</v>
      </c>
      <c r="U12" s="75">
        <f t="shared" si="1"/>
        <v>0</v>
      </c>
      <c r="V12" s="78">
        <f t="shared" si="1"/>
        <v>0</v>
      </c>
      <c r="W12" s="77">
        <f t="shared" si="1"/>
        <v>0</v>
      </c>
      <c r="X12" s="75">
        <f t="shared" si="1"/>
        <v>0</v>
      </c>
      <c r="Y12" s="74">
        <f t="shared" si="1"/>
        <v>0</v>
      </c>
      <c r="Z12" s="76">
        <f t="shared" si="1"/>
        <v>429938</v>
      </c>
      <c r="AA12" s="75">
        <f t="shared" si="1"/>
        <v>428256</v>
      </c>
      <c r="AB12" s="74">
        <f t="shared" si="1"/>
        <v>428572</v>
      </c>
    </row>
  </sheetData>
  <mergeCells count="11">
    <mergeCell ref="T6:V6"/>
    <mergeCell ref="W6:Y6"/>
    <mergeCell ref="Z6:AB6"/>
    <mergeCell ref="A3:T3"/>
    <mergeCell ref="A4:T4"/>
    <mergeCell ref="B6:D6"/>
    <mergeCell ref="E6:G6"/>
    <mergeCell ref="H6:J6"/>
    <mergeCell ref="K6:M6"/>
    <mergeCell ref="N6:P6"/>
    <mergeCell ref="Q6:S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5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2"/>
  <sheetViews>
    <sheetView view="pageBreakPreview" zoomScale="110" zoomScaleNormal="100" zoomScaleSheetLayoutView="110" workbookViewId="0">
      <selection activeCell="M1" sqref="M1"/>
    </sheetView>
  </sheetViews>
  <sheetFormatPr defaultRowHeight="13.2" x14ac:dyDescent="0.25"/>
  <cols>
    <col min="1" max="1" width="40" style="10" customWidth="1"/>
    <col min="2" max="4" width="10.44140625" style="10" customWidth="1"/>
    <col min="5" max="6" width="11" style="10" customWidth="1"/>
    <col min="7" max="7" width="4.6640625" style="10" customWidth="1"/>
    <col min="8" max="8" width="32.44140625" style="10" customWidth="1"/>
    <col min="9" max="9" width="10.44140625" style="10" customWidth="1"/>
    <col min="10" max="10" width="10.6640625" style="10" bestFit="1" customWidth="1"/>
    <col min="11" max="11" width="9.88671875" style="10" customWidth="1"/>
    <col min="12" max="12" width="10.33203125" style="10" customWidth="1"/>
    <col min="13" max="13" width="10" style="10" customWidth="1"/>
    <col min="14" max="245" width="8.88671875" style="10"/>
    <col min="246" max="246" width="40" style="10" customWidth="1"/>
    <col min="247" max="247" width="12" style="10" customWidth="1"/>
    <col min="248" max="250" width="10.44140625" style="10" customWidth="1"/>
    <col min="251" max="251" width="11" style="10" customWidth="1"/>
    <col min="252" max="252" width="4.6640625" style="10" customWidth="1"/>
    <col min="253" max="253" width="32.44140625" style="10" customWidth="1"/>
    <col min="254" max="254" width="12" style="10" customWidth="1"/>
    <col min="255" max="257" width="13.5546875" style="10" customWidth="1"/>
    <col min="258" max="258" width="11" style="10" customWidth="1"/>
    <col min="259" max="501" width="8.88671875" style="10"/>
    <col min="502" max="502" width="40" style="10" customWidth="1"/>
    <col min="503" max="503" width="12" style="10" customWidth="1"/>
    <col min="504" max="506" width="10.44140625" style="10" customWidth="1"/>
    <col min="507" max="507" width="11" style="10" customWidth="1"/>
    <col min="508" max="508" width="4.6640625" style="10" customWidth="1"/>
    <col min="509" max="509" width="32.44140625" style="10" customWidth="1"/>
    <col min="510" max="510" width="12" style="10" customWidth="1"/>
    <col min="511" max="513" width="13.5546875" style="10" customWidth="1"/>
    <col min="514" max="514" width="11" style="10" customWidth="1"/>
    <col min="515" max="757" width="8.88671875" style="10"/>
    <col min="758" max="758" width="40" style="10" customWidth="1"/>
    <col min="759" max="759" width="12" style="10" customWidth="1"/>
    <col min="760" max="762" width="10.44140625" style="10" customWidth="1"/>
    <col min="763" max="763" width="11" style="10" customWidth="1"/>
    <col min="764" max="764" width="4.6640625" style="10" customWidth="1"/>
    <col min="765" max="765" width="32.44140625" style="10" customWidth="1"/>
    <col min="766" max="766" width="12" style="10" customWidth="1"/>
    <col min="767" max="769" width="13.5546875" style="10" customWidth="1"/>
    <col min="770" max="770" width="11" style="10" customWidth="1"/>
    <col min="771" max="1013" width="8.88671875" style="10"/>
    <col min="1014" max="1014" width="40" style="10" customWidth="1"/>
    <col min="1015" max="1015" width="12" style="10" customWidth="1"/>
    <col min="1016" max="1018" width="10.44140625" style="10" customWidth="1"/>
    <col min="1019" max="1019" width="11" style="10" customWidth="1"/>
    <col min="1020" max="1020" width="4.6640625" style="10" customWidth="1"/>
    <col min="1021" max="1021" width="32.44140625" style="10" customWidth="1"/>
    <col min="1022" max="1022" width="12" style="10" customWidth="1"/>
    <col min="1023" max="1025" width="13.5546875" style="10" customWidth="1"/>
    <col min="1026" max="1026" width="11" style="10" customWidth="1"/>
    <col min="1027" max="1269" width="8.88671875" style="10"/>
    <col min="1270" max="1270" width="40" style="10" customWidth="1"/>
    <col min="1271" max="1271" width="12" style="10" customWidth="1"/>
    <col min="1272" max="1274" width="10.44140625" style="10" customWidth="1"/>
    <col min="1275" max="1275" width="11" style="10" customWidth="1"/>
    <col min="1276" max="1276" width="4.6640625" style="10" customWidth="1"/>
    <col min="1277" max="1277" width="32.44140625" style="10" customWidth="1"/>
    <col min="1278" max="1278" width="12" style="10" customWidth="1"/>
    <col min="1279" max="1281" width="13.5546875" style="10" customWidth="1"/>
    <col min="1282" max="1282" width="11" style="10" customWidth="1"/>
    <col min="1283" max="1525" width="8.88671875" style="10"/>
    <col min="1526" max="1526" width="40" style="10" customWidth="1"/>
    <col min="1527" max="1527" width="12" style="10" customWidth="1"/>
    <col min="1528" max="1530" width="10.44140625" style="10" customWidth="1"/>
    <col min="1531" max="1531" width="11" style="10" customWidth="1"/>
    <col min="1532" max="1532" width="4.6640625" style="10" customWidth="1"/>
    <col min="1533" max="1533" width="32.44140625" style="10" customWidth="1"/>
    <col min="1534" max="1534" width="12" style="10" customWidth="1"/>
    <col min="1535" max="1537" width="13.5546875" style="10" customWidth="1"/>
    <col min="1538" max="1538" width="11" style="10" customWidth="1"/>
    <col min="1539" max="1781" width="8.88671875" style="10"/>
    <col min="1782" max="1782" width="40" style="10" customWidth="1"/>
    <col min="1783" max="1783" width="12" style="10" customWidth="1"/>
    <col min="1784" max="1786" width="10.44140625" style="10" customWidth="1"/>
    <col min="1787" max="1787" width="11" style="10" customWidth="1"/>
    <col min="1788" max="1788" width="4.6640625" style="10" customWidth="1"/>
    <col min="1789" max="1789" width="32.44140625" style="10" customWidth="1"/>
    <col min="1790" max="1790" width="12" style="10" customWidth="1"/>
    <col min="1791" max="1793" width="13.5546875" style="10" customWidth="1"/>
    <col min="1794" max="1794" width="11" style="10" customWidth="1"/>
    <col min="1795" max="2037" width="8.88671875" style="10"/>
    <col min="2038" max="2038" width="40" style="10" customWidth="1"/>
    <col min="2039" max="2039" width="12" style="10" customWidth="1"/>
    <col min="2040" max="2042" width="10.44140625" style="10" customWidth="1"/>
    <col min="2043" max="2043" width="11" style="10" customWidth="1"/>
    <col min="2044" max="2044" width="4.6640625" style="10" customWidth="1"/>
    <col min="2045" max="2045" width="32.44140625" style="10" customWidth="1"/>
    <col min="2046" max="2046" width="12" style="10" customWidth="1"/>
    <col min="2047" max="2049" width="13.5546875" style="10" customWidth="1"/>
    <col min="2050" max="2050" width="11" style="10" customWidth="1"/>
    <col min="2051" max="2293" width="8.88671875" style="10"/>
    <col min="2294" max="2294" width="40" style="10" customWidth="1"/>
    <col min="2295" max="2295" width="12" style="10" customWidth="1"/>
    <col min="2296" max="2298" width="10.44140625" style="10" customWidth="1"/>
    <col min="2299" max="2299" width="11" style="10" customWidth="1"/>
    <col min="2300" max="2300" width="4.6640625" style="10" customWidth="1"/>
    <col min="2301" max="2301" width="32.44140625" style="10" customWidth="1"/>
    <col min="2302" max="2302" width="12" style="10" customWidth="1"/>
    <col min="2303" max="2305" width="13.5546875" style="10" customWidth="1"/>
    <col min="2306" max="2306" width="11" style="10" customWidth="1"/>
    <col min="2307" max="2549" width="8.88671875" style="10"/>
    <col min="2550" max="2550" width="40" style="10" customWidth="1"/>
    <col min="2551" max="2551" width="12" style="10" customWidth="1"/>
    <col min="2552" max="2554" width="10.44140625" style="10" customWidth="1"/>
    <col min="2555" max="2555" width="11" style="10" customWidth="1"/>
    <col min="2556" max="2556" width="4.6640625" style="10" customWidth="1"/>
    <col min="2557" max="2557" width="32.44140625" style="10" customWidth="1"/>
    <col min="2558" max="2558" width="12" style="10" customWidth="1"/>
    <col min="2559" max="2561" width="13.5546875" style="10" customWidth="1"/>
    <col min="2562" max="2562" width="11" style="10" customWidth="1"/>
    <col min="2563" max="2805" width="8.88671875" style="10"/>
    <col min="2806" max="2806" width="40" style="10" customWidth="1"/>
    <col min="2807" max="2807" width="12" style="10" customWidth="1"/>
    <col min="2808" max="2810" width="10.44140625" style="10" customWidth="1"/>
    <col min="2811" max="2811" width="11" style="10" customWidth="1"/>
    <col min="2812" max="2812" width="4.6640625" style="10" customWidth="1"/>
    <col min="2813" max="2813" width="32.44140625" style="10" customWidth="1"/>
    <col min="2814" max="2814" width="12" style="10" customWidth="1"/>
    <col min="2815" max="2817" width="13.5546875" style="10" customWidth="1"/>
    <col min="2818" max="2818" width="11" style="10" customWidth="1"/>
    <col min="2819" max="3061" width="8.88671875" style="10"/>
    <col min="3062" max="3062" width="40" style="10" customWidth="1"/>
    <col min="3063" max="3063" width="12" style="10" customWidth="1"/>
    <col min="3064" max="3066" width="10.44140625" style="10" customWidth="1"/>
    <col min="3067" max="3067" width="11" style="10" customWidth="1"/>
    <col min="3068" max="3068" width="4.6640625" style="10" customWidth="1"/>
    <col min="3069" max="3069" width="32.44140625" style="10" customWidth="1"/>
    <col min="3070" max="3070" width="12" style="10" customWidth="1"/>
    <col min="3071" max="3073" width="13.5546875" style="10" customWidth="1"/>
    <col min="3074" max="3074" width="11" style="10" customWidth="1"/>
    <col min="3075" max="3317" width="8.88671875" style="10"/>
    <col min="3318" max="3318" width="40" style="10" customWidth="1"/>
    <col min="3319" max="3319" width="12" style="10" customWidth="1"/>
    <col min="3320" max="3322" width="10.44140625" style="10" customWidth="1"/>
    <col min="3323" max="3323" width="11" style="10" customWidth="1"/>
    <col min="3324" max="3324" width="4.6640625" style="10" customWidth="1"/>
    <col min="3325" max="3325" width="32.44140625" style="10" customWidth="1"/>
    <col min="3326" max="3326" width="12" style="10" customWidth="1"/>
    <col min="3327" max="3329" width="13.5546875" style="10" customWidth="1"/>
    <col min="3330" max="3330" width="11" style="10" customWidth="1"/>
    <col min="3331" max="3573" width="8.88671875" style="10"/>
    <col min="3574" max="3574" width="40" style="10" customWidth="1"/>
    <col min="3575" max="3575" width="12" style="10" customWidth="1"/>
    <col min="3576" max="3578" width="10.44140625" style="10" customWidth="1"/>
    <col min="3579" max="3579" width="11" style="10" customWidth="1"/>
    <col min="3580" max="3580" width="4.6640625" style="10" customWidth="1"/>
    <col min="3581" max="3581" width="32.44140625" style="10" customWidth="1"/>
    <col min="3582" max="3582" width="12" style="10" customWidth="1"/>
    <col min="3583" max="3585" width="13.5546875" style="10" customWidth="1"/>
    <col min="3586" max="3586" width="11" style="10" customWidth="1"/>
    <col min="3587" max="3829" width="8.88671875" style="10"/>
    <col min="3830" max="3830" width="40" style="10" customWidth="1"/>
    <col min="3831" max="3831" width="12" style="10" customWidth="1"/>
    <col min="3832" max="3834" width="10.44140625" style="10" customWidth="1"/>
    <col min="3835" max="3835" width="11" style="10" customWidth="1"/>
    <col min="3836" max="3836" width="4.6640625" style="10" customWidth="1"/>
    <col min="3837" max="3837" width="32.44140625" style="10" customWidth="1"/>
    <col min="3838" max="3838" width="12" style="10" customWidth="1"/>
    <col min="3839" max="3841" width="13.5546875" style="10" customWidth="1"/>
    <col min="3842" max="3842" width="11" style="10" customWidth="1"/>
    <col min="3843" max="4085" width="8.88671875" style="10"/>
    <col min="4086" max="4086" width="40" style="10" customWidth="1"/>
    <col min="4087" max="4087" width="12" style="10" customWidth="1"/>
    <col min="4088" max="4090" width="10.44140625" style="10" customWidth="1"/>
    <col min="4091" max="4091" width="11" style="10" customWidth="1"/>
    <col min="4092" max="4092" width="4.6640625" style="10" customWidth="1"/>
    <col min="4093" max="4093" width="32.44140625" style="10" customWidth="1"/>
    <col min="4094" max="4094" width="12" style="10" customWidth="1"/>
    <col min="4095" max="4097" width="13.5546875" style="10" customWidth="1"/>
    <col min="4098" max="4098" width="11" style="10" customWidth="1"/>
    <col min="4099" max="4341" width="8.88671875" style="10"/>
    <col min="4342" max="4342" width="40" style="10" customWidth="1"/>
    <col min="4343" max="4343" width="12" style="10" customWidth="1"/>
    <col min="4344" max="4346" width="10.44140625" style="10" customWidth="1"/>
    <col min="4347" max="4347" width="11" style="10" customWidth="1"/>
    <col min="4348" max="4348" width="4.6640625" style="10" customWidth="1"/>
    <col min="4349" max="4349" width="32.44140625" style="10" customWidth="1"/>
    <col min="4350" max="4350" width="12" style="10" customWidth="1"/>
    <col min="4351" max="4353" width="13.5546875" style="10" customWidth="1"/>
    <col min="4354" max="4354" width="11" style="10" customWidth="1"/>
    <col min="4355" max="4597" width="8.88671875" style="10"/>
    <col min="4598" max="4598" width="40" style="10" customWidth="1"/>
    <col min="4599" max="4599" width="12" style="10" customWidth="1"/>
    <col min="4600" max="4602" width="10.44140625" style="10" customWidth="1"/>
    <col min="4603" max="4603" width="11" style="10" customWidth="1"/>
    <col min="4604" max="4604" width="4.6640625" style="10" customWidth="1"/>
    <col min="4605" max="4605" width="32.44140625" style="10" customWidth="1"/>
    <col min="4606" max="4606" width="12" style="10" customWidth="1"/>
    <col min="4607" max="4609" width="13.5546875" style="10" customWidth="1"/>
    <col min="4610" max="4610" width="11" style="10" customWidth="1"/>
    <col min="4611" max="4853" width="8.88671875" style="10"/>
    <col min="4854" max="4854" width="40" style="10" customWidth="1"/>
    <col min="4855" max="4855" width="12" style="10" customWidth="1"/>
    <col min="4856" max="4858" width="10.44140625" style="10" customWidth="1"/>
    <col min="4859" max="4859" width="11" style="10" customWidth="1"/>
    <col min="4860" max="4860" width="4.6640625" style="10" customWidth="1"/>
    <col min="4861" max="4861" width="32.44140625" style="10" customWidth="1"/>
    <col min="4862" max="4862" width="12" style="10" customWidth="1"/>
    <col min="4863" max="4865" width="13.5546875" style="10" customWidth="1"/>
    <col min="4866" max="4866" width="11" style="10" customWidth="1"/>
    <col min="4867" max="5109" width="8.88671875" style="10"/>
    <col min="5110" max="5110" width="40" style="10" customWidth="1"/>
    <col min="5111" max="5111" width="12" style="10" customWidth="1"/>
    <col min="5112" max="5114" width="10.44140625" style="10" customWidth="1"/>
    <col min="5115" max="5115" width="11" style="10" customWidth="1"/>
    <col min="5116" max="5116" width="4.6640625" style="10" customWidth="1"/>
    <col min="5117" max="5117" width="32.44140625" style="10" customWidth="1"/>
    <col min="5118" max="5118" width="12" style="10" customWidth="1"/>
    <col min="5119" max="5121" width="13.5546875" style="10" customWidth="1"/>
    <col min="5122" max="5122" width="11" style="10" customWidth="1"/>
    <col min="5123" max="5365" width="8.88671875" style="10"/>
    <col min="5366" max="5366" width="40" style="10" customWidth="1"/>
    <col min="5367" max="5367" width="12" style="10" customWidth="1"/>
    <col min="5368" max="5370" width="10.44140625" style="10" customWidth="1"/>
    <col min="5371" max="5371" width="11" style="10" customWidth="1"/>
    <col min="5372" max="5372" width="4.6640625" style="10" customWidth="1"/>
    <col min="5373" max="5373" width="32.44140625" style="10" customWidth="1"/>
    <col min="5374" max="5374" width="12" style="10" customWidth="1"/>
    <col min="5375" max="5377" width="13.5546875" style="10" customWidth="1"/>
    <col min="5378" max="5378" width="11" style="10" customWidth="1"/>
    <col min="5379" max="5621" width="8.88671875" style="10"/>
    <col min="5622" max="5622" width="40" style="10" customWidth="1"/>
    <col min="5623" max="5623" width="12" style="10" customWidth="1"/>
    <col min="5624" max="5626" width="10.44140625" style="10" customWidth="1"/>
    <col min="5627" max="5627" width="11" style="10" customWidth="1"/>
    <col min="5628" max="5628" width="4.6640625" style="10" customWidth="1"/>
    <col min="5629" max="5629" width="32.44140625" style="10" customWidth="1"/>
    <col min="5630" max="5630" width="12" style="10" customWidth="1"/>
    <col min="5631" max="5633" width="13.5546875" style="10" customWidth="1"/>
    <col min="5634" max="5634" width="11" style="10" customWidth="1"/>
    <col min="5635" max="5877" width="8.88671875" style="10"/>
    <col min="5878" max="5878" width="40" style="10" customWidth="1"/>
    <col min="5879" max="5879" width="12" style="10" customWidth="1"/>
    <col min="5880" max="5882" width="10.44140625" style="10" customWidth="1"/>
    <col min="5883" max="5883" width="11" style="10" customWidth="1"/>
    <col min="5884" max="5884" width="4.6640625" style="10" customWidth="1"/>
    <col min="5885" max="5885" width="32.44140625" style="10" customWidth="1"/>
    <col min="5886" max="5886" width="12" style="10" customWidth="1"/>
    <col min="5887" max="5889" width="13.5546875" style="10" customWidth="1"/>
    <col min="5890" max="5890" width="11" style="10" customWidth="1"/>
    <col min="5891" max="6133" width="8.88671875" style="10"/>
    <col min="6134" max="6134" width="40" style="10" customWidth="1"/>
    <col min="6135" max="6135" width="12" style="10" customWidth="1"/>
    <col min="6136" max="6138" width="10.44140625" style="10" customWidth="1"/>
    <col min="6139" max="6139" width="11" style="10" customWidth="1"/>
    <col min="6140" max="6140" width="4.6640625" style="10" customWidth="1"/>
    <col min="6141" max="6141" width="32.44140625" style="10" customWidth="1"/>
    <col min="6142" max="6142" width="12" style="10" customWidth="1"/>
    <col min="6143" max="6145" width="13.5546875" style="10" customWidth="1"/>
    <col min="6146" max="6146" width="11" style="10" customWidth="1"/>
    <col min="6147" max="6389" width="8.88671875" style="10"/>
    <col min="6390" max="6390" width="40" style="10" customWidth="1"/>
    <col min="6391" max="6391" width="12" style="10" customWidth="1"/>
    <col min="6392" max="6394" width="10.44140625" style="10" customWidth="1"/>
    <col min="6395" max="6395" width="11" style="10" customWidth="1"/>
    <col min="6396" max="6396" width="4.6640625" style="10" customWidth="1"/>
    <col min="6397" max="6397" width="32.44140625" style="10" customWidth="1"/>
    <col min="6398" max="6398" width="12" style="10" customWidth="1"/>
    <col min="6399" max="6401" width="13.5546875" style="10" customWidth="1"/>
    <col min="6402" max="6402" width="11" style="10" customWidth="1"/>
    <col min="6403" max="6645" width="8.88671875" style="10"/>
    <col min="6646" max="6646" width="40" style="10" customWidth="1"/>
    <col min="6647" max="6647" width="12" style="10" customWidth="1"/>
    <col min="6648" max="6650" width="10.44140625" style="10" customWidth="1"/>
    <col min="6651" max="6651" width="11" style="10" customWidth="1"/>
    <col min="6652" max="6652" width="4.6640625" style="10" customWidth="1"/>
    <col min="6653" max="6653" width="32.44140625" style="10" customWidth="1"/>
    <col min="6654" max="6654" width="12" style="10" customWidth="1"/>
    <col min="6655" max="6657" width="13.5546875" style="10" customWidth="1"/>
    <col min="6658" max="6658" width="11" style="10" customWidth="1"/>
    <col min="6659" max="6901" width="8.88671875" style="10"/>
    <col min="6902" max="6902" width="40" style="10" customWidth="1"/>
    <col min="6903" max="6903" width="12" style="10" customWidth="1"/>
    <col min="6904" max="6906" width="10.44140625" style="10" customWidth="1"/>
    <col min="6907" max="6907" width="11" style="10" customWidth="1"/>
    <col min="6908" max="6908" width="4.6640625" style="10" customWidth="1"/>
    <col min="6909" max="6909" width="32.44140625" style="10" customWidth="1"/>
    <col min="6910" max="6910" width="12" style="10" customWidth="1"/>
    <col min="6911" max="6913" width="13.5546875" style="10" customWidth="1"/>
    <col min="6914" max="6914" width="11" style="10" customWidth="1"/>
    <col min="6915" max="7157" width="8.88671875" style="10"/>
    <col min="7158" max="7158" width="40" style="10" customWidth="1"/>
    <col min="7159" max="7159" width="12" style="10" customWidth="1"/>
    <col min="7160" max="7162" width="10.44140625" style="10" customWidth="1"/>
    <col min="7163" max="7163" width="11" style="10" customWidth="1"/>
    <col min="7164" max="7164" width="4.6640625" style="10" customWidth="1"/>
    <col min="7165" max="7165" width="32.44140625" style="10" customWidth="1"/>
    <col min="7166" max="7166" width="12" style="10" customWidth="1"/>
    <col min="7167" max="7169" width="13.5546875" style="10" customWidth="1"/>
    <col min="7170" max="7170" width="11" style="10" customWidth="1"/>
    <col min="7171" max="7413" width="8.88671875" style="10"/>
    <col min="7414" max="7414" width="40" style="10" customWidth="1"/>
    <col min="7415" max="7415" width="12" style="10" customWidth="1"/>
    <col min="7416" max="7418" width="10.44140625" style="10" customWidth="1"/>
    <col min="7419" max="7419" width="11" style="10" customWidth="1"/>
    <col min="7420" max="7420" width="4.6640625" style="10" customWidth="1"/>
    <col min="7421" max="7421" width="32.44140625" style="10" customWidth="1"/>
    <col min="7422" max="7422" width="12" style="10" customWidth="1"/>
    <col min="7423" max="7425" width="13.5546875" style="10" customWidth="1"/>
    <col min="7426" max="7426" width="11" style="10" customWidth="1"/>
    <col min="7427" max="7669" width="8.88671875" style="10"/>
    <col min="7670" max="7670" width="40" style="10" customWidth="1"/>
    <col min="7671" max="7671" width="12" style="10" customWidth="1"/>
    <col min="7672" max="7674" width="10.44140625" style="10" customWidth="1"/>
    <col min="7675" max="7675" width="11" style="10" customWidth="1"/>
    <col min="7676" max="7676" width="4.6640625" style="10" customWidth="1"/>
    <col min="7677" max="7677" width="32.44140625" style="10" customWidth="1"/>
    <col min="7678" max="7678" width="12" style="10" customWidth="1"/>
    <col min="7679" max="7681" width="13.5546875" style="10" customWidth="1"/>
    <col min="7682" max="7682" width="11" style="10" customWidth="1"/>
    <col min="7683" max="7925" width="8.88671875" style="10"/>
    <col min="7926" max="7926" width="40" style="10" customWidth="1"/>
    <col min="7927" max="7927" width="12" style="10" customWidth="1"/>
    <col min="7928" max="7930" width="10.44140625" style="10" customWidth="1"/>
    <col min="7931" max="7931" width="11" style="10" customWidth="1"/>
    <col min="7932" max="7932" width="4.6640625" style="10" customWidth="1"/>
    <col min="7933" max="7933" width="32.44140625" style="10" customWidth="1"/>
    <col min="7934" max="7934" width="12" style="10" customWidth="1"/>
    <col min="7935" max="7937" width="13.5546875" style="10" customWidth="1"/>
    <col min="7938" max="7938" width="11" style="10" customWidth="1"/>
    <col min="7939" max="8181" width="8.88671875" style="10"/>
    <col min="8182" max="8182" width="40" style="10" customWidth="1"/>
    <col min="8183" max="8183" width="12" style="10" customWidth="1"/>
    <col min="8184" max="8186" width="10.44140625" style="10" customWidth="1"/>
    <col min="8187" max="8187" width="11" style="10" customWidth="1"/>
    <col min="8188" max="8188" width="4.6640625" style="10" customWidth="1"/>
    <col min="8189" max="8189" width="32.44140625" style="10" customWidth="1"/>
    <col min="8190" max="8190" width="12" style="10" customWidth="1"/>
    <col min="8191" max="8193" width="13.5546875" style="10" customWidth="1"/>
    <col min="8194" max="8194" width="11" style="10" customWidth="1"/>
    <col min="8195" max="8437" width="8.88671875" style="10"/>
    <col min="8438" max="8438" width="40" style="10" customWidth="1"/>
    <col min="8439" max="8439" width="12" style="10" customWidth="1"/>
    <col min="8440" max="8442" width="10.44140625" style="10" customWidth="1"/>
    <col min="8443" max="8443" width="11" style="10" customWidth="1"/>
    <col min="8444" max="8444" width="4.6640625" style="10" customWidth="1"/>
    <col min="8445" max="8445" width="32.44140625" style="10" customWidth="1"/>
    <col min="8446" max="8446" width="12" style="10" customWidth="1"/>
    <col min="8447" max="8449" width="13.5546875" style="10" customWidth="1"/>
    <col min="8450" max="8450" width="11" style="10" customWidth="1"/>
    <col min="8451" max="8693" width="8.88671875" style="10"/>
    <col min="8694" max="8694" width="40" style="10" customWidth="1"/>
    <col min="8695" max="8695" width="12" style="10" customWidth="1"/>
    <col min="8696" max="8698" width="10.44140625" style="10" customWidth="1"/>
    <col min="8699" max="8699" width="11" style="10" customWidth="1"/>
    <col min="8700" max="8700" width="4.6640625" style="10" customWidth="1"/>
    <col min="8701" max="8701" width="32.44140625" style="10" customWidth="1"/>
    <col min="8702" max="8702" width="12" style="10" customWidth="1"/>
    <col min="8703" max="8705" width="13.5546875" style="10" customWidth="1"/>
    <col min="8706" max="8706" width="11" style="10" customWidth="1"/>
    <col min="8707" max="8949" width="8.88671875" style="10"/>
    <col min="8950" max="8950" width="40" style="10" customWidth="1"/>
    <col min="8951" max="8951" width="12" style="10" customWidth="1"/>
    <col min="8952" max="8954" width="10.44140625" style="10" customWidth="1"/>
    <col min="8955" max="8955" width="11" style="10" customWidth="1"/>
    <col min="8956" max="8956" width="4.6640625" style="10" customWidth="1"/>
    <col min="8957" max="8957" width="32.44140625" style="10" customWidth="1"/>
    <col min="8958" max="8958" width="12" style="10" customWidth="1"/>
    <col min="8959" max="8961" width="13.5546875" style="10" customWidth="1"/>
    <col min="8962" max="8962" width="11" style="10" customWidth="1"/>
    <col min="8963" max="9205" width="8.88671875" style="10"/>
    <col min="9206" max="9206" width="40" style="10" customWidth="1"/>
    <col min="9207" max="9207" width="12" style="10" customWidth="1"/>
    <col min="9208" max="9210" width="10.44140625" style="10" customWidth="1"/>
    <col min="9211" max="9211" width="11" style="10" customWidth="1"/>
    <col min="9212" max="9212" width="4.6640625" style="10" customWidth="1"/>
    <col min="9213" max="9213" width="32.44140625" style="10" customWidth="1"/>
    <col min="9214" max="9214" width="12" style="10" customWidth="1"/>
    <col min="9215" max="9217" width="13.5546875" style="10" customWidth="1"/>
    <col min="9218" max="9218" width="11" style="10" customWidth="1"/>
    <col min="9219" max="9461" width="8.88671875" style="10"/>
    <col min="9462" max="9462" width="40" style="10" customWidth="1"/>
    <col min="9463" max="9463" width="12" style="10" customWidth="1"/>
    <col min="9464" max="9466" width="10.44140625" style="10" customWidth="1"/>
    <col min="9467" max="9467" width="11" style="10" customWidth="1"/>
    <col min="9468" max="9468" width="4.6640625" style="10" customWidth="1"/>
    <col min="9469" max="9469" width="32.44140625" style="10" customWidth="1"/>
    <col min="9470" max="9470" width="12" style="10" customWidth="1"/>
    <col min="9471" max="9473" width="13.5546875" style="10" customWidth="1"/>
    <col min="9474" max="9474" width="11" style="10" customWidth="1"/>
    <col min="9475" max="9717" width="8.88671875" style="10"/>
    <col min="9718" max="9718" width="40" style="10" customWidth="1"/>
    <col min="9719" max="9719" width="12" style="10" customWidth="1"/>
    <col min="9720" max="9722" width="10.44140625" style="10" customWidth="1"/>
    <col min="9723" max="9723" width="11" style="10" customWidth="1"/>
    <col min="9724" max="9724" width="4.6640625" style="10" customWidth="1"/>
    <col min="9725" max="9725" width="32.44140625" style="10" customWidth="1"/>
    <col min="9726" max="9726" width="12" style="10" customWidth="1"/>
    <col min="9727" max="9729" width="13.5546875" style="10" customWidth="1"/>
    <col min="9730" max="9730" width="11" style="10" customWidth="1"/>
    <col min="9731" max="9973" width="8.88671875" style="10"/>
    <col min="9974" max="9974" width="40" style="10" customWidth="1"/>
    <col min="9975" max="9975" width="12" style="10" customWidth="1"/>
    <col min="9976" max="9978" width="10.44140625" style="10" customWidth="1"/>
    <col min="9979" max="9979" width="11" style="10" customWidth="1"/>
    <col min="9980" max="9980" width="4.6640625" style="10" customWidth="1"/>
    <col min="9981" max="9981" width="32.44140625" style="10" customWidth="1"/>
    <col min="9982" max="9982" width="12" style="10" customWidth="1"/>
    <col min="9983" max="9985" width="13.5546875" style="10" customWidth="1"/>
    <col min="9986" max="9986" width="11" style="10" customWidth="1"/>
    <col min="9987" max="10229" width="8.88671875" style="10"/>
    <col min="10230" max="10230" width="40" style="10" customWidth="1"/>
    <col min="10231" max="10231" width="12" style="10" customWidth="1"/>
    <col min="10232" max="10234" width="10.44140625" style="10" customWidth="1"/>
    <col min="10235" max="10235" width="11" style="10" customWidth="1"/>
    <col min="10236" max="10236" width="4.6640625" style="10" customWidth="1"/>
    <col min="10237" max="10237" width="32.44140625" style="10" customWidth="1"/>
    <col min="10238" max="10238" width="12" style="10" customWidth="1"/>
    <col min="10239" max="10241" width="13.5546875" style="10" customWidth="1"/>
    <col min="10242" max="10242" width="11" style="10" customWidth="1"/>
    <col min="10243" max="10485" width="8.88671875" style="10"/>
    <col min="10486" max="10486" width="40" style="10" customWidth="1"/>
    <col min="10487" max="10487" width="12" style="10" customWidth="1"/>
    <col min="10488" max="10490" width="10.44140625" style="10" customWidth="1"/>
    <col min="10491" max="10491" width="11" style="10" customWidth="1"/>
    <col min="10492" max="10492" width="4.6640625" style="10" customWidth="1"/>
    <col min="10493" max="10493" width="32.44140625" style="10" customWidth="1"/>
    <col min="10494" max="10494" width="12" style="10" customWidth="1"/>
    <col min="10495" max="10497" width="13.5546875" style="10" customWidth="1"/>
    <col min="10498" max="10498" width="11" style="10" customWidth="1"/>
    <col min="10499" max="10741" width="8.88671875" style="10"/>
    <col min="10742" max="10742" width="40" style="10" customWidth="1"/>
    <col min="10743" max="10743" width="12" style="10" customWidth="1"/>
    <col min="10744" max="10746" width="10.44140625" style="10" customWidth="1"/>
    <col min="10747" max="10747" width="11" style="10" customWidth="1"/>
    <col min="10748" max="10748" width="4.6640625" style="10" customWidth="1"/>
    <col min="10749" max="10749" width="32.44140625" style="10" customWidth="1"/>
    <col min="10750" max="10750" width="12" style="10" customWidth="1"/>
    <col min="10751" max="10753" width="13.5546875" style="10" customWidth="1"/>
    <col min="10754" max="10754" width="11" style="10" customWidth="1"/>
    <col min="10755" max="10997" width="8.88671875" style="10"/>
    <col min="10998" max="10998" width="40" style="10" customWidth="1"/>
    <col min="10999" max="10999" width="12" style="10" customWidth="1"/>
    <col min="11000" max="11002" width="10.44140625" style="10" customWidth="1"/>
    <col min="11003" max="11003" width="11" style="10" customWidth="1"/>
    <col min="11004" max="11004" width="4.6640625" style="10" customWidth="1"/>
    <col min="11005" max="11005" width="32.44140625" style="10" customWidth="1"/>
    <col min="11006" max="11006" width="12" style="10" customWidth="1"/>
    <col min="11007" max="11009" width="13.5546875" style="10" customWidth="1"/>
    <col min="11010" max="11010" width="11" style="10" customWidth="1"/>
    <col min="11011" max="11253" width="8.88671875" style="10"/>
    <col min="11254" max="11254" width="40" style="10" customWidth="1"/>
    <col min="11255" max="11255" width="12" style="10" customWidth="1"/>
    <col min="11256" max="11258" width="10.44140625" style="10" customWidth="1"/>
    <col min="11259" max="11259" width="11" style="10" customWidth="1"/>
    <col min="11260" max="11260" width="4.6640625" style="10" customWidth="1"/>
    <col min="11261" max="11261" width="32.44140625" style="10" customWidth="1"/>
    <col min="11262" max="11262" width="12" style="10" customWidth="1"/>
    <col min="11263" max="11265" width="13.5546875" style="10" customWidth="1"/>
    <col min="11266" max="11266" width="11" style="10" customWidth="1"/>
    <col min="11267" max="11509" width="8.88671875" style="10"/>
    <col min="11510" max="11510" width="40" style="10" customWidth="1"/>
    <col min="11511" max="11511" width="12" style="10" customWidth="1"/>
    <col min="11512" max="11514" width="10.44140625" style="10" customWidth="1"/>
    <col min="11515" max="11515" width="11" style="10" customWidth="1"/>
    <col min="11516" max="11516" width="4.6640625" style="10" customWidth="1"/>
    <col min="11517" max="11517" width="32.44140625" style="10" customWidth="1"/>
    <col min="11518" max="11518" width="12" style="10" customWidth="1"/>
    <col min="11519" max="11521" width="13.5546875" style="10" customWidth="1"/>
    <col min="11522" max="11522" width="11" style="10" customWidth="1"/>
    <col min="11523" max="11765" width="8.88671875" style="10"/>
    <col min="11766" max="11766" width="40" style="10" customWidth="1"/>
    <col min="11767" max="11767" width="12" style="10" customWidth="1"/>
    <col min="11768" max="11770" width="10.44140625" style="10" customWidth="1"/>
    <col min="11771" max="11771" width="11" style="10" customWidth="1"/>
    <col min="11772" max="11772" width="4.6640625" style="10" customWidth="1"/>
    <col min="11773" max="11773" width="32.44140625" style="10" customWidth="1"/>
    <col min="11774" max="11774" width="12" style="10" customWidth="1"/>
    <col min="11775" max="11777" width="13.5546875" style="10" customWidth="1"/>
    <col min="11778" max="11778" width="11" style="10" customWidth="1"/>
    <col min="11779" max="12021" width="8.88671875" style="10"/>
    <col min="12022" max="12022" width="40" style="10" customWidth="1"/>
    <col min="12023" max="12023" width="12" style="10" customWidth="1"/>
    <col min="12024" max="12026" width="10.44140625" style="10" customWidth="1"/>
    <col min="12027" max="12027" width="11" style="10" customWidth="1"/>
    <col min="12028" max="12028" width="4.6640625" style="10" customWidth="1"/>
    <col min="12029" max="12029" width="32.44140625" style="10" customWidth="1"/>
    <col min="12030" max="12030" width="12" style="10" customWidth="1"/>
    <col min="12031" max="12033" width="13.5546875" style="10" customWidth="1"/>
    <col min="12034" max="12034" width="11" style="10" customWidth="1"/>
    <col min="12035" max="12277" width="8.88671875" style="10"/>
    <col min="12278" max="12278" width="40" style="10" customWidth="1"/>
    <col min="12279" max="12279" width="12" style="10" customWidth="1"/>
    <col min="12280" max="12282" width="10.44140625" style="10" customWidth="1"/>
    <col min="12283" max="12283" width="11" style="10" customWidth="1"/>
    <col min="12284" max="12284" width="4.6640625" style="10" customWidth="1"/>
    <col min="12285" max="12285" width="32.44140625" style="10" customWidth="1"/>
    <col min="12286" max="12286" width="12" style="10" customWidth="1"/>
    <col min="12287" max="12289" width="13.5546875" style="10" customWidth="1"/>
    <col min="12290" max="12290" width="11" style="10" customWidth="1"/>
    <col min="12291" max="12533" width="8.88671875" style="10"/>
    <col min="12534" max="12534" width="40" style="10" customWidth="1"/>
    <col min="12535" max="12535" width="12" style="10" customWidth="1"/>
    <col min="12536" max="12538" width="10.44140625" style="10" customWidth="1"/>
    <col min="12539" max="12539" width="11" style="10" customWidth="1"/>
    <col min="12540" max="12540" width="4.6640625" style="10" customWidth="1"/>
    <col min="12541" max="12541" width="32.44140625" style="10" customWidth="1"/>
    <col min="12542" max="12542" width="12" style="10" customWidth="1"/>
    <col min="12543" max="12545" width="13.5546875" style="10" customWidth="1"/>
    <col min="12546" max="12546" width="11" style="10" customWidth="1"/>
    <col min="12547" max="12789" width="8.88671875" style="10"/>
    <col min="12790" max="12790" width="40" style="10" customWidth="1"/>
    <col min="12791" max="12791" width="12" style="10" customWidth="1"/>
    <col min="12792" max="12794" width="10.44140625" style="10" customWidth="1"/>
    <col min="12795" max="12795" width="11" style="10" customWidth="1"/>
    <col min="12796" max="12796" width="4.6640625" style="10" customWidth="1"/>
    <col min="12797" max="12797" width="32.44140625" style="10" customWidth="1"/>
    <col min="12798" max="12798" width="12" style="10" customWidth="1"/>
    <col min="12799" max="12801" width="13.5546875" style="10" customWidth="1"/>
    <col min="12802" max="12802" width="11" style="10" customWidth="1"/>
    <col min="12803" max="13045" width="8.88671875" style="10"/>
    <col min="13046" max="13046" width="40" style="10" customWidth="1"/>
    <col min="13047" max="13047" width="12" style="10" customWidth="1"/>
    <col min="13048" max="13050" width="10.44140625" style="10" customWidth="1"/>
    <col min="13051" max="13051" width="11" style="10" customWidth="1"/>
    <col min="13052" max="13052" width="4.6640625" style="10" customWidth="1"/>
    <col min="13053" max="13053" width="32.44140625" style="10" customWidth="1"/>
    <col min="13054" max="13054" width="12" style="10" customWidth="1"/>
    <col min="13055" max="13057" width="13.5546875" style="10" customWidth="1"/>
    <col min="13058" max="13058" width="11" style="10" customWidth="1"/>
    <col min="13059" max="13301" width="8.88671875" style="10"/>
    <col min="13302" max="13302" width="40" style="10" customWidth="1"/>
    <col min="13303" max="13303" width="12" style="10" customWidth="1"/>
    <col min="13304" max="13306" width="10.44140625" style="10" customWidth="1"/>
    <col min="13307" max="13307" width="11" style="10" customWidth="1"/>
    <col min="13308" max="13308" width="4.6640625" style="10" customWidth="1"/>
    <col min="13309" max="13309" width="32.44140625" style="10" customWidth="1"/>
    <col min="13310" max="13310" width="12" style="10" customWidth="1"/>
    <col min="13311" max="13313" width="13.5546875" style="10" customWidth="1"/>
    <col min="13314" max="13314" width="11" style="10" customWidth="1"/>
    <col min="13315" max="13557" width="8.88671875" style="10"/>
    <col min="13558" max="13558" width="40" style="10" customWidth="1"/>
    <col min="13559" max="13559" width="12" style="10" customWidth="1"/>
    <col min="13560" max="13562" width="10.44140625" style="10" customWidth="1"/>
    <col min="13563" max="13563" width="11" style="10" customWidth="1"/>
    <col min="13564" max="13564" width="4.6640625" style="10" customWidth="1"/>
    <col min="13565" max="13565" width="32.44140625" style="10" customWidth="1"/>
    <col min="13566" max="13566" width="12" style="10" customWidth="1"/>
    <col min="13567" max="13569" width="13.5546875" style="10" customWidth="1"/>
    <col min="13570" max="13570" width="11" style="10" customWidth="1"/>
    <col min="13571" max="13813" width="8.88671875" style="10"/>
    <col min="13814" max="13814" width="40" style="10" customWidth="1"/>
    <col min="13815" max="13815" width="12" style="10" customWidth="1"/>
    <col min="13816" max="13818" width="10.44140625" style="10" customWidth="1"/>
    <col min="13819" max="13819" width="11" style="10" customWidth="1"/>
    <col min="13820" max="13820" width="4.6640625" style="10" customWidth="1"/>
    <col min="13821" max="13821" width="32.44140625" style="10" customWidth="1"/>
    <col min="13822" max="13822" width="12" style="10" customWidth="1"/>
    <col min="13823" max="13825" width="13.5546875" style="10" customWidth="1"/>
    <col min="13826" max="13826" width="11" style="10" customWidth="1"/>
    <col min="13827" max="14069" width="8.88671875" style="10"/>
    <col min="14070" max="14070" width="40" style="10" customWidth="1"/>
    <col min="14071" max="14071" width="12" style="10" customWidth="1"/>
    <col min="14072" max="14074" width="10.44140625" style="10" customWidth="1"/>
    <col min="14075" max="14075" width="11" style="10" customWidth="1"/>
    <col min="14076" max="14076" width="4.6640625" style="10" customWidth="1"/>
    <col min="14077" max="14077" width="32.44140625" style="10" customWidth="1"/>
    <col min="14078" max="14078" width="12" style="10" customWidth="1"/>
    <col min="14079" max="14081" width="13.5546875" style="10" customWidth="1"/>
    <col min="14082" max="14082" width="11" style="10" customWidth="1"/>
    <col min="14083" max="14325" width="8.88671875" style="10"/>
    <col min="14326" max="14326" width="40" style="10" customWidth="1"/>
    <col min="14327" max="14327" width="12" style="10" customWidth="1"/>
    <col min="14328" max="14330" width="10.44140625" style="10" customWidth="1"/>
    <col min="14331" max="14331" width="11" style="10" customWidth="1"/>
    <col min="14332" max="14332" width="4.6640625" style="10" customWidth="1"/>
    <col min="14333" max="14333" width="32.44140625" style="10" customWidth="1"/>
    <col min="14334" max="14334" width="12" style="10" customWidth="1"/>
    <col min="14335" max="14337" width="13.5546875" style="10" customWidth="1"/>
    <col min="14338" max="14338" width="11" style="10" customWidth="1"/>
    <col min="14339" max="14581" width="8.88671875" style="10"/>
    <col min="14582" max="14582" width="40" style="10" customWidth="1"/>
    <col min="14583" max="14583" width="12" style="10" customWidth="1"/>
    <col min="14584" max="14586" width="10.44140625" style="10" customWidth="1"/>
    <col min="14587" max="14587" width="11" style="10" customWidth="1"/>
    <col min="14588" max="14588" width="4.6640625" style="10" customWidth="1"/>
    <col min="14589" max="14589" width="32.44140625" style="10" customWidth="1"/>
    <col min="14590" max="14590" width="12" style="10" customWidth="1"/>
    <col min="14591" max="14593" width="13.5546875" style="10" customWidth="1"/>
    <col min="14594" max="14594" width="11" style="10" customWidth="1"/>
    <col min="14595" max="14837" width="8.88671875" style="10"/>
    <col min="14838" max="14838" width="40" style="10" customWidth="1"/>
    <col min="14839" max="14839" width="12" style="10" customWidth="1"/>
    <col min="14840" max="14842" width="10.44140625" style="10" customWidth="1"/>
    <col min="14843" max="14843" width="11" style="10" customWidth="1"/>
    <col min="14844" max="14844" width="4.6640625" style="10" customWidth="1"/>
    <col min="14845" max="14845" width="32.44140625" style="10" customWidth="1"/>
    <col min="14846" max="14846" width="12" style="10" customWidth="1"/>
    <col min="14847" max="14849" width="13.5546875" style="10" customWidth="1"/>
    <col min="14850" max="14850" width="11" style="10" customWidth="1"/>
    <col min="14851" max="15093" width="8.88671875" style="10"/>
    <col min="15094" max="15094" width="40" style="10" customWidth="1"/>
    <col min="15095" max="15095" width="12" style="10" customWidth="1"/>
    <col min="15096" max="15098" width="10.44140625" style="10" customWidth="1"/>
    <col min="15099" max="15099" width="11" style="10" customWidth="1"/>
    <col min="15100" max="15100" width="4.6640625" style="10" customWidth="1"/>
    <col min="15101" max="15101" width="32.44140625" style="10" customWidth="1"/>
    <col min="15102" max="15102" width="12" style="10" customWidth="1"/>
    <col min="15103" max="15105" width="13.5546875" style="10" customWidth="1"/>
    <col min="15106" max="15106" width="11" style="10" customWidth="1"/>
    <col min="15107" max="15349" width="8.88671875" style="10"/>
    <col min="15350" max="15350" width="40" style="10" customWidth="1"/>
    <col min="15351" max="15351" width="12" style="10" customWidth="1"/>
    <col min="15352" max="15354" width="10.44140625" style="10" customWidth="1"/>
    <col min="15355" max="15355" width="11" style="10" customWidth="1"/>
    <col min="15356" max="15356" width="4.6640625" style="10" customWidth="1"/>
    <col min="15357" max="15357" width="32.44140625" style="10" customWidth="1"/>
    <col min="15358" max="15358" width="12" style="10" customWidth="1"/>
    <col min="15359" max="15361" width="13.5546875" style="10" customWidth="1"/>
    <col min="15362" max="15362" width="11" style="10" customWidth="1"/>
    <col min="15363" max="15605" width="8.88671875" style="10"/>
    <col min="15606" max="15606" width="40" style="10" customWidth="1"/>
    <col min="15607" max="15607" width="12" style="10" customWidth="1"/>
    <col min="15608" max="15610" width="10.44140625" style="10" customWidth="1"/>
    <col min="15611" max="15611" width="11" style="10" customWidth="1"/>
    <col min="15612" max="15612" width="4.6640625" style="10" customWidth="1"/>
    <col min="15613" max="15613" width="32.44140625" style="10" customWidth="1"/>
    <col min="15614" max="15614" width="12" style="10" customWidth="1"/>
    <col min="15615" max="15617" width="13.5546875" style="10" customWidth="1"/>
    <col min="15618" max="15618" width="11" style="10" customWidth="1"/>
    <col min="15619" max="15861" width="8.88671875" style="10"/>
    <col min="15862" max="15862" width="40" style="10" customWidth="1"/>
    <col min="15863" max="15863" width="12" style="10" customWidth="1"/>
    <col min="15864" max="15866" width="10.44140625" style="10" customWidth="1"/>
    <col min="15867" max="15867" width="11" style="10" customWidth="1"/>
    <col min="15868" max="15868" width="4.6640625" style="10" customWidth="1"/>
    <col min="15869" max="15869" width="32.44140625" style="10" customWidth="1"/>
    <col min="15870" max="15870" width="12" style="10" customWidth="1"/>
    <col min="15871" max="15873" width="13.5546875" style="10" customWidth="1"/>
    <col min="15874" max="15874" width="11" style="10" customWidth="1"/>
    <col min="15875" max="16117" width="8.88671875" style="10"/>
    <col min="16118" max="16118" width="40" style="10" customWidth="1"/>
    <col min="16119" max="16119" width="12" style="10" customWidth="1"/>
    <col min="16120" max="16122" width="10.44140625" style="10" customWidth="1"/>
    <col min="16123" max="16123" width="11" style="10" customWidth="1"/>
    <col min="16124" max="16124" width="4.6640625" style="10" customWidth="1"/>
    <col min="16125" max="16125" width="32.44140625" style="10" customWidth="1"/>
    <col min="16126" max="16126" width="12" style="10" customWidth="1"/>
    <col min="16127" max="16129" width="13.5546875" style="10" customWidth="1"/>
    <col min="16130" max="16130" width="11" style="10" customWidth="1"/>
    <col min="16131" max="16384" width="8.88671875" style="10"/>
  </cols>
  <sheetData>
    <row r="1" spans="1:13" ht="15.6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47"/>
      <c r="M1" s="47" t="s">
        <v>571</v>
      </c>
    </row>
    <row r="2" spans="1:13" ht="15.6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47"/>
      <c r="M2" s="36" t="s">
        <v>566</v>
      </c>
    </row>
    <row r="3" spans="1:13" ht="12.75" customHeight="1" x14ac:dyDescent="0.25">
      <c r="A3" s="356" t="s">
        <v>124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</row>
    <row r="4" spans="1:13" x14ac:dyDescent="0.25">
      <c r="A4" s="357" t="s">
        <v>384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</row>
    <row r="5" spans="1:13" x14ac:dyDescent="0.25">
      <c r="A5" s="48"/>
      <c r="B5" s="49"/>
      <c r="C5" s="49"/>
      <c r="D5" s="49"/>
      <c r="E5" s="49"/>
      <c r="F5" s="49"/>
      <c r="G5" s="49"/>
      <c r="H5" s="48"/>
      <c r="I5" s="11"/>
    </row>
    <row r="6" spans="1:13" x14ac:dyDescent="0.25">
      <c r="A6" s="89" t="s">
        <v>125</v>
      </c>
      <c r="B6" s="108"/>
      <c r="C6" s="108"/>
      <c r="D6" s="108"/>
      <c r="E6" s="108"/>
      <c r="F6" s="108"/>
      <c r="G6" s="107"/>
      <c r="H6" s="89" t="s">
        <v>126</v>
      </c>
      <c r="I6" s="87"/>
      <c r="J6" s="95"/>
      <c r="K6" s="95"/>
      <c r="L6" s="95"/>
      <c r="M6" s="95"/>
    </row>
    <row r="7" spans="1:13" ht="24" x14ac:dyDescent="0.25">
      <c r="A7" s="105"/>
      <c r="B7" s="104" t="s">
        <v>263</v>
      </c>
      <c r="C7" s="104" t="s">
        <v>408</v>
      </c>
      <c r="D7" s="104" t="s">
        <v>385</v>
      </c>
      <c r="E7" s="103" t="s">
        <v>564</v>
      </c>
      <c r="F7" s="103" t="s">
        <v>565</v>
      </c>
      <c r="G7" s="106"/>
      <c r="H7" s="105"/>
      <c r="I7" s="104" t="s">
        <v>263</v>
      </c>
      <c r="J7" s="104" t="s">
        <v>408</v>
      </c>
      <c r="K7" s="104" t="s">
        <v>385</v>
      </c>
      <c r="L7" s="103" t="s">
        <v>564</v>
      </c>
      <c r="M7" s="103" t="s">
        <v>565</v>
      </c>
    </row>
    <row r="8" spans="1:13" x14ac:dyDescent="0.25">
      <c r="A8" s="89"/>
      <c r="B8" s="100" t="s">
        <v>25</v>
      </c>
      <c r="C8" s="100" t="s">
        <v>25</v>
      </c>
      <c r="D8" s="100" t="s">
        <v>25</v>
      </c>
      <c r="E8" s="100" t="s">
        <v>25</v>
      </c>
      <c r="F8" s="100" t="s">
        <v>25</v>
      </c>
      <c r="G8" s="102"/>
      <c r="H8" s="101"/>
      <c r="I8" s="100" t="s">
        <v>25</v>
      </c>
      <c r="J8" s="100" t="s">
        <v>25</v>
      </c>
      <c r="K8" s="100" t="s">
        <v>25</v>
      </c>
      <c r="L8" s="100" t="s">
        <v>25</v>
      </c>
      <c r="M8" s="100" t="s">
        <v>25</v>
      </c>
    </row>
    <row r="9" spans="1:13" x14ac:dyDescent="0.25">
      <c r="A9" s="94" t="s">
        <v>127</v>
      </c>
      <c r="B9" s="93">
        <v>239215</v>
      </c>
      <c r="C9" s="93">
        <v>314530</v>
      </c>
      <c r="D9" s="93">
        <f>'1. m. bevételek'!D10+'1. m. bevételek'!D16+'1. m. bevételek'!D22+'1. m. bevételek'!D29+'1. m. bevételek'!D38+'1. m. bevételek'!D61</f>
        <v>237125</v>
      </c>
      <c r="E9" s="93" t="e">
        <f>'1. m. bevételek'!#REF!+'1. m. bevételek'!#REF!+'1. m. bevételek'!#REF!+'1. m. bevételek'!#REF!+'1. m. bevételek'!#REF!+'1. m. bevételek'!#REF!</f>
        <v>#REF!</v>
      </c>
      <c r="F9" s="93">
        <f>'1. m. bevételek'!H10+'1. m. bevételek'!H16+'1. m. bevételek'!H22+'1. m. bevételek'!H29+'1. m. bevételek'!H40+'1. m. bevételek'!H61</f>
        <v>196944</v>
      </c>
      <c r="G9" s="93"/>
      <c r="H9" s="94" t="s">
        <v>22</v>
      </c>
      <c r="I9" s="88">
        <v>733332</v>
      </c>
      <c r="J9" s="88">
        <v>864455</v>
      </c>
      <c r="K9" s="88">
        <f>'2. m. kiadások'!D10+'2. m. kiadások'!D26+'2. m. kiadások'!D42+'2. m. kiadások'!D52+'2. m. kiadások'!D68+'2. m. kiadások'!D93</f>
        <v>854673</v>
      </c>
      <c r="L9" s="88" t="e">
        <f>'2. m. kiadások'!#REF!+'2. m. kiadások'!#REF!+'2. m. kiadások'!#REF!+'2. m. kiadások'!#REF!+'2. m. kiadások'!#REF!+'2. m. kiadások'!#REF!</f>
        <v>#REF!</v>
      </c>
      <c r="M9" s="88">
        <f>'2. m. kiadások'!H10+'2. m. kiadások'!H26+'2. m. kiadások'!H42+'2. m. kiadások'!H52+'2. m. kiadások'!H68+'2. m. kiadások'!H93</f>
        <v>844086</v>
      </c>
    </row>
    <row r="10" spans="1:13" x14ac:dyDescent="0.25">
      <c r="A10" s="94" t="s">
        <v>60</v>
      </c>
      <c r="B10" s="93">
        <v>823846</v>
      </c>
      <c r="C10" s="93">
        <v>854600</v>
      </c>
      <c r="D10" s="93">
        <f>'1. m. bevételek'!D80</f>
        <v>861000</v>
      </c>
      <c r="E10" s="93" t="e">
        <f>'1. m. bevételek'!#REF!</f>
        <v>#REF!</v>
      </c>
      <c r="F10" s="93">
        <f>'1. m. bevételek'!H80</f>
        <v>797232</v>
      </c>
      <c r="G10" s="93"/>
      <c r="H10" s="94" t="s">
        <v>128</v>
      </c>
      <c r="I10" s="88">
        <v>149468</v>
      </c>
      <c r="J10" s="88">
        <v>166642</v>
      </c>
      <c r="K10" s="88">
        <f>'2. m. kiadások'!D11+'2. m. kiadások'!D27+'2. m. kiadások'!D43+'2. m. kiadások'!D53+'2. m. kiadások'!D69+'2. m. kiadások'!D108</f>
        <v>151038</v>
      </c>
      <c r="L10" s="88" t="e">
        <f>'2. m. kiadások'!#REF!+'2. m. kiadások'!#REF!+'2. m. kiadások'!#REF!+'2. m. kiadások'!#REF!+'2. m. kiadások'!#REF!+'2. m. kiadások'!#REF!</f>
        <v>#REF!</v>
      </c>
      <c r="M10" s="88">
        <f>'2. m. kiadások'!H11+'2. m. kiadások'!H27+'2. m. kiadások'!H43+'2. m. kiadások'!H53+'2. m. kiadások'!H69+'2. m. kiadások'!H108</f>
        <v>147512</v>
      </c>
    </row>
    <row r="11" spans="1:13" x14ac:dyDescent="0.25">
      <c r="A11" s="94" t="s">
        <v>129</v>
      </c>
      <c r="B11" s="93">
        <v>1173885</v>
      </c>
      <c r="C11" s="93">
        <v>1377209</v>
      </c>
      <c r="D11" s="93">
        <f>'1. m. bevételek'!D98</f>
        <v>1116168</v>
      </c>
      <c r="E11" s="93" t="e">
        <f>'1. m. bevételek'!#REF!+'1. m. bevételek'!#REF!</f>
        <v>#REF!</v>
      </c>
      <c r="F11" s="93">
        <f>'1. m. bevételek'!H98+'1. m. bevételek'!H107</f>
        <v>1390285</v>
      </c>
      <c r="G11" s="93"/>
      <c r="H11" s="94" t="s">
        <v>27</v>
      </c>
      <c r="I11" s="88">
        <v>877991</v>
      </c>
      <c r="J11" s="88">
        <v>1181256</v>
      </c>
      <c r="K11" s="88">
        <f>'2. m. kiadások'!D12+'2. m. kiadások'!D28+'2. m. kiadások'!D44+'2. m. kiadások'!D54+'2. m. kiadások'!D70+'2. m. kiadások'!D194</f>
        <v>863281</v>
      </c>
      <c r="L11" s="88" t="e">
        <f>'2. m. kiadások'!#REF!+'2. m. kiadások'!#REF!+'2. m. kiadások'!#REF!+'2. m. kiadások'!#REF!+'2. m. kiadások'!#REF!+'2. m. kiadások'!#REF!</f>
        <v>#REF!</v>
      </c>
      <c r="M11" s="88">
        <f>'2. m. kiadások'!H12+'2. m. kiadások'!H28+'2. m. kiadások'!H44+'2. m. kiadások'!H54+'2. m. kiadások'!H70+'2. m. kiadások'!H194</f>
        <v>926932</v>
      </c>
    </row>
    <row r="12" spans="1:13" ht="24" x14ac:dyDescent="0.25">
      <c r="A12" s="94" t="s">
        <v>386</v>
      </c>
      <c r="B12" s="93">
        <v>252239</v>
      </c>
      <c r="C12" s="93">
        <v>295537</v>
      </c>
      <c r="D12" s="93">
        <f>'1. m. bevételek'!D156+'1. m. bevételek'!D172</f>
        <v>134616</v>
      </c>
      <c r="E12" s="93" t="e">
        <f>'1. m. bevételek'!#REF!+'1. m. bevételek'!#REF!+'1. m. bevételek'!#REF!+'1. m. bevételek'!#REF!+'1. m. bevételek'!#REF!+'1. m. bevételek'!#REF!+'1. m. bevételek'!#REF!</f>
        <v>#REF!</v>
      </c>
      <c r="F12" s="93">
        <f>'1. m. bevételek'!H12+'1. m. bevételek'!H18+'1. m. bevételek'!H24+'1. m. bevételek'!H25+'1. m. bevételek'!H31+'1. m. bevételek'!H156+'1. m. bevételek'!H170</f>
        <v>152949</v>
      </c>
      <c r="G12" s="93"/>
      <c r="H12" s="97" t="s">
        <v>178</v>
      </c>
      <c r="I12" s="88">
        <v>609728</v>
      </c>
      <c r="J12" s="88">
        <v>752736</v>
      </c>
      <c r="K12" s="88">
        <f>'2. m. kiadások'!D235+'2. m. kiadások'!D267+'2. m. kiadások'!D283</f>
        <v>546974</v>
      </c>
      <c r="L12" s="88" t="e">
        <f>'2. m. kiadások'!#REF!+'2. m. kiadások'!#REF!+'2. m. kiadások'!#REF!</f>
        <v>#REF!</v>
      </c>
      <c r="M12" s="88">
        <f>'2. m. kiadások'!H235+'2. m. kiadások'!H267+'2. m. kiadások'!H283</f>
        <v>685986</v>
      </c>
    </row>
    <row r="13" spans="1:13" x14ac:dyDescent="0.25">
      <c r="A13" s="94" t="s">
        <v>477</v>
      </c>
      <c r="B13" s="93">
        <v>1000</v>
      </c>
      <c r="C13" s="93">
        <v>0</v>
      </c>
      <c r="D13" s="93">
        <f>'1. m. bevételek'!D182</f>
        <v>1500</v>
      </c>
      <c r="E13" s="93" t="e">
        <f>'1. m. bevételek'!#REF!</f>
        <v>#REF!</v>
      </c>
      <c r="F13" s="93">
        <f>'1. m. bevételek'!H182</f>
        <v>10250</v>
      </c>
      <c r="G13" s="93"/>
      <c r="H13" s="94" t="s">
        <v>49</v>
      </c>
      <c r="I13" s="88">
        <v>33660</v>
      </c>
      <c r="J13" s="88">
        <v>59399</v>
      </c>
      <c r="K13" s="88">
        <f>'2. m. kiadások'!D219</f>
        <v>27382</v>
      </c>
      <c r="L13" s="88" t="e">
        <f>'2. m. kiadások'!#REF!</f>
        <v>#REF!</v>
      </c>
      <c r="M13" s="88">
        <f>'2. m. kiadások'!H219</f>
        <v>32454</v>
      </c>
    </row>
    <row r="14" spans="1:13" x14ac:dyDescent="0.25">
      <c r="A14" s="94" t="s">
        <v>130</v>
      </c>
      <c r="B14" s="93">
        <v>2000</v>
      </c>
      <c r="C14" s="93">
        <v>25000</v>
      </c>
      <c r="D14" s="93">
        <f>'1. m. bevételek'!D205</f>
        <v>28550</v>
      </c>
      <c r="E14" s="93" t="e">
        <f>'1. m. bevételek'!#REF!</f>
        <v>#REF!</v>
      </c>
      <c r="F14" s="93">
        <f>'1. m. bevételek'!H205</f>
        <v>24210</v>
      </c>
      <c r="G14" s="93"/>
      <c r="H14" s="94" t="s">
        <v>131</v>
      </c>
      <c r="I14" s="88">
        <v>868729</v>
      </c>
      <c r="J14" s="88">
        <v>1089642</v>
      </c>
      <c r="K14" s="88">
        <f>'2. m. kiadások'!D387</f>
        <v>0</v>
      </c>
      <c r="L14" s="88" t="e">
        <f>'2. m. kiadások'!#REF!</f>
        <v>#REF!</v>
      </c>
      <c r="M14" s="88">
        <f>'2. m. kiadások'!H387</f>
        <v>776620</v>
      </c>
    </row>
    <row r="15" spans="1:13" x14ac:dyDescent="0.25">
      <c r="A15" s="94" t="s">
        <v>132</v>
      </c>
      <c r="B15" s="93">
        <v>248107</v>
      </c>
      <c r="C15" s="93">
        <v>258904</v>
      </c>
      <c r="D15" s="93">
        <f>'1. m. bevételek'!D224</f>
        <v>100787</v>
      </c>
      <c r="E15" s="93" t="e">
        <f>'1. m. bevételek'!#REF!</f>
        <v>#REF!</v>
      </c>
      <c r="F15" s="93">
        <f>'1. m. bevételek'!H224</f>
        <v>93814</v>
      </c>
      <c r="G15" s="93"/>
      <c r="H15" s="94" t="s">
        <v>134</v>
      </c>
      <c r="I15" s="88">
        <v>11750</v>
      </c>
      <c r="J15" s="88">
        <v>17406</v>
      </c>
      <c r="K15" s="88">
        <v>0</v>
      </c>
      <c r="L15" s="87">
        <v>0</v>
      </c>
      <c r="M15" s="87">
        <v>0</v>
      </c>
    </row>
    <row r="16" spans="1:13" x14ac:dyDescent="0.25">
      <c r="A16" s="94" t="s">
        <v>133</v>
      </c>
      <c r="B16" s="93">
        <v>868729</v>
      </c>
      <c r="C16" s="93">
        <v>1089642</v>
      </c>
      <c r="D16" s="93">
        <f>'1. m. bevételek'!D240</f>
        <v>0</v>
      </c>
      <c r="E16" s="93" t="e">
        <f>'1. m. bevételek'!#REF!</f>
        <v>#REF!</v>
      </c>
      <c r="F16" s="93">
        <f>'1. m. bevételek'!H240</f>
        <v>776620</v>
      </c>
      <c r="G16" s="93"/>
      <c r="H16" s="94" t="s">
        <v>136</v>
      </c>
      <c r="I16" s="88">
        <v>0</v>
      </c>
      <c r="J16" s="88">
        <v>177955</v>
      </c>
      <c r="K16" s="88">
        <f>'2. m. kiadások'!D276+'2. m. kiadások'!D278</f>
        <v>20969</v>
      </c>
      <c r="L16" s="88" t="e">
        <f>'2. m. kiadások'!#REF!+'2. m. kiadások'!#REF!</f>
        <v>#REF!</v>
      </c>
      <c r="M16" s="88">
        <f>'2. m. kiadások'!H276+'2. m. kiadások'!H278</f>
        <v>5969</v>
      </c>
    </row>
    <row r="17" spans="1:13" ht="24" x14ac:dyDescent="0.25">
      <c r="A17" s="94" t="s">
        <v>135</v>
      </c>
      <c r="B17" s="93">
        <v>41198</v>
      </c>
      <c r="C17" s="93">
        <v>41705</v>
      </c>
      <c r="D17" s="93">
        <f>'1. m. bevételek'!D243</f>
        <v>0</v>
      </c>
      <c r="E17" s="93">
        <v>0</v>
      </c>
      <c r="F17" s="93">
        <f>'1. m. bevételek'!H243</f>
        <v>59337</v>
      </c>
      <c r="G17" s="93"/>
      <c r="H17" s="92" t="s">
        <v>149</v>
      </c>
      <c r="I17" s="88">
        <v>38852</v>
      </c>
      <c r="J17" s="88">
        <v>41199</v>
      </c>
      <c r="K17" s="88">
        <f>'2. m. kiadások'!D390</f>
        <v>41705</v>
      </c>
      <c r="L17" s="88" t="e">
        <f>'2. m. kiadások'!#REF!</f>
        <v>#REF!</v>
      </c>
      <c r="M17" s="88">
        <f>'2. m. kiadások'!H390</f>
        <v>44631</v>
      </c>
    </row>
    <row r="18" spans="1:13" x14ac:dyDescent="0.25">
      <c r="A18" s="98"/>
      <c r="B18" s="93"/>
      <c r="C18" s="93"/>
      <c r="D18" s="93"/>
      <c r="E18" s="93"/>
      <c r="F18" s="93"/>
      <c r="G18" s="93"/>
      <c r="H18" s="95"/>
      <c r="I18" s="95"/>
      <c r="J18" s="88"/>
      <c r="K18" s="88"/>
      <c r="L18" s="87"/>
      <c r="M18" s="87"/>
    </row>
    <row r="19" spans="1:13" x14ac:dyDescent="0.25">
      <c r="A19" s="89" t="s">
        <v>137</v>
      </c>
      <c r="B19" s="90">
        <f>SUM(B9:B18)</f>
        <v>3650219</v>
      </c>
      <c r="C19" s="90">
        <f>SUM(C9:C18)</f>
        <v>4257127</v>
      </c>
      <c r="D19" s="90">
        <f>SUM(D9:D18)</f>
        <v>2479746</v>
      </c>
      <c r="E19" s="90" t="e">
        <f>SUM(E9:E18)</f>
        <v>#REF!</v>
      </c>
      <c r="F19" s="90">
        <f>SUM(F9:F18)</f>
        <v>3501641</v>
      </c>
      <c r="G19" s="99"/>
      <c r="H19" s="89" t="s">
        <v>138</v>
      </c>
      <c r="I19" s="91">
        <f>SUM(I9:I17)</f>
        <v>3323510</v>
      </c>
      <c r="J19" s="91">
        <f>SUM(J9:J18)</f>
        <v>4350690</v>
      </c>
      <c r="K19" s="91">
        <f>SUM(K9:K18)</f>
        <v>2506022</v>
      </c>
      <c r="L19" s="91" t="e">
        <f>SUM(L9:L18)</f>
        <v>#REF!</v>
      </c>
      <c r="M19" s="91">
        <f>SUM(M9:M18)</f>
        <v>3464190</v>
      </c>
    </row>
    <row r="20" spans="1:13" x14ac:dyDescent="0.25">
      <c r="A20" s="98"/>
      <c r="B20" s="90"/>
      <c r="C20" s="90"/>
      <c r="D20" s="90"/>
      <c r="E20" s="90"/>
      <c r="F20" s="90"/>
      <c r="G20" s="90"/>
      <c r="H20" s="94"/>
      <c r="I20" s="88"/>
      <c r="J20" s="88"/>
      <c r="K20" s="88"/>
      <c r="L20" s="87"/>
      <c r="M20" s="87"/>
    </row>
    <row r="21" spans="1:13" x14ac:dyDescent="0.25">
      <c r="A21" s="94" t="s">
        <v>69</v>
      </c>
      <c r="B21" s="88">
        <v>315391</v>
      </c>
      <c r="C21" s="88">
        <v>446249</v>
      </c>
      <c r="D21" s="88">
        <f>'1. m. bevételek'!D126</f>
        <v>331057</v>
      </c>
      <c r="E21" s="88" t="e">
        <f>'1. m. bevételek'!#REF!</f>
        <v>#REF!</v>
      </c>
      <c r="F21" s="88">
        <f>'1. m. bevételek'!H126</f>
        <v>309557</v>
      </c>
      <c r="G21" s="87"/>
      <c r="H21" s="94" t="s">
        <v>51</v>
      </c>
      <c r="I21" s="88">
        <v>393652</v>
      </c>
      <c r="J21" s="88">
        <v>738581</v>
      </c>
      <c r="K21" s="88">
        <f>'2. m. kiadások'!D16+'2. m. kiadások'!D58+'2. m. kiadások'!D76+'2. m. kiadások'!D317+'2. m. kiadások'!D48</f>
        <v>713252</v>
      </c>
      <c r="L21" s="88" t="e">
        <f>'2. m. kiadások'!#REF!+'2. m. kiadások'!#REF!+'2. m. kiadások'!#REF!+'2. m. kiadások'!#REF!+'2. m. kiadások'!#REF!+'2. m. kiadások'!#REF!</f>
        <v>#REF!</v>
      </c>
      <c r="M21" s="88">
        <f>'2. m. kiadások'!H16+'2. m. kiadások'!H33+'2. m. kiadások'!H48+'2. m. kiadások'!H58+'2. m. kiadások'!H76+'2. m. kiadások'!H317</f>
        <v>730607</v>
      </c>
    </row>
    <row r="22" spans="1:13" x14ac:dyDescent="0.25">
      <c r="A22" s="94" t="s">
        <v>183</v>
      </c>
      <c r="B22" s="93">
        <v>2268</v>
      </c>
      <c r="C22" s="93">
        <v>2139</v>
      </c>
      <c r="D22" s="93">
        <v>0</v>
      </c>
      <c r="E22" s="93" t="e">
        <f>'1. m. bevételek'!#REF!</f>
        <v>#REF!</v>
      </c>
      <c r="F22" s="93">
        <f>'1. m. bevételek'!H113</f>
        <v>43631</v>
      </c>
      <c r="G22" s="93"/>
      <c r="H22" s="94" t="s">
        <v>20</v>
      </c>
      <c r="I22" s="88">
        <v>235033</v>
      </c>
      <c r="J22" s="88">
        <v>477332</v>
      </c>
      <c r="K22" s="88">
        <f>'2. m. kiadások'!D22+'2. m. kiadások'!D37+'2. m. kiadások'!D62+'2. m. kiadások'!D340</f>
        <v>246374</v>
      </c>
      <c r="L22" s="88" t="e">
        <f>'2. m. kiadások'!#REF!+'2. m. kiadások'!#REF!+'2. m. kiadások'!#REF!+'2. m. kiadások'!#REF!</f>
        <v>#REF!</v>
      </c>
      <c r="M22" s="88">
        <f>'2. m. kiadások'!H22+'2. m. kiadások'!H37+'2. m. kiadások'!H62+'2. m. kiadások'!H340</f>
        <v>309236</v>
      </c>
    </row>
    <row r="23" spans="1:13" ht="24" x14ac:dyDescent="0.25">
      <c r="A23" s="94" t="s">
        <v>139</v>
      </c>
      <c r="B23" s="93">
        <v>532</v>
      </c>
      <c r="C23" s="93">
        <v>3995</v>
      </c>
      <c r="D23" s="93">
        <f>'1. m. bevételek'!D188</f>
        <v>4807</v>
      </c>
      <c r="E23" s="93" t="e">
        <f>'1. m. bevételek'!#REF!</f>
        <v>#REF!</v>
      </c>
      <c r="F23" s="93">
        <f>'1. m. bevételek'!H188</f>
        <v>7807</v>
      </c>
      <c r="G23" s="93"/>
      <c r="H23" s="97" t="s">
        <v>177</v>
      </c>
      <c r="I23" s="88">
        <v>10093</v>
      </c>
      <c r="J23" s="88">
        <v>24578</v>
      </c>
      <c r="K23" s="88">
        <f>'2. m. kiadások'!D346+'2. m. kiadások'!D357</f>
        <v>31063</v>
      </c>
      <c r="L23" s="88" t="e">
        <f>'2. m. kiadások'!#REF!+'2. m. kiadások'!#REF!</f>
        <v>#REF!</v>
      </c>
      <c r="M23" s="88">
        <f>'2. m. kiadások'!H346+'2. m. kiadások'!H357</f>
        <v>32836</v>
      </c>
    </row>
    <row r="24" spans="1:13" x14ac:dyDescent="0.25">
      <c r="A24" s="94" t="s">
        <v>140</v>
      </c>
      <c r="B24" s="96">
        <v>189886</v>
      </c>
      <c r="C24" s="96">
        <v>343253</v>
      </c>
      <c r="D24" s="96">
        <f>'1. m. bevételek'!D167</f>
        <v>249786</v>
      </c>
      <c r="E24" s="96" t="e">
        <f>'1. m. bevételek'!#REF!</f>
        <v>#REF!</v>
      </c>
      <c r="F24" s="96">
        <f>'1. m. bevételek'!H167</f>
        <v>484786</v>
      </c>
      <c r="G24" s="96"/>
      <c r="H24" s="94" t="s">
        <v>152</v>
      </c>
      <c r="I24" s="88">
        <v>20584</v>
      </c>
      <c r="J24" s="88">
        <v>20668</v>
      </c>
      <c r="K24" s="88">
        <f>'2. m. kiadások'!D386</f>
        <v>47057</v>
      </c>
      <c r="L24" s="88" t="e">
        <f>'2. m. kiadások'!#REF!</f>
        <v>#REF!</v>
      </c>
      <c r="M24" s="88">
        <f>'2. m. kiadások'!H386</f>
        <v>47057</v>
      </c>
    </row>
    <row r="25" spans="1:13" x14ac:dyDescent="0.25">
      <c r="A25" s="94" t="s">
        <v>141</v>
      </c>
      <c r="B25" s="93">
        <v>23885</v>
      </c>
      <c r="C25" s="93">
        <v>9200</v>
      </c>
      <c r="D25" s="93">
        <f>'1. m. bevételek'!D198</f>
        <v>8850</v>
      </c>
      <c r="E25" s="93" t="e">
        <f>'1. m. bevételek'!#REF!</f>
        <v>#REF!</v>
      </c>
      <c r="F25" s="93">
        <f>'1. m. bevételek'!H198</f>
        <v>8850</v>
      </c>
      <c r="G25" s="93"/>
      <c r="H25" s="94" t="s">
        <v>176</v>
      </c>
      <c r="I25" s="88">
        <v>420</v>
      </c>
      <c r="J25" s="88">
        <v>10614</v>
      </c>
      <c r="K25" s="88">
        <f>'2. m. kiadások'!D372</f>
        <v>41000</v>
      </c>
      <c r="L25" s="88" t="e">
        <f>'2. m. kiadások'!#REF!</f>
        <v>#REF!</v>
      </c>
      <c r="M25" s="88">
        <f>'2. m. kiadások'!H372</f>
        <v>257809</v>
      </c>
    </row>
    <row r="26" spans="1:13" x14ac:dyDescent="0.25">
      <c r="A26" s="94" t="s">
        <v>142</v>
      </c>
      <c r="B26" s="93">
        <v>383010</v>
      </c>
      <c r="C26" s="93">
        <v>323000</v>
      </c>
      <c r="D26" s="93">
        <f>'1. m. bevételek'!D235</f>
        <v>482263</v>
      </c>
      <c r="E26" s="93" t="e">
        <f>'1. m. bevételek'!#REF!</f>
        <v>#REF!</v>
      </c>
      <c r="F26" s="93">
        <f>'1. m. bevételek'!H235</f>
        <v>462110</v>
      </c>
      <c r="G26" s="93"/>
      <c r="H26" s="94" t="s">
        <v>144</v>
      </c>
      <c r="I26" s="88">
        <v>0</v>
      </c>
      <c r="J26" s="88">
        <v>0</v>
      </c>
      <c r="K26" s="88">
        <v>0</v>
      </c>
      <c r="L26" s="88" t="e">
        <f>'2. m. kiadások'!#REF!</f>
        <v>#REF!</v>
      </c>
      <c r="M26" s="88">
        <f>'2. m. kiadások'!H377</f>
        <v>4906</v>
      </c>
    </row>
    <row r="27" spans="1:13" x14ac:dyDescent="0.25">
      <c r="A27" s="94" t="s">
        <v>143</v>
      </c>
      <c r="B27" s="93">
        <v>0</v>
      </c>
      <c r="C27" s="93">
        <v>237500</v>
      </c>
      <c r="D27" s="93">
        <f>'1. m. bevételek'!D239</f>
        <v>28259</v>
      </c>
      <c r="E27" s="93" t="e">
        <f>'1. m. bevételek'!#REF!</f>
        <v>#REF!</v>
      </c>
      <c r="F27" s="93">
        <f>'1. m. bevételek'!H239</f>
        <v>28259</v>
      </c>
      <c r="G27" s="93"/>
      <c r="H27" s="95"/>
      <c r="I27" s="95"/>
      <c r="J27" s="88"/>
      <c r="K27" s="88"/>
      <c r="L27" s="87"/>
      <c r="M27" s="87"/>
    </row>
    <row r="28" spans="1:13" x14ac:dyDescent="0.25">
      <c r="A28" s="94"/>
      <c r="B28" s="93"/>
      <c r="C28" s="93"/>
      <c r="D28" s="93"/>
      <c r="E28" s="93"/>
      <c r="F28" s="93"/>
      <c r="G28" s="93"/>
      <c r="H28" s="92"/>
      <c r="I28" s="88"/>
      <c r="J28" s="88"/>
      <c r="K28" s="88"/>
      <c r="L28" s="87"/>
      <c r="M28" s="87"/>
    </row>
    <row r="29" spans="1:13" x14ac:dyDescent="0.25">
      <c r="A29" s="89" t="s">
        <v>145</v>
      </c>
      <c r="B29" s="90">
        <f>SUM(B21:B28)</f>
        <v>914972</v>
      </c>
      <c r="C29" s="90">
        <f>SUM(C21:C28)</f>
        <v>1365336</v>
      </c>
      <c r="D29" s="90">
        <f>SUM(D21:D28)</f>
        <v>1105022</v>
      </c>
      <c r="E29" s="90" t="e">
        <f>SUM(E21:E28)</f>
        <v>#REF!</v>
      </c>
      <c r="F29" s="90">
        <f>SUM(F21:F28)</f>
        <v>1345000</v>
      </c>
      <c r="G29" s="90"/>
      <c r="H29" s="89" t="s">
        <v>146</v>
      </c>
      <c r="I29" s="91">
        <f>SUM(I21:I28)</f>
        <v>659782</v>
      </c>
      <c r="J29" s="91">
        <f>SUM(J21:J28)</f>
        <v>1271773</v>
      </c>
      <c r="K29" s="91">
        <f>SUM(K21:K28)</f>
        <v>1078746</v>
      </c>
      <c r="L29" s="91" t="e">
        <f>SUM(L21:L28)</f>
        <v>#REF!</v>
      </c>
      <c r="M29" s="91">
        <f>SUM(M21:M28)</f>
        <v>1382451</v>
      </c>
    </row>
    <row r="30" spans="1:13" x14ac:dyDescent="0.25">
      <c r="A30" s="89"/>
      <c r="B30" s="90"/>
      <c r="C30" s="90"/>
      <c r="D30" s="90"/>
      <c r="E30" s="90"/>
      <c r="F30" s="90"/>
      <c r="G30" s="90"/>
      <c r="H30" s="89"/>
      <c r="I30" s="91"/>
      <c r="J30" s="91"/>
      <c r="K30" s="88"/>
      <c r="L30" s="87"/>
      <c r="M30" s="87"/>
    </row>
    <row r="31" spans="1:13" x14ac:dyDescent="0.25">
      <c r="A31" s="89"/>
      <c r="B31" s="90"/>
      <c r="C31" s="90"/>
      <c r="D31" s="90"/>
      <c r="E31" s="90"/>
      <c r="F31" s="90"/>
      <c r="G31" s="90"/>
      <c r="H31" s="89"/>
      <c r="I31" s="88"/>
      <c r="J31" s="88"/>
      <c r="K31" s="88"/>
      <c r="L31" s="87"/>
      <c r="M31" s="87"/>
    </row>
    <row r="32" spans="1:13" x14ac:dyDescent="0.25">
      <c r="A32" s="86" t="s">
        <v>147</v>
      </c>
      <c r="B32" s="85">
        <f>SUM(B29,B19)</f>
        <v>4565191</v>
      </c>
      <c r="C32" s="85">
        <f>SUM(C29,C19)</f>
        <v>5622463</v>
      </c>
      <c r="D32" s="85">
        <f>SUM(D29,D19)</f>
        <v>3584768</v>
      </c>
      <c r="E32" s="85" t="e">
        <f>E19+E29</f>
        <v>#REF!</v>
      </c>
      <c r="F32" s="85">
        <f>F19+F29</f>
        <v>4846641</v>
      </c>
      <c r="G32" s="85"/>
      <c r="H32" s="86" t="s">
        <v>148</v>
      </c>
      <c r="I32" s="85">
        <f>SUM(I29,I19)</f>
        <v>3983292</v>
      </c>
      <c r="J32" s="85">
        <f>SUM(J29,J19)</f>
        <v>5622463</v>
      </c>
      <c r="K32" s="85">
        <f>SUM(K29,K19)</f>
        <v>3584768</v>
      </c>
      <c r="L32" s="85" t="e">
        <f>SUM(L29,L19)</f>
        <v>#REF!</v>
      </c>
      <c r="M32" s="85">
        <f>SUM(M29,M19)</f>
        <v>4846641</v>
      </c>
    </row>
  </sheetData>
  <mergeCells count="2">
    <mergeCell ref="A3:K3"/>
    <mergeCell ref="A4:K4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2"/>
  <sheetViews>
    <sheetView view="pageBreakPreview" zoomScaleNormal="100" zoomScaleSheetLayoutView="100" workbookViewId="0">
      <selection activeCell="O2" sqref="O2"/>
    </sheetView>
  </sheetViews>
  <sheetFormatPr defaultColWidth="8" defaultRowHeight="13.2" x14ac:dyDescent="0.25"/>
  <cols>
    <col min="1" max="1" width="2.88671875" style="14" customWidth="1"/>
    <col min="2" max="2" width="32.44140625" style="14" bestFit="1" customWidth="1"/>
    <col min="3" max="3" width="9.88671875" style="14" bestFit="1" customWidth="1"/>
    <col min="4" max="4" width="8.88671875" style="14" bestFit="1" customWidth="1"/>
    <col min="5" max="5" width="7.44140625" style="14" bestFit="1" customWidth="1"/>
    <col min="6" max="6" width="8.6640625" style="14" customWidth="1"/>
    <col min="7" max="7" width="8" style="14" bestFit="1" customWidth="1"/>
    <col min="8" max="8" width="8.33203125" style="14" customWidth="1"/>
    <col min="9" max="9" width="9.6640625" style="14" customWidth="1"/>
    <col min="10" max="10" width="8.88671875" style="14" bestFit="1" customWidth="1"/>
    <col min="11" max="14" width="8.44140625" style="14" bestFit="1" customWidth="1"/>
    <col min="15" max="15" width="8.88671875" style="14" customWidth="1"/>
    <col min="16" max="16" width="10.109375" style="14" bestFit="1" customWidth="1"/>
    <col min="17" max="17" width="8" style="15"/>
    <col min="18" max="256" width="8" style="14"/>
    <col min="257" max="257" width="2.88671875" style="14" customWidth="1"/>
    <col min="258" max="258" width="32.44140625" style="14" bestFit="1" customWidth="1"/>
    <col min="259" max="259" width="9.88671875" style="14" bestFit="1" customWidth="1"/>
    <col min="260" max="260" width="8.88671875" style="14" bestFit="1" customWidth="1"/>
    <col min="261" max="261" width="7.44140625" style="14" bestFit="1" customWidth="1"/>
    <col min="262" max="262" width="8.6640625" style="14" customWidth="1"/>
    <col min="263" max="263" width="8" style="14" bestFit="1" customWidth="1"/>
    <col min="264" max="265" width="7.44140625" style="14" bestFit="1" customWidth="1"/>
    <col min="266" max="266" width="8.88671875" style="14" bestFit="1" customWidth="1"/>
    <col min="267" max="270" width="8.44140625" style="14" bestFit="1" customWidth="1"/>
    <col min="271" max="271" width="8.88671875" style="14" customWidth="1"/>
    <col min="272" max="272" width="10.109375" style="14" bestFit="1" customWidth="1"/>
    <col min="273" max="512" width="8" style="14"/>
    <col min="513" max="513" width="2.88671875" style="14" customWidth="1"/>
    <col min="514" max="514" width="32.44140625" style="14" bestFit="1" customWidth="1"/>
    <col min="515" max="515" width="9.88671875" style="14" bestFit="1" customWidth="1"/>
    <col min="516" max="516" width="8.88671875" style="14" bestFit="1" customWidth="1"/>
    <col min="517" max="517" width="7.44140625" style="14" bestFit="1" customWidth="1"/>
    <col min="518" max="518" width="8.6640625" style="14" customWidth="1"/>
    <col min="519" max="519" width="8" style="14" bestFit="1" customWidth="1"/>
    <col min="520" max="521" width="7.44140625" style="14" bestFit="1" customWidth="1"/>
    <col min="522" max="522" width="8.88671875" style="14" bestFit="1" customWidth="1"/>
    <col min="523" max="526" width="8.44140625" style="14" bestFit="1" customWidth="1"/>
    <col min="527" max="527" width="8.88671875" style="14" customWidth="1"/>
    <col min="528" max="528" width="10.109375" style="14" bestFit="1" customWidth="1"/>
    <col min="529" max="768" width="8" style="14"/>
    <col min="769" max="769" width="2.88671875" style="14" customWidth="1"/>
    <col min="770" max="770" width="32.44140625" style="14" bestFit="1" customWidth="1"/>
    <col min="771" max="771" width="9.88671875" style="14" bestFit="1" customWidth="1"/>
    <col min="772" max="772" width="8.88671875" style="14" bestFit="1" customWidth="1"/>
    <col min="773" max="773" width="7.44140625" style="14" bestFit="1" customWidth="1"/>
    <col min="774" max="774" width="8.6640625" style="14" customWidth="1"/>
    <col min="775" max="775" width="8" style="14" bestFit="1" customWidth="1"/>
    <col min="776" max="777" width="7.44140625" style="14" bestFit="1" customWidth="1"/>
    <col min="778" max="778" width="8.88671875" style="14" bestFit="1" customWidth="1"/>
    <col min="779" max="782" width="8.44140625" style="14" bestFit="1" customWidth="1"/>
    <col min="783" max="783" width="8.88671875" style="14" customWidth="1"/>
    <col min="784" max="784" width="10.109375" style="14" bestFit="1" customWidth="1"/>
    <col min="785" max="1024" width="8" style="14"/>
    <col min="1025" max="1025" width="2.88671875" style="14" customWidth="1"/>
    <col min="1026" max="1026" width="32.44140625" style="14" bestFit="1" customWidth="1"/>
    <col min="1027" max="1027" width="9.88671875" style="14" bestFit="1" customWidth="1"/>
    <col min="1028" max="1028" width="8.88671875" style="14" bestFit="1" customWidth="1"/>
    <col min="1029" max="1029" width="7.44140625" style="14" bestFit="1" customWidth="1"/>
    <col min="1030" max="1030" width="8.6640625" style="14" customWidth="1"/>
    <col min="1031" max="1031" width="8" style="14" bestFit="1" customWidth="1"/>
    <col min="1032" max="1033" width="7.44140625" style="14" bestFit="1" customWidth="1"/>
    <col min="1034" max="1034" width="8.88671875" style="14" bestFit="1" customWidth="1"/>
    <col min="1035" max="1038" width="8.44140625" style="14" bestFit="1" customWidth="1"/>
    <col min="1039" max="1039" width="8.88671875" style="14" customWidth="1"/>
    <col min="1040" max="1040" width="10.109375" style="14" bestFit="1" customWidth="1"/>
    <col min="1041" max="1280" width="8" style="14"/>
    <col min="1281" max="1281" width="2.88671875" style="14" customWidth="1"/>
    <col min="1282" max="1282" width="32.44140625" style="14" bestFit="1" customWidth="1"/>
    <col min="1283" max="1283" width="9.88671875" style="14" bestFit="1" customWidth="1"/>
    <col min="1284" max="1284" width="8.88671875" style="14" bestFit="1" customWidth="1"/>
    <col min="1285" max="1285" width="7.44140625" style="14" bestFit="1" customWidth="1"/>
    <col min="1286" max="1286" width="8.6640625" style="14" customWidth="1"/>
    <col min="1287" max="1287" width="8" style="14" bestFit="1" customWidth="1"/>
    <col min="1288" max="1289" width="7.44140625" style="14" bestFit="1" customWidth="1"/>
    <col min="1290" max="1290" width="8.88671875" style="14" bestFit="1" customWidth="1"/>
    <col min="1291" max="1294" width="8.44140625" style="14" bestFit="1" customWidth="1"/>
    <col min="1295" max="1295" width="8.88671875" style="14" customWidth="1"/>
    <col min="1296" max="1296" width="10.109375" style="14" bestFit="1" customWidth="1"/>
    <col min="1297" max="1536" width="8" style="14"/>
    <col min="1537" max="1537" width="2.88671875" style="14" customWidth="1"/>
    <col min="1538" max="1538" width="32.44140625" style="14" bestFit="1" customWidth="1"/>
    <col min="1539" max="1539" width="9.88671875" style="14" bestFit="1" customWidth="1"/>
    <col min="1540" max="1540" width="8.88671875" style="14" bestFit="1" customWidth="1"/>
    <col min="1541" max="1541" width="7.44140625" style="14" bestFit="1" customWidth="1"/>
    <col min="1542" max="1542" width="8.6640625" style="14" customWidth="1"/>
    <col min="1543" max="1543" width="8" style="14" bestFit="1" customWidth="1"/>
    <col min="1544" max="1545" width="7.44140625" style="14" bestFit="1" customWidth="1"/>
    <col min="1546" max="1546" width="8.88671875" style="14" bestFit="1" customWidth="1"/>
    <col min="1547" max="1550" width="8.44140625" style="14" bestFit="1" customWidth="1"/>
    <col min="1551" max="1551" width="8.88671875" style="14" customWidth="1"/>
    <col min="1552" max="1552" width="10.109375" style="14" bestFit="1" customWidth="1"/>
    <col min="1553" max="1792" width="8" style="14"/>
    <col min="1793" max="1793" width="2.88671875" style="14" customWidth="1"/>
    <col min="1794" max="1794" width="32.44140625" style="14" bestFit="1" customWidth="1"/>
    <col min="1795" max="1795" width="9.88671875" style="14" bestFit="1" customWidth="1"/>
    <col min="1796" max="1796" width="8.88671875" style="14" bestFit="1" customWidth="1"/>
    <col min="1797" max="1797" width="7.44140625" style="14" bestFit="1" customWidth="1"/>
    <col min="1798" max="1798" width="8.6640625" style="14" customWidth="1"/>
    <col min="1799" max="1799" width="8" style="14" bestFit="1" customWidth="1"/>
    <col min="1800" max="1801" width="7.44140625" style="14" bestFit="1" customWidth="1"/>
    <col min="1802" max="1802" width="8.88671875" style="14" bestFit="1" customWidth="1"/>
    <col min="1803" max="1806" width="8.44140625" style="14" bestFit="1" customWidth="1"/>
    <col min="1807" max="1807" width="8.88671875" style="14" customWidth="1"/>
    <col min="1808" max="1808" width="10.109375" style="14" bestFit="1" customWidth="1"/>
    <col min="1809" max="2048" width="8" style="14"/>
    <col min="2049" max="2049" width="2.88671875" style="14" customWidth="1"/>
    <col min="2050" max="2050" width="32.44140625" style="14" bestFit="1" customWidth="1"/>
    <col min="2051" max="2051" width="9.88671875" style="14" bestFit="1" customWidth="1"/>
    <col min="2052" max="2052" width="8.88671875" style="14" bestFit="1" customWidth="1"/>
    <col min="2053" max="2053" width="7.44140625" style="14" bestFit="1" customWidth="1"/>
    <col min="2054" max="2054" width="8.6640625" style="14" customWidth="1"/>
    <col min="2055" max="2055" width="8" style="14" bestFit="1" customWidth="1"/>
    <col min="2056" max="2057" width="7.44140625" style="14" bestFit="1" customWidth="1"/>
    <col min="2058" max="2058" width="8.88671875" style="14" bestFit="1" customWidth="1"/>
    <col min="2059" max="2062" width="8.44140625" style="14" bestFit="1" customWidth="1"/>
    <col min="2063" max="2063" width="8.88671875" style="14" customWidth="1"/>
    <col min="2064" max="2064" width="10.109375" style="14" bestFit="1" customWidth="1"/>
    <col min="2065" max="2304" width="8" style="14"/>
    <col min="2305" max="2305" width="2.88671875" style="14" customWidth="1"/>
    <col min="2306" max="2306" width="32.44140625" style="14" bestFit="1" customWidth="1"/>
    <col min="2307" max="2307" width="9.88671875" style="14" bestFit="1" customWidth="1"/>
    <col min="2308" max="2308" width="8.88671875" style="14" bestFit="1" customWidth="1"/>
    <col min="2309" max="2309" width="7.44140625" style="14" bestFit="1" customWidth="1"/>
    <col min="2310" max="2310" width="8.6640625" style="14" customWidth="1"/>
    <col min="2311" max="2311" width="8" style="14" bestFit="1" customWidth="1"/>
    <col min="2312" max="2313" width="7.44140625" style="14" bestFit="1" customWidth="1"/>
    <col min="2314" max="2314" width="8.88671875" style="14" bestFit="1" customWidth="1"/>
    <col min="2315" max="2318" width="8.44140625" style="14" bestFit="1" customWidth="1"/>
    <col min="2319" max="2319" width="8.88671875" style="14" customWidth="1"/>
    <col min="2320" max="2320" width="10.109375" style="14" bestFit="1" customWidth="1"/>
    <col min="2321" max="2560" width="8" style="14"/>
    <col min="2561" max="2561" width="2.88671875" style="14" customWidth="1"/>
    <col min="2562" max="2562" width="32.44140625" style="14" bestFit="1" customWidth="1"/>
    <col min="2563" max="2563" width="9.88671875" style="14" bestFit="1" customWidth="1"/>
    <col min="2564" max="2564" width="8.88671875" style="14" bestFit="1" customWidth="1"/>
    <col min="2565" max="2565" width="7.44140625" style="14" bestFit="1" customWidth="1"/>
    <col min="2566" max="2566" width="8.6640625" style="14" customWidth="1"/>
    <col min="2567" max="2567" width="8" style="14" bestFit="1" customWidth="1"/>
    <col min="2568" max="2569" width="7.44140625" style="14" bestFit="1" customWidth="1"/>
    <col min="2570" max="2570" width="8.88671875" style="14" bestFit="1" customWidth="1"/>
    <col min="2571" max="2574" width="8.44140625" style="14" bestFit="1" customWidth="1"/>
    <col min="2575" max="2575" width="8.88671875" style="14" customWidth="1"/>
    <col min="2576" max="2576" width="10.109375" style="14" bestFit="1" customWidth="1"/>
    <col min="2577" max="2816" width="8" style="14"/>
    <col min="2817" max="2817" width="2.88671875" style="14" customWidth="1"/>
    <col min="2818" max="2818" width="32.44140625" style="14" bestFit="1" customWidth="1"/>
    <col min="2819" max="2819" width="9.88671875" style="14" bestFit="1" customWidth="1"/>
    <col min="2820" max="2820" width="8.88671875" style="14" bestFit="1" customWidth="1"/>
    <col min="2821" max="2821" width="7.44140625" style="14" bestFit="1" customWidth="1"/>
    <col min="2822" max="2822" width="8.6640625" style="14" customWidth="1"/>
    <col min="2823" max="2823" width="8" style="14" bestFit="1" customWidth="1"/>
    <col min="2824" max="2825" width="7.44140625" style="14" bestFit="1" customWidth="1"/>
    <col min="2826" max="2826" width="8.88671875" style="14" bestFit="1" customWidth="1"/>
    <col min="2827" max="2830" width="8.44140625" style="14" bestFit="1" customWidth="1"/>
    <col min="2831" max="2831" width="8.88671875" style="14" customWidth="1"/>
    <col min="2832" max="2832" width="10.109375" style="14" bestFit="1" customWidth="1"/>
    <col min="2833" max="3072" width="8" style="14"/>
    <col min="3073" max="3073" width="2.88671875" style="14" customWidth="1"/>
    <col min="3074" max="3074" width="32.44140625" style="14" bestFit="1" customWidth="1"/>
    <col min="3075" max="3075" width="9.88671875" style="14" bestFit="1" customWidth="1"/>
    <col min="3076" max="3076" width="8.88671875" style="14" bestFit="1" customWidth="1"/>
    <col min="3077" max="3077" width="7.44140625" style="14" bestFit="1" customWidth="1"/>
    <col min="3078" max="3078" width="8.6640625" style="14" customWidth="1"/>
    <col min="3079" max="3079" width="8" style="14" bestFit="1" customWidth="1"/>
    <col min="3080" max="3081" width="7.44140625" style="14" bestFit="1" customWidth="1"/>
    <col min="3082" max="3082" width="8.88671875" style="14" bestFit="1" customWidth="1"/>
    <col min="3083" max="3086" width="8.44140625" style="14" bestFit="1" customWidth="1"/>
    <col min="3087" max="3087" width="8.88671875" style="14" customWidth="1"/>
    <col min="3088" max="3088" width="10.109375" style="14" bestFit="1" customWidth="1"/>
    <col min="3089" max="3328" width="8" style="14"/>
    <col min="3329" max="3329" width="2.88671875" style="14" customWidth="1"/>
    <col min="3330" max="3330" width="32.44140625" style="14" bestFit="1" customWidth="1"/>
    <col min="3331" max="3331" width="9.88671875" style="14" bestFit="1" customWidth="1"/>
    <col min="3332" max="3332" width="8.88671875" style="14" bestFit="1" customWidth="1"/>
    <col min="3333" max="3333" width="7.44140625" style="14" bestFit="1" customWidth="1"/>
    <col min="3334" max="3334" width="8.6640625" style="14" customWidth="1"/>
    <col min="3335" max="3335" width="8" style="14" bestFit="1" customWidth="1"/>
    <col min="3336" max="3337" width="7.44140625" style="14" bestFit="1" customWidth="1"/>
    <col min="3338" max="3338" width="8.88671875" style="14" bestFit="1" customWidth="1"/>
    <col min="3339" max="3342" width="8.44140625" style="14" bestFit="1" customWidth="1"/>
    <col min="3343" max="3343" width="8.88671875" style="14" customWidth="1"/>
    <col min="3344" max="3344" width="10.109375" style="14" bestFit="1" customWidth="1"/>
    <col min="3345" max="3584" width="8" style="14"/>
    <col min="3585" max="3585" width="2.88671875" style="14" customWidth="1"/>
    <col min="3586" max="3586" width="32.44140625" style="14" bestFit="1" customWidth="1"/>
    <col min="3587" max="3587" width="9.88671875" style="14" bestFit="1" customWidth="1"/>
    <col min="3588" max="3588" width="8.88671875" style="14" bestFit="1" customWidth="1"/>
    <col min="3589" max="3589" width="7.44140625" style="14" bestFit="1" customWidth="1"/>
    <col min="3590" max="3590" width="8.6640625" style="14" customWidth="1"/>
    <col min="3591" max="3591" width="8" style="14" bestFit="1" customWidth="1"/>
    <col min="3592" max="3593" width="7.44140625" style="14" bestFit="1" customWidth="1"/>
    <col min="3594" max="3594" width="8.88671875" style="14" bestFit="1" customWidth="1"/>
    <col min="3595" max="3598" width="8.44140625" style="14" bestFit="1" customWidth="1"/>
    <col min="3599" max="3599" width="8.88671875" style="14" customWidth="1"/>
    <col min="3600" max="3600" width="10.109375" style="14" bestFit="1" customWidth="1"/>
    <col min="3601" max="3840" width="8" style="14"/>
    <col min="3841" max="3841" width="2.88671875" style="14" customWidth="1"/>
    <col min="3842" max="3842" width="32.44140625" style="14" bestFit="1" customWidth="1"/>
    <col min="3843" max="3843" width="9.88671875" style="14" bestFit="1" customWidth="1"/>
    <col min="3844" max="3844" width="8.88671875" style="14" bestFit="1" customWidth="1"/>
    <col min="3845" max="3845" width="7.44140625" style="14" bestFit="1" customWidth="1"/>
    <col min="3846" max="3846" width="8.6640625" style="14" customWidth="1"/>
    <col min="3847" max="3847" width="8" style="14" bestFit="1" customWidth="1"/>
    <col min="3848" max="3849" width="7.44140625" style="14" bestFit="1" customWidth="1"/>
    <col min="3850" max="3850" width="8.88671875" style="14" bestFit="1" customWidth="1"/>
    <col min="3851" max="3854" width="8.44140625" style="14" bestFit="1" customWidth="1"/>
    <col min="3855" max="3855" width="8.88671875" style="14" customWidth="1"/>
    <col min="3856" max="3856" width="10.109375" style="14" bestFit="1" customWidth="1"/>
    <col min="3857" max="4096" width="8" style="14"/>
    <col min="4097" max="4097" width="2.88671875" style="14" customWidth="1"/>
    <col min="4098" max="4098" width="32.44140625" style="14" bestFit="1" customWidth="1"/>
    <col min="4099" max="4099" width="9.88671875" style="14" bestFit="1" customWidth="1"/>
    <col min="4100" max="4100" width="8.88671875" style="14" bestFit="1" customWidth="1"/>
    <col min="4101" max="4101" width="7.44140625" style="14" bestFit="1" customWidth="1"/>
    <col min="4102" max="4102" width="8.6640625" style="14" customWidth="1"/>
    <col min="4103" max="4103" width="8" style="14" bestFit="1" customWidth="1"/>
    <col min="4104" max="4105" width="7.44140625" style="14" bestFit="1" customWidth="1"/>
    <col min="4106" max="4106" width="8.88671875" style="14" bestFit="1" customWidth="1"/>
    <col min="4107" max="4110" width="8.44140625" style="14" bestFit="1" customWidth="1"/>
    <col min="4111" max="4111" width="8.88671875" style="14" customWidth="1"/>
    <col min="4112" max="4112" width="10.109375" style="14" bestFit="1" customWidth="1"/>
    <col min="4113" max="4352" width="8" style="14"/>
    <col min="4353" max="4353" width="2.88671875" style="14" customWidth="1"/>
    <col min="4354" max="4354" width="32.44140625" style="14" bestFit="1" customWidth="1"/>
    <col min="4355" max="4355" width="9.88671875" style="14" bestFit="1" customWidth="1"/>
    <col min="4356" max="4356" width="8.88671875" style="14" bestFit="1" customWidth="1"/>
    <col min="4357" max="4357" width="7.44140625" style="14" bestFit="1" customWidth="1"/>
    <col min="4358" max="4358" width="8.6640625" style="14" customWidth="1"/>
    <col min="4359" max="4359" width="8" style="14" bestFit="1" customWidth="1"/>
    <col min="4360" max="4361" width="7.44140625" style="14" bestFit="1" customWidth="1"/>
    <col min="4362" max="4362" width="8.88671875" style="14" bestFit="1" customWidth="1"/>
    <col min="4363" max="4366" width="8.44140625" style="14" bestFit="1" customWidth="1"/>
    <col min="4367" max="4367" width="8.88671875" style="14" customWidth="1"/>
    <col min="4368" max="4368" width="10.109375" style="14" bestFit="1" customWidth="1"/>
    <col min="4369" max="4608" width="8" style="14"/>
    <col min="4609" max="4609" width="2.88671875" style="14" customWidth="1"/>
    <col min="4610" max="4610" width="32.44140625" style="14" bestFit="1" customWidth="1"/>
    <col min="4611" max="4611" width="9.88671875" style="14" bestFit="1" customWidth="1"/>
    <col min="4612" max="4612" width="8.88671875" style="14" bestFit="1" customWidth="1"/>
    <col min="4613" max="4613" width="7.44140625" style="14" bestFit="1" customWidth="1"/>
    <col min="4614" max="4614" width="8.6640625" style="14" customWidth="1"/>
    <col min="4615" max="4615" width="8" style="14" bestFit="1" customWidth="1"/>
    <col min="4616" max="4617" width="7.44140625" style="14" bestFit="1" customWidth="1"/>
    <col min="4618" max="4618" width="8.88671875" style="14" bestFit="1" customWidth="1"/>
    <col min="4619" max="4622" width="8.44140625" style="14" bestFit="1" customWidth="1"/>
    <col min="4623" max="4623" width="8.88671875" style="14" customWidth="1"/>
    <col min="4624" max="4624" width="10.109375" style="14" bestFit="1" customWidth="1"/>
    <col min="4625" max="4864" width="8" style="14"/>
    <col min="4865" max="4865" width="2.88671875" style="14" customWidth="1"/>
    <col min="4866" max="4866" width="32.44140625" style="14" bestFit="1" customWidth="1"/>
    <col min="4867" max="4867" width="9.88671875" style="14" bestFit="1" customWidth="1"/>
    <col min="4868" max="4868" width="8.88671875" style="14" bestFit="1" customWidth="1"/>
    <col min="4869" max="4869" width="7.44140625" style="14" bestFit="1" customWidth="1"/>
    <col min="4870" max="4870" width="8.6640625" style="14" customWidth="1"/>
    <col min="4871" max="4871" width="8" style="14" bestFit="1" customWidth="1"/>
    <col min="4872" max="4873" width="7.44140625" style="14" bestFit="1" customWidth="1"/>
    <col min="4874" max="4874" width="8.88671875" style="14" bestFit="1" customWidth="1"/>
    <col min="4875" max="4878" width="8.44140625" style="14" bestFit="1" customWidth="1"/>
    <col min="4879" max="4879" width="8.88671875" style="14" customWidth="1"/>
    <col min="4880" max="4880" width="10.109375" style="14" bestFit="1" customWidth="1"/>
    <col min="4881" max="5120" width="8" style="14"/>
    <col min="5121" max="5121" width="2.88671875" style="14" customWidth="1"/>
    <col min="5122" max="5122" width="32.44140625" style="14" bestFit="1" customWidth="1"/>
    <col min="5123" max="5123" width="9.88671875" style="14" bestFit="1" customWidth="1"/>
    <col min="5124" max="5124" width="8.88671875" style="14" bestFit="1" customWidth="1"/>
    <col min="5125" max="5125" width="7.44140625" style="14" bestFit="1" customWidth="1"/>
    <col min="5126" max="5126" width="8.6640625" style="14" customWidth="1"/>
    <col min="5127" max="5127" width="8" style="14" bestFit="1" customWidth="1"/>
    <col min="5128" max="5129" width="7.44140625" style="14" bestFit="1" customWidth="1"/>
    <col min="5130" max="5130" width="8.88671875" style="14" bestFit="1" customWidth="1"/>
    <col min="5131" max="5134" width="8.44140625" style="14" bestFit="1" customWidth="1"/>
    <col min="5135" max="5135" width="8.88671875" style="14" customWidth="1"/>
    <col min="5136" max="5136" width="10.109375" style="14" bestFit="1" customWidth="1"/>
    <col min="5137" max="5376" width="8" style="14"/>
    <col min="5377" max="5377" width="2.88671875" style="14" customWidth="1"/>
    <col min="5378" max="5378" width="32.44140625" style="14" bestFit="1" customWidth="1"/>
    <col min="5379" max="5379" width="9.88671875" style="14" bestFit="1" customWidth="1"/>
    <col min="5380" max="5380" width="8.88671875" style="14" bestFit="1" customWidth="1"/>
    <col min="5381" max="5381" width="7.44140625" style="14" bestFit="1" customWidth="1"/>
    <col min="5382" max="5382" width="8.6640625" style="14" customWidth="1"/>
    <col min="5383" max="5383" width="8" style="14" bestFit="1" customWidth="1"/>
    <col min="5384" max="5385" width="7.44140625" style="14" bestFit="1" customWidth="1"/>
    <col min="5386" max="5386" width="8.88671875" style="14" bestFit="1" customWidth="1"/>
    <col min="5387" max="5390" width="8.44140625" style="14" bestFit="1" customWidth="1"/>
    <col min="5391" max="5391" width="8.88671875" style="14" customWidth="1"/>
    <col min="5392" max="5392" width="10.109375" style="14" bestFit="1" customWidth="1"/>
    <col min="5393" max="5632" width="8" style="14"/>
    <col min="5633" max="5633" width="2.88671875" style="14" customWidth="1"/>
    <col min="5634" max="5634" width="32.44140625" style="14" bestFit="1" customWidth="1"/>
    <col min="5635" max="5635" width="9.88671875" style="14" bestFit="1" customWidth="1"/>
    <col min="5636" max="5636" width="8.88671875" style="14" bestFit="1" customWidth="1"/>
    <col min="5637" max="5637" width="7.44140625" style="14" bestFit="1" customWidth="1"/>
    <col min="5638" max="5638" width="8.6640625" style="14" customWidth="1"/>
    <col min="5639" max="5639" width="8" style="14" bestFit="1" customWidth="1"/>
    <col min="5640" max="5641" width="7.44140625" style="14" bestFit="1" customWidth="1"/>
    <col min="5642" max="5642" width="8.88671875" style="14" bestFit="1" customWidth="1"/>
    <col min="5643" max="5646" width="8.44140625" style="14" bestFit="1" customWidth="1"/>
    <col min="5647" max="5647" width="8.88671875" style="14" customWidth="1"/>
    <col min="5648" max="5648" width="10.109375" style="14" bestFit="1" customWidth="1"/>
    <col min="5649" max="5888" width="8" style="14"/>
    <col min="5889" max="5889" width="2.88671875" style="14" customWidth="1"/>
    <col min="5890" max="5890" width="32.44140625" style="14" bestFit="1" customWidth="1"/>
    <col min="5891" max="5891" width="9.88671875" style="14" bestFit="1" customWidth="1"/>
    <col min="5892" max="5892" width="8.88671875" style="14" bestFit="1" customWidth="1"/>
    <col min="5893" max="5893" width="7.44140625" style="14" bestFit="1" customWidth="1"/>
    <col min="5894" max="5894" width="8.6640625" style="14" customWidth="1"/>
    <col min="5895" max="5895" width="8" style="14" bestFit="1" customWidth="1"/>
    <col min="5896" max="5897" width="7.44140625" style="14" bestFit="1" customWidth="1"/>
    <col min="5898" max="5898" width="8.88671875" style="14" bestFit="1" customWidth="1"/>
    <col min="5899" max="5902" width="8.44140625" style="14" bestFit="1" customWidth="1"/>
    <col min="5903" max="5903" width="8.88671875" style="14" customWidth="1"/>
    <col min="5904" max="5904" width="10.109375" style="14" bestFit="1" customWidth="1"/>
    <col min="5905" max="6144" width="8" style="14"/>
    <col min="6145" max="6145" width="2.88671875" style="14" customWidth="1"/>
    <col min="6146" max="6146" width="32.44140625" style="14" bestFit="1" customWidth="1"/>
    <col min="6147" max="6147" width="9.88671875" style="14" bestFit="1" customWidth="1"/>
    <col min="6148" max="6148" width="8.88671875" style="14" bestFit="1" customWidth="1"/>
    <col min="6149" max="6149" width="7.44140625" style="14" bestFit="1" customWidth="1"/>
    <col min="6150" max="6150" width="8.6640625" style="14" customWidth="1"/>
    <col min="6151" max="6151" width="8" style="14" bestFit="1" customWidth="1"/>
    <col min="6152" max="6153" width="7.44140625" style="14" bestFit="1" customWidth="1"/>
    <col min="6154" max="6154" width="8.88671875" style="14" bestFit="1" customWidth="1"/>
    <col min="6155" max="6158" width="8.44140625" style="14" bestFit="1" customWidth="1"/>
    <col min="6159" max="6159" width="8.88671875" style="14" customWidth="1"/>
    <col min="6160" max="6160" width="10.109375" style="14" bestFit="1" customWidth="1"/>
    <col min="6161" max="6400" width="8" style="14"/>
    <col min="6401" max="6401" width="2.88671875" style="14" customWidth="1"/>
    <col min="6402" max="6402" width="32.44140625" style="14" bestFit="1" customWidth="1"/>
    <col min="6403" max="6403" width="9.88671875" style="14" bestFit="1" customWidth="1"/>
    <col min="6404" max="6404" width="8.88671875" style="14" bestFit="1" customWidth="1"/>
    <col min="6405" max="6405" width="7.44140625" style="14" bestFit="1" customWidth="1"/>
    <col min="6406" max="6406" width="8.6640625" style="14" customWidth="1"/>
    <col min="6407" max="6407" width="8" style="14" bestFit="1" customWidth="1"/>
    <col min="6408" max="6409" width="7.44140625" style="14" bestFit="1" customWidth="1"/>
    <col min="6410" max="6410" width="8.88671875" style="14" bestFit="1" customWidth="1"/>
    <col min="6411" max="6414" width="8.44140625" style="14" bestFit="1" customWidth="1"/>
    <col min="6415" max="6415" width="8.88671875" style="14" customWidth="1"/>
    <col min="6416" max="6416" width="10.109375" style="14" bestFit="1" customWidth="1"/>
    <col min="6417" max="6656" width="8" style="14"/>
    <col min="6657" max="6657" width="2.88671875" style="14" customWidth="1"/>
    <col min="6658" max="6658" width="32.44140625" style="14" bestFit="1" customWidth="1"/>
    <col min="6659" max="6659" width="9.88671875" style="14" bestFit="1" customWidth="1"/>
    <col min="6660" max="6660" width="8.88671875" style="14" bestFit="1" customWidth="1"/>
    <col min="6661" max="6661" width="7.44140625" style="14" bestFit="1" customWidth="1"/>
    <col min="6662" max="6662" width="8.6640625" style="14" customWidth="1"/>
    <col min="6663" max="6663" width="8" style="14" bestFit="1" customWidth="1"/>
    <col min="6664" max="6665" width="7.44140625" style="14" bestFit="1" customWidth="1"/>
    <col min="6666" max="6666" width="8.88671875" style="14" bestFit="1" customWidth="1"/>
    <col min="6667" max="6670" width="8.44140625" style="14" bestFit="1" customWidth="1"/>
    <col min="6671" max="6671" width="8.88671875" style="14" customWidth="1"/>
    <col min="6672" max="6672" width="10.109375" style="14" bestFit="1" customWidth="1"/>
    <col min="6673" max="6912" width="8" style="14"/>
    <col min="6913" max="6913" width="2.88671875" style="14" customWidth="1"/>
    <col min="6914" max="6914" width="32.44140625" style="14" bestFit="1" customWidth="1"/>
    <col min="6915" max="6915" width="9.88671875" style="14" bestFit="1" customWidth="1"/>
    <col min="6916" max="6916" width="8.88671875" style="14" bestFit="1" customWidth="1"/>
    <col min="6917" max="6917" width="7.44140625" style="14" bestFit="1" customWidth="1"/>
    <col min="6918" max="6918" width="8.6640625" style="14" customWidth="1"/>
    <col min="6919" max="6919" width="8" style="14" bestFit="1" customWidth="1"/>
    <col min="6920" max="6921" width="7.44140625" style="14" bestFit="1" customWidth="1"/>
    <col min="6922" max="6922" width="8.88671875" style="14" bestFit="1" customWidth="1"/>
    <col min="6923" max="6926" width="8.44140625" style="14" bestFit="1" customWidth="1"/>
    <col min="6927" max="6927" width="8.88671875" style="14" customWidth="1"/>
    <col min="6928" max="6928" width="10.109375" style="14" bestFit="1" customWidth="1"/>
    <col min="6929" max="7168" width="8" style="14"/>
    <col min="7169" max="7169" width="2.88671875" style="14" customWidth="1"/>
    <col min="7170" max="7170" width="32.44140625" style="14" bestFit="1" customWidth="1"/>
    <col min="7171" max="7171" width="9.88671875" style="14" bestFit="1" customWidth="1"/>
    <col min="7172" max="7172" width="8.88671875" style="14" bestFit="1" customWidth="1"/>
    <col min="7173" max="7173" width="7.44140625" style="14" bestFit="1" customWidth="1"/>
    <col min="7174" max="7174" width="8.6640625" style="14" customWidth="1"/>
    <col min="7175" max="7175" width="8" style="14" bestFit="1" customWidth="1"/>
    <col min="7176" max="7177" width="7.44140625" style="14" bestFit="1" customWidth="1"/>
    <col min="7178" max="7178" width="8.88671875" style="14" bestFit="1" customWidth="1"/>
    <col min="7179" max="7182" width="8.44140625" style="14" bestFit="1" customWidth="1"/>
    <col min="7183" max="7183" width="8.88671875" style="14" customWidth="1"/>
    <col min="7184" max="7184" width="10.109375" style="14" bestFit="1" customWidth="1"/>
    <col min="7185" max="7424" width="8" style="14"/>
    <col min="7425" max="7425" width="2.88671875" style="14" customWidth="1"/>
    <col min="7426" max="7426" width="32.44140625" style="14" bestFit="1" customWidth="1"/>
    <col min="7427" max="7427" width="9.88671875" style="14" bestFit="1" customWidth="1"/>
    <col min="7428" max="7428" width="8.88671875" style="14" bestFit="1" customWidth="1"/>
    <col min="7429" max="7429" width="7.44140625" style="14" bestFit="1" customWidth="1"/>
    <col min="7430" max="7430" width="8.6640625" style="14" customWidth="1"/>
    <col min="7431" max="7431" width="8" style="14" bestFit="1" customWidth="1"/>
    <col min="7432" max="7433" width="7.44140625" style="14" bestFit="1" customWidth="1"/>
    <col min="7434" max="7434" width="8.88671875" style="14" bestFit="1" customWidth="1"/>
    <col min="7435" max="7438" width="8.44140625" style="14" bestFit="1" customWidth="1"/>
    <col min="7439" max="7439" width="8.88671875" style="14" customWidth="1"/>
    <col min="7440" max="7440" width="10.109375" style="14" bestFit="1" customWidth="1"/>
    <col min="7441" max="7680" width="8" style="14"/>
    <col min="7681" max="7681" width="2.88671875" style="14" customWidth="1"/>
    <col min="7682" max="7682" width="32.44140625" style="14" bestFit="1" customWidth="1"/>
    <col min="7683" max="7683" width="9.88671875" style="14" bestFit="1" customWidth="1"/>
    <col min="7684" max="7684" width="8.88671875" style="14" bestFit="1" customWidth="1"/>
    <col min="7685" max="7685" width="7.44140625" style="14" bestFit="1" customWidth="1"/>
    <col min="7686" max="7686" width="8.6640625" style="14" customWidth="1"/>
    <col min="7687" max="7687" width="8" style="14" bestFit="1" customWidth="1"/>
    <col min="7688" max="7689" width="7.44140625" style="14" bestFit="1" customWidth="1"/>
    <col min="7690" max="7690" width="8.88671875" style="14" bestFit="1" customWidth="1"/>
    <col min="7691" max="7694" width="8.44140625" style="14" bestFit="1" customWidth="1"/>
    <col min="7695" max="7695" width="8.88671875" style="14" customWidth="1"/>
    <col min="7696" max="7696" width="10.109375" style="14" bestFit="1" customWidth="1"/>
    <col min="7697" max="7936" width="8" style="14"/>
    <col min="7937" max="7937" width="2.88671875" style="14" customWidth="1"/>
    <col min="7938" max="7938" width="32.44140625" style="14" bestFit="1" customWidth="1"/>
    <col min="7939" max="7939" width="9.88671875" style="14" bestFit="1" customWidth="1"/>
    <col min="7940" max="7940" width="8.88671875" style="14" bestFit="1" customWidth="1"/>
    <col min="7941" max="7941" width="7.44140625" style="14" bestFit="1" customWidth="1"/>
    <col min="7942" max="7942" width="8.6640625" style="14" customWidth="1"/>
    <col min="7943" max="7943" width="8" style="14" bestFit="1" customWidth="1"/>
    <col min="7944" max="7945" width="7.44140625" style="14" bestFit="1" customWidth="1"/>
    <col min="7946" max="7946" width="8.88671875" style="14" bestFit="1" customWidth="1"/>
    <col min="7947" max="7950" width="8.44140625" style="14" bestFit="1" customWidth="1"/>
    <col min="7951" max="7951" width="8.88671875" style="14" customWidth="1"/>
    <col min="7952" max="7952" width="10.109375" style="14" bestFit="1" customWidth="1"/>
    <col min="7953" max="8192" width="8" style="14"/>
    <col min="8193" max="8193" width="2.88671875" style="14" customWidth="1"/>
    <col min="8194" max="8194" width="32.44140625" style="14" bestFit="1" customWidth="1"/>
    <col min="8195" max="8195" width="9.88671875" style="14" bestFit="1" customWidth="1"/>
    <col min="8196" max="8196" width="8.88671875" style="14" bestFit="1" customWidth="1"/>
    <col min="8197" max="8197" width="7.44140625" style="14" bestFit="1" customWidth="1"/>
    <col min="8198" max="8198" width="8.6640625" style="14" customWidth="1"/>
    <col min="8199" max="8199" width="8" style="14" bestFit="1" customWidth="1"/>
    <col min="8200" max="8201" width="7.44140625" style="14" bestFit="1" customWidth="1"/>
    <col min="8202" max="8202" width="8.88671875" style="14" bestFit="1" customWidth="1"/>
    <col min="8203" max="8206" width="8.44140625" style="14" bestFit="1" customWidth="1"/>
    <col min="8207" max="8207" width="8.88671875" style="14" customWidth="1"/>
    <col min="8208" max="8208" width="10.109375" style="14" bestFit="1" customWidth="1"/>
    <col min="8209" max="8448" width="8" style="14"/>
    <col min="8449" max="8449" width="2.88671875" style="14" customWidth="1"/>
    <col min="8450" max="8450" width="32.44140625" style="14" bestFit="1" customWidth="1"/>
    <col min="8451" max="8451" width="9.88671875" style="14" bestFit="1" customWidth="1"/>
    <col min="8452" max="8452" width="8.88671875" style="14" bestFit="1" customWidth="1"/>
    <col min="8453" max="8453" width="7.44140625" style="14" bestFit="1" customWidth="1"/>
    <col min="8454" max="8454" width="8.6640625" style="14" customWidth="1"/>
    <col min="8455" max="8455" width="8" style="14" bestFit="1" customWidth="1"/>
    <col min="8456" max="8457" width="7.44140625" style="14" bestFit="1" customWidth="1"/>
    <col min="8458" max="8458" width="8.88671875" style="14" bestFit="1" customWidth="1"/>
    <col min="8459" max="8462" width="8.44140625" style="14" bestFit="1" customWidth="1"/>
    <col min="8463" max="8463" width="8.88671875" style="14" customWidth="1"/>
    <col min="8464" max="8464" width="10.109375" style="14" bestFit="1" customWidth="1"/>
    <col min="8465" max="8704" width="8" style="14"/>
    <col min="8705" max="8705" width="2.88671875" style="14" customWidth="1"/>
    <col min="8706" max="8706" width="32.44140625" style="14" bestFit="1" customWidth="1"/>
    <col min="8707" max="8707" width="9.88671875" style="14" bestFit="1" customWidth="1"/>
    <col min="8708" max="8708" width="8.88671875" style="14" bestFit="1" customWidth="1"/>
    <col min="8709" max="8709" width="7.44140625" style="14" bestFit="1" customWidth="1"/>
    <col min="8710" max="8710" width="8.6640625" style="14" customWidth="1"/>
    <col min="8711" max="8711" width="8" style="14" bestFit="1" customWidth="1"/>
    <col min="8712" max="8713" width="7.44140625" style="14" bestFit="1" customWidth="1"/>
    <col min="8714" max="8714" width="8.88671875" style="14" bestFit="1" customWidth="1"/>
    <col min="8715" max="8718" width="8.44140625" style="14" bestFit="1" customWidth="1"/>
    <col min="8719" max="8719" width="8.88671875" style="14" customWidth="1"/>
    <col min="8720" max="8720" width="10.109375" style="14" bestFit="1" customWidth="1"/>
    <col min="8721" max="8960" width="8" style="14"/>
    <col min="8961" max="8961" width="2.88671875" style="14" customWidth="1"/>
    <col min="8962" max="8962" width="32.44140625" style="14" bestFit="1" customWidth="1"/>
    <col min="8963" max="8963" width="9.88671875" style="14" bestFit="1" customWidth="1"/>
    <col min="8964" max="8964" width="8.88671875" style="14" bestFit="1" customWidth="1"/>
    <col min="8965" max="8965" width="7.44140625" style="14" bestFit="1" customWidth="1"/>
    <col min="8966" max="8966" width="8.6640625" style="14" customWidth="1"/>
    <col min="8967" max="8967" width="8" style="14" bestFit="1" customWidth="1"/>
    <col min="8968" max="8969" width="7.44140625" style="14" bestFit="1" customWidth="1"/>
    <col min="8970" max="8970" width="8.88671875" style="14" bestFit="1" customWidth="1"/>
    <col min="8971" max="8974" width="8.44140625" style="14" bestFit="1" customWidth="1"/>
    <col min="8975" max="8975" width="8.88671875" style="14" customWidth="1"/>
    <col min="8976" max="8976" width="10.109375" style="14" bestFit="1" customWidth="1"/>
    <col min="8977" max="9216" width="8" style="14"/>
    <col min="9217" max="9217" width="2.88671875" style="14" customWidth="1"/>
    <col min="9218" max="9218" width="32.44140625" style="14" bestFit="1" customWidth="1"/>
    <col min="9219" max="9219" width="9.88671875" style="14" bestFit="1" customWidth="1"/>
    <col min="9220" max="9220" width="8.88671875" style="14" bestFit="1" customWidth="1"/>
    <col min="9221" max="9221" width="7.44140625" style="14" bestFit="1" customWidth="1"/>
    <col min="9222" max="9222" width="8.6640625" style="14" customWidth="1"/>
    <col min="9223" max="9223" width="8" style="14" bestFit="1" customWidth="1"/>
    <col min="9224" max="9225" width="7.44140625" style="14" bestFit="1" customWidth="1"/>
    <col min="9226" max="9226" width="8.88671875" style="14" bestFit="1" customWidth="1"/>
    <col min="9227" max="9230" width="8.44140625" style="14" bestFit="1" customWidth="1"/>
    <col min="9231" max="9231" width="8.88671875" style="14" customWidth="1"/>
    <col min="9232" max="9232" width="10.109375" style="14" bestFit="1" customWidth="1"/>
    <col min="9233" max="9472" width="8" style="14"/>
    <col min="9473" max="9473" width="2.88671875" style="14" customWidth="1"/>
    <col min="9474" max="9474" width="32.44140625" style="14" bestFit="1" customWidth="1"/>
    <col min="9475" max="9475" width="9.88671875" style="14" bestFit="1" customWidth="1"/>
    <col min="9476" max="9476" width="8.88671875" style="14" bestFit="1" customWidth="1"/>
    <col min="9477" max="9477" width="7.44140625" style="14" bestFit="1" customWidth="1"/>
    <col min="9478" max="9478" width="8.6640625" style="14" customWidth="1"/>
    <col min="9479" max="9479" width="8" style="14" bestFit="1" customWidth="1"/>
    <col min="9480" max="9481" width="7.44140625" style="14" bestFit="1" customWidth="1"/>
    <col min="9482" max="9482" width="8.88671875" style="14" bestFit="1" customWidth="1"/>
    <col min="9483" max="9486" width="8.44140625" style="14" bestFit="1" customWidth="1"/>
    <col min="9487" max="9487" width="8.88671875" style="14" customWidth="1"/>
    <col min="9488" max="9488" width="10.109375" style="14" bestFit="1" customWidth="1"/>
    <col min="9489" max="9728" width="8" style="14"/>
    <col min="9729" max="9729" width="2.88671875" style="14" customWidth="1"/>
    <col min="9730" max="9730" width="32.44140625" style="14" bestFit="1" customWidth="1"/>
    <col min="9731" max="9731" width="9.88671875" style="14" bestFit="1" customWidth="1"/>
    <col min="9732" max="9732" width="8.88671875" style="14" bestFit="1" customWidth="1"/>
    <col min="9733" max="9733" width="7.44140625" style="14" bestFit="1" customWidth="1"/>
    <col min="9734" max="9734" width="8.6640625" style="14" customWidth="1"/>
    <col min="9735" max="9735" width="8" style="14" bestFit="1" customWidth="1"/>
    <col min="9736" max="9737" width="7.44140625" style="14" bestFit="1" customWidth="1"/>
    <col min="9738" max="9738" width="8.88671875" style="14" bestFit="1" customWidth="1"/>
    <col min="9739" max="9742" width="8.44140625" style="14" bestFit="1" customWidth="1"/>
    <col min="9743" max="9743" width="8.88671875" style="14" customWidth="1"/>
    <col min="9744" max="9744" width="10.109375" style="14" bestFit="1" customWidth="1"/>
    <col min="9745" max="9984" width="8" style="14"/>
    <col min="9985" max="9985" width="2.88671875" style="14" customWidth="1"/>
    <col min="9986" max="9986" width="32.44140625" style="14" bestFit="1" customWidth="1"/>
    <col min="9987" max="9987" width="9.88671875" style="14" bestFit="1" customWidth="1"/>
    <col min="9988" max="9988" width="8.88671875" style="14" bestFit="1" customWidth="1"/>
    <col min="9989" max="9989" width="7.44140625" style="14" bestFit="1" customWidth="1"/>
    <col min="9990" max="9990" width="8.6640625" style="14" customWidth="1"/>
    <col min="9991" max="9991" width="8" style="14" bestFit="1" customWidth="1"/>
    <col min="9992" max="9993" width="7.44140625" style="14" bestFit="1" customWidth="1"/>
    <col min="9994" max="9994" width="8.88671875" style="14" bestFit="1" customWidth="1"/>
    <col min="9995" max="9998" width="8.44140625" style="14" bestFit="1" customWidth="1"/>
    <col min="9999" max="9999" width="8.88671875" style="14" customWidth="1"/>
    <col min="10000" max="10000" width="10.109375" style="14" bestFit="1" customWidth="1"/>
    <col min="10001" max="10240" width="8" style="14"/>
    <col min="10241" max="10241" width="2.88671875" style="14" customWidth="1"/>
    <col min="10242" max="10242" width="32.44140625" style="14" bestFit="1" customWidth="1"/>
    <col min="10243" max="10243" width="9.88671875" style="14" bestFit="1" customWidth="1"/>
    <col min="10244" max="10244" width="8.88671875" style="14" bestFit="1" customWidth="1"/>
    <col min="10245" max="10245" width="7.44140625" style="14" bestFit="1" customWidth="1"/>
    <col min="10246" max="10246" width="8.6640625" style="14" customWidth="1"/>
    <col min="10247" max="10247" width="8" style="14" bestFit="1" customWidth="1"/>
    <col min="10248" max="10249" width="7.44140625" style="14" bestFit="1" customWidth="1"/>
    <col min="10250" max="10250" width="8.88671875" style="14" bestFit="1" customWidth="1"/>
    <col min="10251" max="10254" width="8.44140625" style="14" bestFit="1" customWidth="1"/>
    <col min="10255" max="10255" width="8.88671875" style="14" customWidth="1"/>
    <col min="10256" max="10256" width="10.109375" style="14" bestFit="1" customWidth="1"/>
    <col min="10257" max="10496" width="8" style="14"/>
    <col min="10497" max="10497" width="2.88671875" style="14" customWidth="1"/>
    <col min="10498" max="10498" width="32.44140625" style="14" bestFit="1" customWidth="1"/>
    <col min="10499" max="10499" width="9.88671875" style="14" bestFit="1" customWidth="1"/>
    <col min="10500" max="10500" width="8.88671875" style="14" bestFit="1" customWidth="1"/>
    <col min="10501" max="10501" width="7.44140625" style="14" bestFit="1" customWidth="1"/>
    <col min="10502" max="10502" width="8.6640625" style="14" customWidth="1"/>
    <col min="10503" max="10503" width="8" style="14" bestFit="1" customWidth="1"/>
    <col min="10504" max="10505" width="7.44140625" style="14" bestFit="1" customWidth="1"/>
    <col min="10506" max="10506" width="8.88671875" style="14" bestFit="1" customWidth="1"/>
    <col min="10507" max="10510" width="8.44140625" style="14" bestFit="1" customWidth="1"/>
    <col min="10511" max="10511" width="8.88671875" style="14" customWidth="1"/>
    <col min="10512" max="10512" width="10.109375" style="14" bestFit="1" customWidth="1"/>
    <col min="10513" max="10752" width="8" style="14"/>
    <col min="10753" max="10753" width="2.88671875" style="14" customWidth="1"/>
    <col min="10754" max="10754" width="32.44140625" style="14" bestFit="1" customWidth="1"/>
    <col min="10755" max="10755" width="9.88671875" style="14" bestFit="1" customWidth="1"/>
    <col min="10756" max="10756" width="8.88671875" style="14" bestFit="1" customWidth="1"/>
    <col min="10757" max="10757" width="7.44140625" style="14" bestFit="1" customWidth="1"/>
    <col min="10758" max="10758" width="8.6640625" style="14" customWidth="1"/>
    <col min="10759" max="10759" width="8" style="14" bestFit="1" customWidth="1"/>
    <col min="10760" max="10761" width="7.44140625" style="14" bestFit="1" customWidth="1"/>
    <col min="10762" max="10762" width="8.88671875" style="14" bestFit="1" customWidth="1"/>
    <col min="10763" max="10766" width="8.44140625" style="14" bestFit="1" customWidth="1"/>
    <col min="10767" max="10767" width="8.88671875" style="14" customWidth="1"/>
    <col min="10768" max="10768" width="10.109375" style="14" bestFit="1" customWidth="1"/>
    <col min="10769" max="11008" width="8" style="14"/>
    <col min="11009" max="11009" width="2.88671875" style="14" customWidth="1"/>
    <col min="11010" max="11010" width="32.44140625" style="14" bestFit="1" customWidth="1"/>
    <col min="11011" max="11011" width="9.88671875" style="14" bestFit="1" customWidth="1"/>
    <col min="11012" max="11012" width="8.88671875" style="14" bestFit="1" customWidth="1"/>
    <col min="11013" max="11013" width="7.44140625" style="14" bestFit="1" customWidth="1"/>
    <col min="11014" max="11014" width="8.6640625" style="14" customWidth="1"/>
    <col min="11015" max="11015" width="8" style="14" bestFit="1" customWidth="1"/>
    <col min="11016" max="11017" width="7.44140625" style="14" bestFit="1" customWidth="1"/>
    <col min="11018" max="11018" width="8.88671875" style="14" bestFit="1" customWidth="1"/>
    <col min="11019" max="11022" width="8.44140625" style="14" bestFit="1" customWidth="1"/>
    <col min="11023" max="11023" width="8.88671875" style="14" customWidth="1"/>
    <col min="11024" max="11024" width="10.109375" style="14" bestFit="1" customWidth="1"/>
    <col min="11025" max="11264" width="8" style="14"/>
    <col min="11265" max="11265" width="2.88671875" style="14" customWidth="1"/>
    <col min="11266" max="11266" width="32.44140625" style="14" bestFit="1" customWidth="1"/>
    <col min="11267" max="11267" width="9.88671875" style="14" bestFit="1" customWidth="1"/>
    <col min="11268" max="11268" width="8.88671875" style="14" bestFit="1" customWidth="1"/>
    <col min="11269" max="11269" width="7.44140625" style="14" bestFit="1" customWidth="1"/>
    <col min="11270" max="11270" width="8.6640625" style="14" customWidth="1"/>
    <col min="11271" max="11271" width="8" style="14" bestFit="1" customWidth="1"/>
    <col min="11272" max="11273" width="7.44140625" style="14" bestFit="1" customWidth="1"/>
    <col min="11274" max="11274" width="8.88671875" style="14" bestFit="1" customWidth="1"/>
    <col min="11275" max="11278" width="8.44140625" style="14" bestFit="1" customWidth="1"/>
    <col min="11279" max="11279" width="8.88671875" style="14" customWidth="1"/>
    <col min="11280" max="11280" width="10.109375" style="14" bestFit="1" customWidth="1"/>
    <col min="11281" max="11520" width="8" style="14"/>
    <col min="11521" max="11521" width="2.88671875" style="14" customWidth="1"/>
    <col min="11522" max="11522" width="32.44140625" style="14" bestFit="1" customWidth="1"/>
    <col min="11523" max="11523" width="9.88671875" style="14" bestFit="1" customWidth="1"/>
    <col min="11524" max="11524" width="8.88671875" style="14" bestFit="1" customWidth="1"/>
    <col min="11525" max="11525" width="7.44140625" style="14" bestFit="1" customWidth="1"/>
    <col min="11526" max="11526" width="8.6640625" style="14" customWidth="1"/>
    <col min="11527" max="11527" width="8" style="14" bestFit="1" customWidth="1"/>
    <col min="11528" max="11529" width="7.44140625" style="14" bestFit="1" customWidth="1"/>
    <col min="11530" max="11530" width="8.88671875" style="14" bestFit="1" customWidth="1"/>
    <col min="11531" max="11534" width="8.44140625" style="14" bestFit="1" customWidth="1"/>
    <col min="11535" max="11535" width="8.88671875" style="14" customWidth="1"/>
    <col min="11536" max="11536" width="10.109375" style="14" bestFit="1" customWidth="1"/>
    <col min="11537" max="11776" width="8" style="14"/>
    <col min="11777" max="11777" width="2.88671875" style="14" customWidth="1"/>
    <col min="11778" max="11778" width="32.44140625" style="14" bestFit="1" customWidth="1"/>
    <col min="11779" max="11779" width="9.88671875" style="14" bestFit="1" customWidth="1"/>
    <col min="11780" max="11780" width="8.88671875" style="14" bestFit="1" customWidth="1"/>
    <col min="11781" max="11781" width="7.44140625" style="14" bestFit="1" customWidth="1"/>
    <col min="11782" max="11782" width="8.6640625" style="14" customWidth="1"/>
    <col min="11783" max="11783" width="8" style="14" bestFit="1" customWidth="1"/>
    <col min="11784" max="11785" width="7.44140625" style="14" bestFit="1" customWidth="1"/>
    <col min="11786" max="11786" width="8.88671875" style="14" bestFit="1" customWidth="1"/>
    <col min="11787" max="11790" width="8.44140625" style="14" bestFit="1" customWidth="1"/>
    <col min="11791" max="11791" width="8.88671875" style="14" customWidth="1"/>
    <col min="11792" max="11792" width="10.109375" style="14" bestFit="1" customWidth="1"/>
    <col min="11793" max="12032" width="8" style="14"/>
    <col min="12033" max="12033" width="2.88671875" style="14" customWidth="1"/>
    <col min="12034" max="12034" width="32.44140625" style="14" bestFit="1" customWidth="1"/>
    <col min="12035" max="12035" width="9.88671875" style="14" bestFit="1" customWidth="1"/>
    <col min="12036" max="12036" width="8.88671875" style="14" bestFit="1" customWidth="1"/>
    <col min="12037" max="12037" width="7.44140625" style="14" bestFit="1" customWidth="1"/>
    <col min="12038" max="12038" width="8.6640625" style="14" customWidth="1"/>
    <col min="12039" max="12039" width="8" style="14" bestFit="1" customWidth="1"/>
    <col min="12040" max="12041" width="7.44140625" style="14" bestFit="1" customWidth="1"/>
    <col min="12042" max="12042" width="8.88671875" style="14" bestFit="1" customWidth="1"/>
    <col min="12043" max="12046" width="8.44140625" style="14" bestFit="1" customWidth="1"/>
    <col min="12047" max="12047" width="8.88671875" style="14" customWidth="1"/>
    <col min="12048" max="12048" width="10.109375" style="14" bestFit="1" customWidth="1"/>
    <col min="12049" max="12288" width="8" style="14"/>
    <col min="12289" max="12289" width="2.88671875" style="14" customWidth="1"/>
    <col min="12290" max="12290" width="32.44140625" style="14" bestFit="1" customWidth="1"/>
    <col min="12291" max="12291" width="9.88671875" style="14" bestFit="1" customWidth="1"/>
    <col min="12292" max="12292" width="8.88671875" style="14" bestFit="1" customWidth="1"/>
    <col min="12293" max="12293" width="7.44140625" style="14" bestFit="1" customWidth="1"/>
    <col min="12294" max="12294" width="8.6640625" style="14" customWidth="1"/>
    <col min="12295" max="12295" width="8" style="14" bestFit="1" customWidth="1"/>
    <col min="12296" max="12297" width="7.44140625" style="14" bestFit="1" customWidth="1"/>
    <col min="12298" max="12298" width="8.88671875" style="14" bestFit="1" customWidth="1"/>
    <col min="12299" max="12302" width="8.44140625" style="14" bestFit="1" customWidth="1"/>
    <col min="12303" max="12303" width="8.88671875" style="14" customWidth="1"/>
    <col min="12304" max="12304" width="10.109375" style="14" bestFit="1" customWidth="1"/>
    <col min="12305" max="12544" width="8" style="14"/>
    <col min="12545" max="12545" width="2.88671875" style="14" customWidth="1"/>
    <col min="12546" max="12546" width="32.44140625" style="14" bestFit="1" customWidth="1"/>
    <col min="12547" max="12547" width="9.88671875" style="14" bestFit="1" customWidth="1"/>
    <col min="12548" max="12548" width="8.88671875" style="14" bestFit="1" customWidth="1"/>
    <col min="12549" max="12549" width="7.44140625" style="14" bestFit="1" customWidth="1"/>
    <col min="12550" max="12550" width="8.6640625" style="14" customWidth="1"/>
    <col min="12551" max="12551" width="8" style="14" bestFit="1" customWidth="1"/>
    <col min="12552" max="12553" width="7.44140625" style="14" bestFit="1" customWidth="1"/>
    <col min="12554" max="12554" width="8.88671875" style="14" bestFit="1" customWidth="1"/>
    <col min="12555" max="12558" width="8.44140625" style="14" bestFit="1" customWidth="1"/>
    <col min="12559" max="12559" width="8.88671875" style="14" customWidth="1"/>
    <col min="12560" max="12560" width="10.109375" style="14" bestFit="1" customWidth="1"/>
    <col min="12561" max="12800" width="8" style="14"/>
    <col min="12801" max="12801" width="2.88671875" style="14" customWidth="1"/>
    <col min="12802" max="12802" width="32.44140625" style="14" bestFit="1" customWidth="1"/>
    <col min="12803" max="12803" width="9.88671875" style="14" bestFit="1" customWidth="1"/>
    <col min="12804" max="12804" width="8.88671875" style="14" bestFit="1" customWidth="1"/>
    <col min="12805" max="12805" width="7.44140625" style="14" bestFit="1" customWidth="1"/>
    <col min="12806" max="12806" width="8.6640625" style="14" customWidth="1"/>
    <col min="12807" max="12807" width="8" style="14" bestFit="1" customWidth="1"/>
    <col min="12808" max="12809" width="7.44140625" style="14" bestFit="1" customWidth="1"/>
    <col min="12810" max="12810" width="8.88671875" style="14" bestFit="1" customWidth="1"/>
    <col min="12811" max="12814" width="8.44140625" style="14" bestFit="1" customWidth="1"/>
    <col min="12815" max="12815" width="8.88671875" style="14" customWidth="1"/>
    <col min="12816" max="12816" width="10.109375" style="14" bestFit="1" customWidth="1"/>
    <col min="12817" max="13056" width="8" style="14"/>
    <col min="13057" max="13057" width="2.88671875" style="14" customWidth="1"/>
    <col min="13058" max="13058" width="32.44140625" style="14" bestFit="1" customWidth="1"/>
    <col min="13059" max="13059" width="9.88671875" style="14" bestFit="1" customWidth="1"/>
    <col min="13060" max="13060" width="8.88671875" style="14" bestFit="1" customWidth="1"/>
    <col min="13061" max="13061" width="7.44140625" style="14" bestFit="1" customWidth="1"/>
    <col min="13062" max="13062" width="8.6640625" style="14" customWidth="1"/>
    <col min="13063" max="13063" width="8" style="14" bestFit="1" customWidth="1"/>
    <col min="13064" max="13065" width="7.44140625" style="14" bestFit="1" customWidth="1"/>
    <col min="13066" max="13066" width="8.88671875" style="14" bestFit="1" customWidth="1"/>
    <col min="13067" max="13070" width="8.44140625" style="14" bestFit="1" customWidth="1"/>
    <col min="13071" max="13071" width="8.88671875" style="14" customWidth="1"/>
    <col min="13072" max="13072" width="10.109375" style="14" bestFit="1" customWidth="1"/>
    <col min="13073" max="13312" width="8" style="14"/>
    <col min="13313" max="13313" width="2.88671875" style="14" customWidth="1"/>
    <col min="13314" max="13314" width="32.44140625" style="14" bestFit="1" customWidth="1"/>
    <col min="13315" max="13315" width="9.88671875" style="14" bestFit="1" customWidth="1"/>
    <col min="13316" max="13316" width="8.88671875" style="14" bestFit="1" customWidth="1"/>
    <col min="13317" max="13317" width="7.44140625" style="14" bestFit="1" customWidth="1"/>
    <col min="13318" max="13318" width="8.6640625" style="14" customWidth="1"/>
    <col min="13319" max="13319" width="8" style="14" bestFit="1" customWidth="1"/>
    <col min="13320" max="13321" width="7.44140625" style="14" bestFit="1" customWidth="1"/>
    <col min="13322" max="13322" width="8.88671875" style="14" bestFit="1" customWidth="1"/>
    <col min="13323" max="13326" width="8.44140625" style="14" bestFit="1" customWidth="1"/>
    <col min="13327" max="13327" width="8.88671875" style="14" customWidth="1"/>
    <col min="13328" max="13328" width="10.109375" style="14" bestFit="1" customWidth="1"/>
    <col min="13329" max="13568" width="8" style="14"/>
    <col min="13569" max="13569" width="2.88671875" style="14" customWidth="1"/>
    <col min="13570" max="13570" width="32.44140625" style="14" bestFit="1" customWidth="1"/>
    <col min="13571" max="13571" width="9.88671875" style="14" bestFit="1" customWidth="1"/>
    <col min="13572" max="13572" width="8.88671875" style="14" bestFit="1" customWidth="1"/>
    <col min="13573" max="13573" width="7.44140625" style="14" bestFit="1" customWidth="1"/>
    <col min="13574" max="13574" width="8.6640625" style="14" customWidth="1"/>
    <col min="13575" max="13575" width="8" style="14" bestFit="1" customWidth="1"/>
    <col min="13576" max="13577" width="7.44140625" style="14" bestFit="1" customWidth="1"/>
    <col min="13578" max="13578" width="8.88671875" style="14" bestFit="1" customWidth="1"/>
    <col min="13579" max="13582" width="8.44140625" style="14" bestFit="1" customWidth="1"/>
    <col min="13583" max="13583" width="8.88671875" style="14" customWidth="1"/>
    <col min="13584" max="13584" width="10.109375" style="14" bestFit="1" customWidth="1"/>
    <col min="13585" max="13824" width="8" style="14"/>
    <col min="13825" max="13825" width="2.88671875" style="14" customWidth="1"/>
    <col min="13826" max="13826" width="32.44140625" style="14" bestFit="1" customWidth="1"/>
    <col min="13827" max="13827" width="9.88671875" style="14" bestFit="1" customWidth="1"/>
    <col min="13828" max="13828" width="8.88671875" style="14" bestFit="1" customWidth="1"/>
    <col min="13829" max="13829" width="7.44140625" style="14" bestFit="1" customWidth="1"/>
    <col min="13830" max="13830" width="8.6640625" style="14" customWidth="1"/>
    <col min="13831" max="13831" width="8" style="14" bestFit="1" customWidth="1"/>
    <col min="13832" max="13833" width="7.44140625" style="14" bestFit="1" customWidth="1"/>
    <col min="13834" max="13834" width="8.88671875" style="14" bestFit="1" customWidth="1"/>
    <col min="13835" max="13838" width="8.44140625" style="14" bestFit="1" customWidth="1"/>
    <col min="13839" max="13839" width="8.88671875" style="14" customWidth="1"/>
    <col min="13840" max="13840" width="10.109375" style="14" bestFit="1" customWidth="1"/>
    <col min="13841" max="14080" width="8" style="14"/>
    <col min="14081" max="14081" width="2.88671875" style="14" customWidth="1"/>
    <col min="14082" max="14082" width="32.44140625" style="14" bestFit="1" customWidth="1"/>
    <col min="14083" max="14083" width="9.88671875" style="14" bestFit="1" customWidth="1"/>
    <col min="14084" max="14084" width="8.88671875" style="14" bestFit="1" customWidth="1"/>
    <col min="14085" max="14085" width="7.44140625" style="14" bestFit="1" customWidth="1"/>
    <col min="14086" max="14086" width="8.6640625" style="14" customWidth="1"/>
    <col min="14087" max="14087" width="8" style="14" bestFit="1" customWidth="1"/>
    <col min="14088" max="14089" width="7.44140625" style="14" bestFit="1" customWidth="1"/>
    <col min="14090" max="14090" width="8.88671875" style="14" bestFit="1" customWidth="1"/>
    <col min="14091" max="14094" width="8.44140625" style="14" bestFit="1" customWidth="1"/>
    <col min="14095" max="14095" width="8.88671875" style="14" customWidth="1"/>
    <col min="14096" max="14096" width="10.109375" style="14" bestFit="1" customWidth="1"/>
    <col min="14097" max="14336" width="8" style="14"/>
    <col min="14337" max="14337" width="2.88671875" style="14" customWidth="1"/>
    <col min="14338" max="14338" width="32.44140625" style="14" bestFit="1" customWidth="1"/>
    <col min="14339" max="14339" width="9.88671875" style="14" bestFit="1" customWidth="1"/>
    <col min="14340" max="14340" width="8.88671875" style="14" bestFit="1" customWidth="1"/>
    <col min="14341" max="14341" width="7.44140625" style="14" bestFit="1" customWidth="1"/>
    <col min="14342" max="14342" width="8.6640625" style="14" customWidth="1"/>
    <col min="14343" max="14343" width="8" style="14" bestFit="1" customWidth="1"/>
    <col min="14344" max="14345" width="7.44140625" style="14" bestFit="1" customWidth="1"/>
    <col min="14346" max="14346" width="8.88671875" style="14" bestFit="1" customWidth="1"/>
    <col min="14347" max="14350" width="8.44140625" style="14" bestFit="1" customWidth="1"/>
    <col min="14351" max="14351" width="8.88671875" style="14" customWidth="1"/>
    <col min="14352" max="14352" width="10.109375" style="14" bestFit="1" customWidth="1"/>
    <col min="14353" max="14592" width="8" style="14"/>
    <col min="14593" max="14593" width="2.88671875" style="14" customWidth="1"/>
    <col min="14594" max="14594" width="32.44140625" style="14" bestFit="1" customWidth="1"/>
    <col min="14595" max="14595" width="9.88671875" style="14" bestFit="1" customWidth="1"/>
    <col min="14596" max="14596" width="8.88671875" style="14" bestFit="1" customWidth="1"/>
    <col min="14597" max="14597" width="7.44140625" style="14" bestFit="1" customWidth="1"/>
    <col min="14598" max="14598" width="8.6640625" style="14" customWidth="1"/>
    <col min="14599" max="14599" width="8" style="14" bestFit="1" customWidth="1"/>
    <col min="14600" max="14601" width="7.44140625" style="14" bestFit="1" customWidth="1"/>
    <col min="14602" max="14602" width="8.88671875" style="14" bestFit="1" customWidth="1"/>
    <col min="14603" max="14606" width="8.44140625" style="14" bestFit="1" customWidth="1"/>
    <col min="14607" max="14607" width="8.88671875" style="14" customWidth="1"/>
    <col min="14608" max="14608" width="10.109375" style="14" bestFit="1" customWidth="1"/>
    <col min="14609" max="14848" width="8" style="14"/>
    <col min="14849" max="14849" width="2.88671875" style="14" customWidth="1"/>
    <col min="14850" max="14850" width="32.44140625" style="14" bestFit="1" customWidth="1"/>
    <col min="14851" max="14851" width="9.88671875" style="14" bestFit="1" customWidth="1"/>
    <col min="14852" max="14852" width="8.88671875" style="14" bestFit="1" customWidth="1"/>
    <col min="14853" max="14853" width="7.44140625" style="14" bestFit="1" customWidth="1"/>
    <col min="14854" max="14854" width="8.6640625" style="14" customWidth="1"/>
    <col min="14855" max="14855" width="8" style="14" bestFit="1" customWidth="1"/>
    <col min="14856" max="14857" width="7.44140625" style="14" bestFit="1" customWidth="1"/>
    <col min="14858" max="14858" width="8.88671875" style="14" bestFit="1" customWidth="1"/>
    <col min="14859" max="14862" width="8.44140625" style="14" bestFit="1" customWidth="1"/>
    <col min="14863" max="14863" width="8.88671875" style="14" customWidth="1"/>
    <col min="14864" max="14864" width="10.109375" style="14" bestFit="1" customWidth="1"/>
    <col min="14865" max="15104" width="8" style="14"/>
    <col min="15105" max="15105" width="2.88671875" style="14" customWidth="1"/>
    <col min="15106" max="15106" width="32.44140625" style="14" bestFit="1" customWidth="1"/>
    <col min="15107" max="15107" width="9.88671875" style="14" bestFit="1" customWidth="1"/>
    <col min="15108" max="15108" width="8.88671875" style="14" bestFit="1" customWidth="1"/>
    <col min="15109" max="15109" width="7.44140625" style="14" bestFit="1" customWidth="1"/>
    <col min="15110" max="15110" width="8.6640625" style="14" customWidth="1"/>
    <col min="15111" max="15111" width="8" style="14" bestFit="1" customWidth="1"/>
    <col min="15112" max="15113" width="7.44140625" style="14" bestFit="1" customWidth="1"/>
    <col min="15114" max="15114" width="8.88671875" style="14" bestFit="1" customWidth="1"/>
    <col min="15115" max="15118" width="8.44140625" style="14" bestFit="1" customWidth="1"/>
    <col min="15119" max="15119" width="8.88671875" style="14" customWidth="1"/>
    <col min="15120" max="15120" width="10.109375" style="14" bestFit="1" customWidth="1"/>
    <col min="15121" max="15360" width="8" style="14"/>
    <col min="15361" max="15361" width="2.88671875" style="14" customWidth="1"/>
    <col min="15362" max="15362" width="32.44140625" style="14" bestFit="1" customWidth="1"/>
    <col min="15363" max="15363" width="9.88671875" style="14" bestFit="1" customWidth="1"/>
    <col min="15364" max="15364" width="8.88671875" style="14" bestFit="1" customWidth="1"/>
    <col min="15365" max="15365" width="7.44140625" style="14" bestFit="1" customWidth="1"/>
    <col min="15366" max="15366" width="8.6640625" style="14" customWidth="1"/>
    <col min="15367" max="15367" width="8" style="14" bestFit="1" customWidth="1"/>
    <col min="15368" max="15369" width="7.44140625" style="14" bestFit="1" customWidth="1"/>
    <col min="15370" max="15370" width="8.88671875" style="14" bestFit="1" customWidth="1"/>
    <col min="15371" max="15374" width="8.44140625" style="14" bestFit="1" customWidth="1"/>
    <col min="15375" max="15375" width="8.88671875" style="14" customWidth="1"/>
    <col min="15376" max="15376" width="10.109375" style="14" bestFit="1" customWidth="1"/>
    <col min="15377" max="15616" width="8" style="14"/>
    <col min="15617" max="15617" width="2.88671875" style="14" customWidth="1"/>
    <col min="15618" max="15618" width="32.44140625" style="14" bestFit="1" customWidth="1"/>
    <col min="15619" max="15619" width="9.88671875" style="14" bestFit="1" customWidth="1"/>
    <col min="15620" max="15620" width="8.88671875" style="14" bestFit="1" customWidth="1"/>
    <col min="15621" max="15621" width="7.44140625" style="14" bestFit="1" customWidth="1"/>
    <col min="15622" max="15622" width="8.6640625" style="14" customWidth="1"/>
    <col min="15623" max="15623" width="8" style="14" bestFit="1" customWidth="1"/>
    <col min="15624" max="15625" width="7.44140625" style="14" bestFit="1" customWidth="1"/>
    <col min="15626" max="15626" width="8.88671875" style="14" bestFit="1" customWidth="1"/>
    <col min="15627" max="15630" width="8.44140625" style="14" bestFit="1" customWidth="1"/>
    <col min="15631" max="15631" width="8.88671875" style="14" customWidth="1"/>
    <col min="15632" max="15632" width="10.109375" style="14" bestFit="1" customWidth="1"/>
    <col min="15633" max="15872" width="8" style="14"/>
    <col min="15873" max="15873" width="2.88671875" style="14" customWidth="1"/>
    <col min="15874" max="15874" width="32.44140625" style="14" bestFit="1" customWidth="1"/>
    <col min="15875" max="15875" width="9.88671875" style="14" bestFit="1" customWidth="1"/>
    <col min="15876" max="15876" width="8.88671875" style="14" bestFit="1" customWidth="1"/>
    <col min="15877" max="15877" width="7.44140625" style="14" bestFit="1" customWidth="1"/>
    <col min="15878" max="15878" width="8.6640625" style="14" customWidth="1"/>
    <col min="15879" max="15879" width="8" style="14" bestFit="1" customWidth="1"/>
    <col min="15880" max="15881" width="7.44140625" style="14" bestFit="1" customWidth="1"/>
    <col min="15882" max="15882" width="8.88671875" style="14" bestFit="1" customWidth="1"/>
    <col min="15883" max="15886" width="8.44140625" style="14" bestFit="1" customWidth="1"/>
    <col min="15887" max="15887" width="8.88671875" style="14" customWidth="1"/>
    <col min="15888" max="15888" width="10.109375" style="14" bestFit="1" customWidth="1"/>
    <col min="15889" max="16128" width="8" style="14"/>
    <col min="16129" max="16129" width="2.88671875" style="14" customWidth="1"/>
    <col min="16130" max="16130" width="32.44140625" style="14" bestFit="1" customWidth="1"/>
    <col min="16131" max="16131" width="9.88671875" style="14" bestFit="1" customWidth="1"/>
    <col min="16132" max="16132" width="8.88671875" style="14" bestFit="1" customWidth="1"/>
    <col min="16133" max="16133" width="7.44140625" style="14" bestFit="1" customWidth="1"/>
    <col min="16134" max="16134" width="8.6640625" style="14" customWidth="1"/>
    <col min="16135" max="16135" width="8" style="14" bestFit="1" customWidth="1"/>
    <col min="16136" max="16137" width="7.44140625" style="14" bestFit="1" customWidth="1"/>
    <col min="16138" max="16138" width="8.88671875" style="14" bestFit="1" customWidth="1"/>
    <col min="16139" max="16142" width="8.44140625" style="14" bestFit="1" customWidth="1"/>
    <col min="16143" max="16143" width="8.88671875" style="14" customWidth="1"/>
    <col min="16144" max="16144" width="10.109375" style="14" bestFit="1" customWidth="1"/>
    <col min="16145" max="16384" width="8" style="14"/>
  </cols>
  <sheetData>
    <row r="1" spans="1:16" ht="13.8" x14ac:dyDescent="0.25">
      <c r="O1" s="47" t="s">
        <v>572</v>
      </c>
    </row>
    <row r="2" spans="1:16" ht="13.8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36" t="s">
        <v>576</v>
      </c>
    </row>
    <row r="3" spans="1:16" x14ac:dyDescent="0.25">
      <c r="A3" s="358" t="s">
        <v>451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</row>
    <row r="4" spans="1:16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331"/>
      <c r="N4" s="331"/>
      <c r="O4" s="332"/>
    </row>
    <row r="5" spans="1:16" ht="7.95" customHeight="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331"/>
      <c r="N5" s="331"/>
      <c r="O5" s="333"/>
    </row>
    <row r="6" spans="1:16" x14ac:dyDescent="0.25">
      <c r="C6" s="15"/>
      <c r="D6" s="15"/>
      <c r="E6" s="15"/>
      <c r="F6" s="15"/>
      <c r="G6" s="15"/>
      <c r="H6" s="15"/>
      <c r="I6" s="15"/>
      <c r="J6" s="15"/>
      <c r="K6" s="15"/>
      <c r="L6" s="15"/>
      <c r="M6" s="334"/>
      <c r="N6" s="334"/>
      <c r="O6" s="331" t="s">
        <v>25</v>
      </c>
    </row>
    <row r="7" spans="1:16" x14ac:dyDescent="0.25">
      <c r="A7" s="51"/>
      <c r="B7" s="51"/>
      <c r="C7" s="61" t="s">
        <v>191</v>
      </c>
      <c r="D7" s="61" t="s">
        <v>192</v>
      </c>
      <c r="E7" s="61" t="s">
        <v>193</v>
      </c>
      <c r="F7" s="61" t="s">
        <v>194</v>
      </c>
      <c r="G7" s="61" t="s">
        <v>195</v>
      </c>
      <c r="H7" s="61" t="s">
        <v>196</v>
      </c>
      <c r="I7" s="61" t="s">
        <v>197</v>
      </c>
      <c r="J7" s="61" t="s">
        <v>198</v>
      </c>
      <c r="K7" s="61" t="s">
        <v>199</v>
      </c>
      <c r="L7" s="61" t="s">
        <v>200</v>
      </c>
      <c r="M7" s="335" t="s">
        <v>201</v>
      </c>
      <c r="N7" s="335" t="s">
        <v>202</v>
      </c>
      <c r="O7" s="336" t="s">
        <v>189</v>
      </c>
    </row>
    <row r="8" spans="1:16" x14ac:dyDescent="0.25">
      <c r="A8" s="54" t="s">
        <v>188</v>
      </c>
      <c r="B8" s="51"/>
      <c r="C8" s="50"/>
      <c r="D8" s="50"/>
      <c r="E8" s="50"/>
      <c r="F8" s="50"/>
      <c r="G8" s="50"/>
      <c r="H8" s="50"/>
      <c r="I8" s="50"/>
      <c r="J8" s="50"/>
      <c r="K8" s="50"/>
      <c r="L8" s="50"/>
      <c r="M8" s="310"/>
      <c r="N8" s="310"/>
      <c r="O8" s="310"/>
    </row>
    <row r="9" spans="1:16" x14ac:dyDescent="0.25">
      <c r="A9" s="51">
        <v>1</v>
      </c>
      <c r="B9" s="56" t="s">
        <v>203</v>
      </c>
      <c r="C9" s="50">
        <v>15500</v>
      </c>
      <c r="D9" s="50">
        <v>18500</v>
      </c>
      <c r="E9" s="50">
        <v>20500</v>
      </c>
      <c r="F9" s="50">
        <v>19500</v>
      </c>
      <c r="G9" s="50">
        <v>19100</v>
      </c>
      <c r="H9" s="50">
        <f>18800-7285</f>
        <v>11515</v>
      </c>
      <c r="I9" s="50">
        <v>12715</v>
      </c>
      <c r="J9" s="50">
        <v>12715</v>
      </c>
      <c r="K9" s="50">
        <v>15415</v>
      </c>
      <c r="L9" s="50">
        <v>15715</v>
      </c>
      <c r="M9" s="310">
        <v>17779</v>
      </c>
      <c r="N9" s="310">
        <v>17990</v>
      </c>
      <c r="O9" s="330">
        <f t="shared" ref="O9:O17" si="0">SUM(C9:N9)</f>
        <v>196944</v>
      </c>
      <c r="P9" s="15"/>
    </row>
    <row r="10" spans="1:16" x14ac:dyDescent="0.25">
      <c r="A10" s="51">
        <v>2</v>
      </c>
      <c r="B10" s="56" t="s">
        <v>60</v>
      </c>
      <c r="C10" s="50">
        <v>12000</v>
      </c>
      <c r="D10" s="50">
        <v>25000</v>
      </c>
      <c r="E10" s="50">
        <v>310000</v>
      </c>
      <c r="F10" s="50">
        <v>22000</v>
      </c>
      <c r="G10" s="50">
        <v>20000</v>
      </c>
      <c r="H10" s="50">
        <v>11337</v>
      </c>
      <c r="I10" s="50">
        <v>12620</v>
      </c>
      <c r="J10" s="50">
        <f>21543-10000</f>
        <v>11543</v>
      </c>
      <c r="K10" s="50">
        <v>258232</v>
      </c>
      <c r="L10" s="50">
        <v>20500</v>
      </c>
      <c r="M10" s="310">
        <v>21500</v>
      </c>
      <c r="N10" s="310">
        <v>72500</v>
      </c>
      <c r="O10" s="330">
        <f t="shared" si="0"/>
        <v>797232</v>
      </c>
      <c r="P10" s="15"/>
    </row>
    <row r="11" spans="1:16" x14ac:dyDescent="0.25">
      <c r="A11" s="51"/>
      <c r="B11" s="56" t="s">
        <v>204</v>
      </c>
      <c r="C11" s="50">
        <v>11000</v>
      </c>
      <c r="D11" s="50">
        <v>24000</v>
      </c>
      <c r="E11" s="50">
        <v>305500</v>
      </c>
      <c r="F11" s="50">
        <v>21000</v>
      </c>
      <c r="G11" s="50">
        <v>19000</v>
      </c>
      <c r="H11" s="50">
        <v>11000</v>
      </c>
      <c r="I11" s="50">
        <v>12500</v>
      </c>
      <c r="J11" s="50">
        <v>11500</v>
      </c>
      <c r="K11" s="50">
        <v>258232</v>
      </c>
      <c r="L11" s="50">
        <v>20000</v>
      </c>
      <c r="M11" s="310">
        <v>21000</v>
      </c>
      <c r="N11" s="310">
        <v>72500</v>
      </c>
      <c r="O11" s="330">
        <f t="shared" si="0"/>
        <v>787232</v>
      </c>
      <c r="P11" s="15"/>
    </row>
    <row r="12" spans="1:16" x14ac:dyDescent="0.25">
      <c r="A12" s="51">
        <v>3</v>
      </c>
      <c r="B12" s="56" t="s">
        <v>69</v>
      </c>
      <c r="C12" s="50">
        <v>19743</v>
      </c>
      <c r="D12" s="50">
        <v>5061</v>
      </c>
      <c r="E12" s="50">
        <v>28000</v>
      </c>
      <c r="F12" s="50">
        <v>15000</v>
      </c>
      <c r="G12" s="50">
        <v>97000</v>
      </c>
      <c r="H12" s="50">
        <v>13000</v>
      </c>
      <c r="I12" s="50">
        <v>40257</v>
      </c>
      <c r="J12" s="50">
        <v>14000</v>
      </c>
      <c r="K12" s="50">
        <v>34000</v>
      </c>
      <c r="L12" s="50">
        <v>18500</v>
      </c>
      <c r="M12" s="310">
        <v>10756</v>
      </c>
      <c r="N12" s="310">
        <v>14240</v>
      </c>
      <c r="O12" s="330">
        <f t="shared" si="0"/>
        <v>309557</v>
      </c>
      <c r="P12" s="15"/>
    </row>
    <row r="13" spans="1:16" x14ac:dyDescent="0.25">
      <c r="A13" s="51">
        <v>4</v>
      </c>
      <c r="B13" s="56" t="s">
        <v>28</v>
      </c>
      <c r="C13" s="50">
        <v>133948</v>
      </c>
      <c r="D13" s="50">
        <v>96793</v>
      </c>
      <c r="E13" s="50">
        <v>96793</v>
      </c>
      <c r="F13" s="50">
        <v>96793</v>
      </c>
      <c r="G13" s="50">
        <v>96793</v>
      </c>
      <c r="H13" s="50">
        <v>99130</v>
      </c>
      <c r="I13" s="50">
        <v>99500</v>
      </c>
      <c r="J13" s="50">
        <v>99500</v>
      </c>
      <c r="K13" s="50">
        <v>191000</v>
      </c>
      <c r="L13" s="50">
        <v>99130</v>
      </c>
      <c r="M13" s="310">
        <v>99130</v>
      </c>
      <c r="N13" s="310">
        <v>181775</v>
      </c>
      <c r="O13" s="330">
        <f t="shared" si="0"/>
        <v>1390285</v>
      </c>
      <c r="P13" s="15"/>
    </row>
    <row r="14" spans="1:16" ht="26.4" x14ac:dyDescent="0.25">
      <c r="A14" s="51">
        <v>5</v>
      </c>
      <c r="B14" s="60" t="s">
        <v>205</v>
      </c>
      <c r="C14" s="50">
        <f t="shared" ref="C14:N14" si="1">SUM(C15:C16)</f>
        <v>11500</v>
      </c>
      <c r="D14" s="50">
        <f t="shared" si="1"/>
        <v>13500</v>
      </c>
      <c r="E14" s="50">
        <f t="shared" si="1"/>
        <v>24000</v>
      </c>
      <c r="F14" s="50">
        <f t="shared" si="1"/>
        <v>16000</v>
      </c>
      <c r="G14" s="50">
        <f t="shared" si="1"/>
        <v>18900</v>
      </c>
      <c r="H14" s="50">
        <f t="shared" si="1"/>
        <v>63740</v>
      </c>
      <c r="I14" s="50">
        <f t="shared" si="1"/>
        <v>18500</v>
      </c>
      <c r="J14" s="50">
        <f t="shared" si="1"/>
        <v>26000</v>
      </c>
      <c r="K14" s="50">
        <f t="shared" si="1"/>
        <v>37848</v>
      </c>
      <c r="L14" s="50">
        <f t="shared" si="1"/>
        <v>90000</v>
      </c>
      <c r="M14" s="310">
        <f t="shared" si="1"/>
        <v>74031</v>
      </c>
      <c r="N14" s="310">
        <f t="shared" si="1"/>
        <v>305404</v>
      </c>
      <c r="O14" s="330">
        <f t="shared" si="0"/>
        <v>699423</v>
      </c>
      <c r="P14" s="15"/>
    </row>
    <row r="15" spans="1:16" x14ac:dyDescent="0.25">
      <c r="A15" s="51"/>
      <c r="B15" s="56" t="s">
        <v>206</v>
      </c>
      <c r="C15" s="50">
        <v>6500</v>
      </c>
      <c r="D15" s="50">
        <v>5500</v>
      </c>
      <c r="E15" s="50">
        <f>10500+1500</f>
        <v>12000</v>
      </c>
      <c r="F15" s="50">
        <f>6500+1500</f>
        <v>8000</v>
      </c>
      <c r="G15" s="50">
        <v>8900</v>
      </c>
      <c r="H15" s="50">
        <v>12500</v>
      </c>
      <c r="I15" s="50">
        <v>8500</v>
      </c>
      <c r="J15" s="50">
        <v>14000</v>
      </c>
      <c r="K15" s="50">
        <f>22266+538+44</f>
        <v>22848</v>
      </c>
      <c r="L15" s="50">
        <v>25000</v>
      </c>
      <c r="M15" s="310">
        <v>12400</v>
      </c>
      <c r="N15" s="310">
        <v>27051</v>
      </c>
      <c r="O15" s="330">
        <f t="shared" si="0"/>
        <v>163199</v>
      </c>
      <c r="P15" s="15"/>
    </row>
    <row r="16" spans="1:16" x14ac:dyDescent="0.25">
      <c r="A16" s="51"/>
      <c r="B16" s="56" t="s">
        <v>207</v>
      </c>
      <c r="C16" s="50">
        <v>5000</v>
      </c>
      <c r="D16" s="50">
        <v>8000</v>
      </c>
      <c r="E16" s="50">
        <v>12000</v>
      </c>
      <c r="F16" s="50">
        <v>8000</v>
      </c>
      <c r="G16" s="50">
        <v>10000</v>
      </c>
      <c r="H16" s="50">
        <v>51240</v>
      </c>
      <c r="I16" s="50">
        <v>10000</v>
      </c>
      <c r="J16" s="50">
        <v>12000</v>
      </c>
      <c r="K16" s="50">
        <v>15000</v>
      </c>
      <c r="L16" s="50">
        <v>65000</v>
      </c>
      <c r="M16" s="310">
        <v>61631</v>
      </c>
      <c r="N16" s="310">
        <v>278353</v>
      </c>
      <c r="O16" s="330">
        <f t="shared" si="0"/>
        <v>536224</v>
      </c>
      <c r="P16" s="15"/>
    </row>
    <row r="17" spans="1:16" x14ac:dyDescent="0.25">
      <c r="A17" s="51">
        <v>6</v>
      </c>
      <c r="B17" s="55" t="s">
        <v>2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310">
        <v>33060</v>
      </c>
      <c r="N17" s="310">
        <v>0</v>
      </c>
      <c r="O17" s="330">
        <f t="shared" si="0"/>
        <v>33060</v>
      </c>
      <c r="P17" s="15"/>
    </row>
    <row r="18" spans="1:16" x14ac:dyDescent="0.25">
      <c r="A18" s="51">
        <v>7</v>
      </c>
      <c r="B18" s="51" t="s">
        <v>208</v>
      </c>
      <c r="C18" s="50">
        <f t="shared" ref="C18:O18" si="2">C9+C10+C12+C13+C14+C17</f>
        <v>192691</v>
      </c>
      <c r="D18" s="50">
        <f t="shared" si="2"/>
        <v>158854</v>
      </c>
      <c r="E18" s="50">
        <f t="shared" si="2"/>
        <v>479293</v>
      </c>
      <c r="F18" s="50">
        <f t="shared" si="2"/>
        <v>169293</v>
      </c>
      <c r="G18" s="50">
        <f t="shared" si="2"/>
        <v>251793</v>
      </c>
      <c r="H18" s="50">
        <f t="shared" si="2"/>
        <v>198722</v>
      </c>
      <c r="I18" s="50">
        <f t="shared" si="2"/>
        <v>183592</v>
      </c>
      <c r="J18" s="50">
        <f t="shared" si="2"/>
        <v>163758</v>
      </c>
      <c r="K18" s="50">
        <f t="shared" si="2"/>
        <v>536495</v>
      </c>
      <c r="L18" s="50">
        <f t="shared" si="2"/>
        <v>243845</v>
      </c>
      <c r="M18" s="310">
        <f t="shared" si="2"/>
        <v>256256</v>
      </c>
      <c r="N18" s="310">
        <f t="shared" si="2"/>
        <v>591909</v>
      </c>
      <c r="O18" s="330">
        <f t="shared" si="2"/>
        <v>3426501</v>
      </c>
      <c r="P18" s="15"/>
    </row>
    <row r="19" spans="1:16" ht="26.4" x14ac:dyDescent="0.25">
      <c r="A19" s="51">
        <v>8</v>
      </c>
      <c r="B19" s="55" t="s">
        <v>209</v>
      </c>
      <c r="C19" s="50">
        <v>555924</v>
      </c>
      <c r="D19" s="50">
        <v>0</v>
      </c>
      <c r="E19" s="50">
        <v>28259</v>
      </c>
      <c r="F19" s="50">
        <v>379077</v>
      </c>
      <c r="G19" s="50">
        <v>0</v>
      </c>
      <c r="H19" s="50">
        <v>0</v>
      </c>
      <c r="I19" s="50">
        <v>0</v>
      </c>
      <c r="J19" s="50">
        <v>0</v>
      </c>
      <c r="K19" s="50">
        <v>392752</v>
      </c>
      <c r="L19" s="50">
        <v>4791</v>
      </c>
      <c r="M19" s="50">
        <v>0</v>
      </c>
      <c r="N19" s="50">
        <v>59337</v>
      </c>
      <c r="O19" s="52">
        <f>SUM(C19:N19)</f>
        <v>1420140</v>
      </c>
      <c r="P19" s="15"/>
    </row>
    <row r="20" spans="1:16" x14ac:dyDescent="0.25">
      <c r="A20" s="51"/>
      <c r="B20" s="51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2"/>
      <c r="P20" s="15"/>
    </row>
    <row r="21" spans="1:16" x14ac:dyDescent="0.25">
      <c r="A21" s="54">
        <v>9</v>
      </c>
      <c r="B21" s="54" t="s">
        <v>210</v>
      </c>
      <c r="C21" s="53">
        <f t="shared" ref="C21:O21" si="3">C18+C19</f>
        <v>748615</v>
      </c>
      <c r="D21" s="53">
        <f t="shared" si="3"/>
        <v>158854</v>
      </c>
      <c r="E21" s="53">
        <f t="shared" si="3"/>
        <v>507552</v>
      </c>
      <c r="F21" s="53">
        <f t="shared" si="3"/>
        <v>548370</v>
      </c>
      <c r="G21" s="53">
        <f t="shared" si="3"/>
        <v>251793</v>
      </c>
      <c r="H21" s="53">
        <f t="shared" si="3"/>
        <v>198722</v>
      </c>
      <c r="I21" s="53">
        <f t="shared" si="3"/>
        <v>183592</v>
      </c>
      <c r="J21" s="53">
        <f t="shared" si="3"/>
        <v>163758</v>
      </c>
      <c r="K21" s="53">
        <f t="shared" si="3"/>
        <v>929247</v>
      </c>
      <c r="L21" s="53">
        <f t="shared" si="3"/>
        <v>248636</v>
      </c>
      <c r="M21" s="53">
        <f t="shared" si="3"/>
        <v>256256</v>
      </c>
      <c r="N21" s="53">
        <f t="shared" si="3"/>
        <v>651246</v>
      </c>
      <c r="O21" s="53">
        <f t="shared" si="3"/>
        <v>4846641</v>
      </c>
      <c r="P21" s="15"/>
    </row>
    <row r="22" spans="1:16" x14ac:dyDescent="0.25">
      <c r="A22" s="59"/>
      <c r="B22" s="59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</row>
    <row r="23" spans="1:16" x14ac:dyDescent="0.25">
      <c r="A23" s="54" t="s">
        <v>190</v>
      </c>
      <c r="B23" s="51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13"/>
      <c r="P23" s="57"/>
    </row>
    <row r="24" spans="1:16" x14ac:dyDescent="0.25">
      <c r="A24" s="51">
        <v>10</v>
      </c>
      <c r="B24" s="56" t="s">
        <v>211</v>
      </c>
      <c r="C24" s="50">
        <v>72445</v>
      </c>
      <c r="D24" s="50">
        <v>73083</v>
      </c>
      <c r="E24" s="50">
        <v>72179</v>
      </c>
      <c r="F24" s="50">
        <v>70797</v>
      </c>
      <c r="G24" s="50">
        <v>65450</v>
      </c>
      <c r="H24" s="50">
        <v>65716</v>
      </c>
      <c r="I24" s="50">
        <v>66779</v>
      </c>
      <c r="J24" s="50">
        <v>73349</v>
      </c>
      <c r="K24" s="50">
        <v>72551</v>
      </c>
      <c r="L24" s="50">
        <v>70514</v>
      </c>
      <c r="M24" s="50">
        <v>73070</v>
      </c>
      <c r="N24" s="50">
        <v>68153</v>
      </c>
      <c r="O24" s="330">
        <f>SUM(C24:N24)</f>
        <v>844086</v>
      </c>
      <c r="P24" s="15"/>
    </row>
    <row r="25" spans="1:16" x14ac:dyDescent="0.25">
      <c r="A25" s="51">
        <v>11</v>
      </c>
      <c r="B25" s="56" t="s">
        <v>212</v>
      </c>
      <c r="C25" s="50">
        <v>12380</v>
      </c>
      <c r="D25" s="50">
        <v>12491</v>
      </c>
      <c r="E25" s="50">
        <v>12333</v>
      </c>
      <c r="F25" s="50">
        <v>12092</v>
      </c>
      <c r="G25" s="50">
        <v>12833</v>
      </c>
      <c r="H25" s="50">
        <v>12879</v>
      </c>
      <c r="I25" s="50">
        <f>12612-3085</f>
        <v>9527</v>
      </c>
      <c r="J25" s="50">
        <v>12538</v>
      </c>
      <c r="K25" s="50">
        <v>12398</v>
      </c>
      <c r="L25" s="50">
        <v>12145</v>
      </c>
      <c r="M25" s="50">
        <v>12489</v>
      </c>
      <c r="N25" s="50">
        <v>13407</v>
      </c>
      <c r="O25" s="330">
        <f>SUM(C25:N25)</f>
        <v>147512</v>
      </c>
      <c r="P25" s="15"/>
    </row>
    <row r="26" spans="1:16" x14ac:dyDescent="0.25">
      <c r="A26" s="51">
        <v>12</v>
      </c>
      <c r="B26" s="56" t="s">
        <v>213</v>
      </c>
      <c r="C26" s="50">
        <v>68820</v>
      </c>
      <c r="D26" s="50">
        <v>70070</v>
      </c>
      <c r="E26" s="50">
        <v>67620</v>
      </c>
      <c r="F26" s="50">
        <v>79270</v>
      </c>
      <c r="G26" s="50">
        <v>72520</v>
      </c>
      <c r="H26" s="50">
        <v>82100</v>
      </c>
      <c r="I26" s="50">
        <v>83300</v>
      </c>
      <c r="J26" s="50">
        <v>85700</v>
      </c>
      <c r="K26" s="50">
        <v>83300</v>
      </c>
      <c r="L26" s="50">
        <v>75500</v>
      </c>
      <c r="M26" s="50">
        <v>79200</v>
      </c>
      <c r="N26" s="50">
        <v>79532</v>
      </c>
      <c r="O26" s="330">
        <f>SUM(C26:N26)</f>
        <v>926932</v>
      </c>
      <c r="P26" s="15"/>
    </row>
    <row r="27" spans="1:16" x14ac:dyDescent="0.25">
      <c r="A27" s="51">
        <v>13</v>
      </c>
      <c r="B27" s="56" t="s">
        <v>49</v>
      </c>
      <c r="C27" s="50">
        <v>1500</v>
      </c>
      <c r="D27" s="50">
        <v>1250</v>
      </c>
      <c r="E27" s="50">
        <v>2500</v>
      </c>
      <c r="F27" s="50">
        <v>4000</v>
      </c>
      <c r="G27" s="50">
        <v>3022</v>
      </c>
      <c r="H27" s="50">
        <v>3000</v>
      </c>
      <c r="I27" s="50">
        <v>2895</v>
      </c>
      <c r="J27" s="50">
        <v>3100</v>
      </c>
      <c r="K27" s="50">
        <v>3300</v>
      </c>
      <c r="L27" s="50">
        <v>3100</v>
      </c>
      <c r="M27" s="50">
        <v>1500</v>
      </c>
      <c r="N27" s="50">
        <v>3287</v>
      </c>
      <c r="O27" s="330">
        <f>SUM(C27:N27)</f>
        <v>32454</v>
      </c>
      <c r="P27" s="15"/>
    </row>
    <row r="28" spans="1:16" x14ac:dyDescent="0.25">
      <c r="A28" s="51">
        <v>14</v>
      </c>
      <c r="B28" s="56" t="s">
        <v>214</v>
      </c>
      <c r="C28" s="50">
        <v>43900</v>
      </c>
      <c r="D28" s="50">
        <v>45900</v>
      </c>
      <c r="E28" s="50">
        <v>42900</v>
      </c>
      <c r="F28" s="50">
        <v>42900</v>
      </c>
      <c r="G28" s="50">
        <v>52400</v>
      </c>
      <c r="H28" s="50">
        <v>65000</v>
      </c>
      <c r="I28" s="50">
        <v>60500</v>
      </c>
      <c r="J28" s="50">
        <v>70400</v>
      </c>
      <c r="K28" s="50">
        <v>66500</v>
      </c>
      <c r="L28" s="50">
        <v>66000</v>
      </c>
      <c r="M28" s="50">
        <v>60100</v>
      </c>
      <c r="N28" s="50">
        <v>69486</v>
      </c>
      <c r="O28" s="330">
        <f>SUM(C28:N28)</f>
        <v>685986</v>
      </c>
      <c r="P28" s="15"/>
    </row>
    <row r="29" spans="1:16" x14ac:dyDescent="0.25">
      <c r="A29" s="51">
        <v>15</v>
      </c>
      <c r="B29" s="56" t="s">
        <v>215</v>
      </c>
      <c r="C29" s="50">
        <f t="shared" ref="C29:O29" si="4">C24+C25+C26+C27+C28</f>
        <v>199045</v>
      </c>
      <c r="D29" s="50">
        <f t="shared" si="4"/>
        <v>202794</v>
      </c>
      <c r="E29" s="50">
        <f t="shared" si="4"/>
        <v>197532</v>
      </c>
      <c r="F29" s="50">
        <f t="shared" si="4"/>
        <v>209059</v>
      </c>
      <c r="G29" s="50">
        <f t="shared" si="4"/>
        <v>206225</v>
      </c>
      <c r="H29" s="50">
        <f t="shared" si="4"/>
        <v>228695</v>
      </c>
      <c r="I29" s="50">
        <f t="shared" si="4"/>
        <v>223001</v>
      </c>
      <c r="J29" s="50">
        <f t="shared" si="4"/>
        <v>245087</v>
      </c>
      <c r="K29" s="50">
        <f t="shared" si="4"/>
        <v>238049</v>
      </c>
      <c r="L29" s="50">
        <f t="shared" si="4"/>
        <v>227259</v>
      </c>
      <c r="M29" s="50">
        <f t="shared" si="4"/>
        <v>226359</v>
      </c>
      <c r="N29" s="50">
        <f t="shared" si="4"/>
        <v>233865</v>
      </c>
      <c r="O29" s="330">
        <f t="shared" si="4"/>
        <v>2636970</v>
      </c>
      <c r="P29" s="15"/>
    </row>
    <row r="30" spans="1:16" x14ac:dyDescent="0.25">
      <c r="A30" s="51">
        <v>16</v>
      </c>
      <c r="B30" s="56" t="s">
        <v>20</v>
      </c>
      <c r="C30" s="50">
        <v>5000</v>
      </c>
      <c r="D30" s="50">
        <v>8000</v>
      </c>
      <c r="E30" s="50">
        <v>8500</v>
      </c>
      <c r="F30" s="50">
        <v>12660</v>
      </c>
      <c r="G30" s="50">
        <v>15000</v>
      </c>
      <c r="H30" s="50">
        <v>35000</v>
      </c>
      <c r="I30" s="50">
        <v>6362</v>
      </c>
      <c r="J30" s="50">
        <v>35500</v>
      </c>
      <c r="K30" s="50">
        <v>48202</v>
      </c>
      <c r="L30" s="50">
        <v>35000</v>
      </c>
      <c r="M30" s="50">
        <v>45000</v>
      </c>
      <c r="N30" s="50">
        <v>55012</v>
      </c>
      <c r="O30" s="330">
        <f>SUM(C30:N30)</f>
        <v>309236</v>
      </c>
      <c r="P30" s="15"/>
    </row>
    <row r="31" spans="1:16" x14ac:dyDescent="0.25">
      <c r="A31" s="51">
        <v>17</v>
      </c>
      <c r="B31" s="56" t="s">
        <v>51</v>
      </c>
      <c r="C31" s="50">
        <v>3550</v>
      </c>
      <c r="D31" s="50">
        <v>11000</v>
      </c>
      <c r="E31" s="50">
        <v>24500</v>
      </c>
      <c r="F31" s="50">
        <v>81899</v>
      </c>
      <c r="G31" s="50">
        <v>78000</v>
      </c>
      <c r="H31" s="50">
        <v>85000</v>
      </c>
      <c r="I31" s="50">
        <v>105000</v>
      </c>
      <c r="J31" s="50">
        <v>39197</v>
      </c>
      <c r="K31" s="50">
        <v>65000</v>
      </c>
      <c r="L31" s="50">
        <v>65000</v>
      </c>
      <c r="M31" s="50">
        <v>85557</v>
      </c>
      <c r="N31" s="50">
        <v>86904</v>
      </c>
      <c r="O31" s="330">
        <f>SUM(C31:N31)</f>
        <v>730607</v>
      </c>
      <c r="P31" s="15"/>
    </row>
    <row r="32" spans="1:16" x14ac:dyDescent="0.25">
      <c r="A32" s="51">
        <v>18</v>
      </c>
      <c r="B32" s="56" t="s">
        <v>216</v>
      </c>
      <c r="C32" s="50">
        <v>0</v>
      </c>
      <c r="D32" s="50">
        <v>1500</v>
      </c>
      <c r="E32" s="50">
        <v>1000</v>
      </c>
      <c r="F32" s="50">
        <v>1000</v>
      </c>
      <c r="G32" s="50">
        <v>16860</v>
      </c>
      <c r="H32" s="50">
        <v>493</v>
      </c>
      <c r="I32" s="50">
        <v>500</v>
      </c>
      <c r="J32" s="50">
        <v>500</v>
      </c>
      <c r="K32" s="50">
        <v>1710</v>
      </c>
      <c r="L32" s="50">
        <v>1500</v>
      </c>
      <c r="M32" s="50">
        <v>5406</v>
      </c>
      <c r="N32" s="50">
        <v>7273</v>
      </c>
      <c r="O32" s="330">
        <f>SUM(C32:N32)</f>
        <v>37742</v>
      </c>
      <c r="P32" s="15"/>
    </row>
    <row r="33" spans="1:16" x14ac:dyDescent="0.25">
      <c r="A33" s="51">
        <v>19</v>
      </c>
      <c r="B33" s="56" t="s">
        <v>217</v>
      </c>
      <c r="C33" s="50">
        <f t="shared" ref="C33:O33" si="5">C30+C31+C32</f>
        <v>8550</v>
      </c>
      <c r="D33" s="50">
        <f t="shared" si="5"/>
        <v>20500</v>
      </c>
      <c r="E33" s="50">
        <f t="shared" si="5"/>
        <v>34000</v>
      </c>
      <c r="F33" s="50">
        <f t="shared" si="5"/>
        <v>95559</v>
      </c>
      <c r="G33" s="50">
        <f t="shared" si="5"/>
        <v>109860</v>
      </c>
      <c r="H33" s="50">
        <f t="shared" si="5"/>
        <v>120493</v>
      </c>
      <c r="I33" s="50">
        <f t="shared" si="5"/>
        <v>111862</v>
      </c>
      <c r="J33" s="50">
        <f t="shared" si="5"/>
        <v>75197</v>
      </c>
      <c r="K33" s="50">
        <f t="shared" si="5"/>
        <v>114912</v>
      </c>
      <c r="L33" s="50">
        <f t="shared" si="5"/>
        <v>101500</v>
      </c>
      <c r="M33" s="50">
        <f t="shared" si="5"/>
        <v>135963</v>
      </c>
      <c r="N33" s="50">
        <f t="shared" si="5"/>
        <v>149189</v>
      </c>
      <c r="O33" s="330">
        <f t="shared" si="5"/>
        <v>1077585</v>
      </c>
      <c r="P33" s="15"/>
    </row>
    <row r="34" spans="1:16" x14ac:dyDescent="0.25">
      <c r="A34" s="51">
        <v>20</v>
      </c>
      <c r="B34" s="56" t="s">
        <v>218</v>
      </c>
      <c r="C34" s="52">
        <v>95001</v>
      </c>
      <c r="D34" s="52"/>
      <c r="E34" s="52"/>
      <c r="F34" s="52"/>
      <c r="G34" s="52">
        <v>8000</v>
      </c>
      <c r="H34" s="52">
        <v>8000</v>
      </c>
      <c r="I34" s="52">
        <v>10000</v>
      </c>
      <c r="J34" s="52">
        <v>5000</v>
      </c>
      <c r="K34" s="52">
        <v>10000</v>
      </c>
      <c r="L34" s="52">
        <v>5000</v>
      </c>
      <c r="M34" s="52">
        <v>5000</v>
      </c>
      <c r="N34" s="52">
        <v>117777</v>
      </c>
      <c r="O34" s="330">
        <f>SUM(C34:N34)</f>
        <v>263778</v>
      </c>
      <c r="P34" s="15"/>
    </row>
    <row r="35" spans="1:16" x14ac:dyDescent="0.25">
      <c r="A35" s="51">
        <v>21</v>
      </c>
      <c r="B35" s="56" t="s">
        <v>219</v>
      </c>
      <c r="C35" s="50">
        <f t="shared" ref="C35:O35" si="6">C29+C33+C34</f>
        <v>302596</v>
      </c>
      <c r="D35" s="50">
        <f t="shared" si="6"/>
        <v>223294</v>
      </c>
      <c r="E35" s="50">
        <f t="shared" si="6"/>
        <v>231532</v>
      </c>
      <c r="F35" s="50">
        <f t="shared" si="6"/>
        <v>304618</v>
      </c>
      <c r="G35" s="50">
        <f t="shared" si="6"/>
        <v>324085</v>
      </c>
      <c r="H35" s="50">
        <f t="shared" si="6"/>
        <v>357188</v>
      </c>
      <c r="I35" s="50">
        <f t="shared" si="6"/>
        <v>344863</v>
      </c>
      <c r="J35" s="50">
        <f t="shared" si="6"/>
        <v>325284</v>
      </c>
      <c r="K35" s="50">
        <f t="shared" si="6"/>
        <v>362961</v>
      </c>
      <c r="L35" s="50">
        <f t="shared" si="6"/>
        <v>333759</v>
      </c>
      <c r="M35" s="50">
        <f t="shared" si="6"/>
        <v>367322</v>
      </c>
      <c r="N35" s="50">
        <f t="shared" si="6"/>
        <v>500831</v>
      </c>
      <c r="O35" s="310">
        <f t="shared" si="6"/>
        <v>3978333</v>
      </c>
    </row>
    <row r="36" spans="1:16" ht="26.4" x14ac:dyDescent="0.25">
      <c r="A36" s="51">
        <v>22</v>
      </c>
      <c r="B36" s="55" t="s">
        <v>220</v>
      </c>
      <c r="C36" s="50">
        <v>41705</v>
      </c>
      <c r="D36" s="50">
        <v>0</v>
      </c>
      <c r="E36" s="50">
        <v>11764</v>
      </c>
      <c r="F36" s="50">
        <v>379077</v>
      </c>
      <c r="G36" s="50">
        <v>0</v>
      </c>
      <c r="H36" s="50">
        <v>11764</v>
      </c>
      <c r="I36" s="50">
        <v>0</v>
      </c>
      <c r="J36" s="50">
        <v>0</v>
      </c>
      <c r="K36" s="50">
        <v>404516</v>
      </c>
      <c r="L36" s="50">
        <v>0</v>
      </c>
      <c r="M36" s="50">
        <v>7717</v>
      </c>
      <c r="N36" s="50">
        <v>11765</v>
      </c>
      <c r="O36" s="330">
        <f>SUM(C36:N36)</f>
        <v>868308</v>
      </c>
      <c r="P36" s="15"/>
    </row>
    <row r="37" spans="1:16" x14ac:dyDescent="0.25">
      <c r="A37" s="54">
        <v>23</v>
      </c>
      <c r="B37" s="54" t="s">
        <v>221</v>
      </c>
      <c r="C37" s="53">
        <f t="shared" ref="C37:O37" si="7">C35+C36</f>
        <v>344301</v>
      </c>
      <c r="D37" s="53">
        <f t="shared" si="7"/>
        <v>223294</v>
      </c>
      <c r="E37" s="53">
        <f t="shared" si="7"/>
        <v>243296</v>
      </c>
      <c r="F37" s="53">
        <f t="shared" si="7"/>
        <v>683695</v>
      </c>
      <c r="G37" s="53">
        <f t="shared" si="7"/>
        <v>324085</v>
      </c>
      <c r="H37" s="53">
        <f t="shared" si="7"/>
        <v>368952</v>
      </c>
      <c r="I37" s="53">
        <f t="shared" si="7"/>
        <v>344863</v>
      </c>
      <c r="J37" s="53">
        <f t="shared" si="7"/>
        <v>325284</v>
      </c>
      <c r="K37" s="53">
        <f t="shared" si="7"/>
        <v>767477</v>
      </c>
      <c r="L37" s="53">
        <f t="shared" si="7"/>
        <v>333759</v>
      </c>
      <c r="M37" s="53">
        <f t="shared" si="7"/>
        <v>375039</v>
      </c>
      <c r="N37" s="53">
        <f t="shared" si="7"/>
        <v>512596</v>
      </c>
      <c r="O37" s="53">
        <f t="shared" si="7"/>
        <v>4846641</v>
      </c>
      <c r="P37" s="15"/>
    </row>
    <row r="38" spans="1:16" x14ac:dyDescent="0.25">
      <c r="A38" s="51">
        <v>24</v>
      </c>
      <c r="B38" s="51" t="s">
        <v>222</v>
      </c>
      <c r="C38" s="50">
        <f t="shared" ref="C38:N38" si="8">C18-C35</f>
        <v>-109905</v>
      </c>
      <c r="D38" s="50">
        <f t="shared" si="8"/>
        <v>-64440</v>
      </c>
      <c r="E38" s="50">
        <f t="shared" si="8"/>
        <v>247761</v>
      </c>
      <c r="F38" s="50">
        <f t="shared" si="8"/>
        <v>-135325</v>
      </c>
      <c r="G38" s="50">
        <f t="shared" si="8"/>
        <v>-72292</v>
      </c>
      <c r="H38" s="50">
        <f t="shared" si="8"/>
        <v>-158466</v>
      </c>
      <c r="I38" s="50">
        <f t="shared" si="8"/>
        <v>-161271</v>
      </c>
      <c r="J38" s="50">
        <f t="shared" si="8"/>
        <v>-161526</v>
      </c>
      <c r="K38" s="50">
        <f t="shared" si="8"/>
        <v>173534</v>
      </c>
      <c r="L38" s="50">
        <f t="shared" si="8"/>
        <v>-89914</v>
      </c>
      <c r="M38" s="50">
        <f t="shared" si="8"/>
        <v>-111066</v>
      </c>
      <c r="N38" s="50">
        <f t="shared" si="8"/>
        <v>91078</v>
      </c>
      <c r="O38" s="52">
        <f>SUM(C38:N38)</f>
        <v>-551832</v>
      </c>
      <c r="P38" s="15"/>
    </row>
    <row r="39" spans="1:16" x14ac:dyDescent="0.25">
      <c r="A39" s="51">
        <v>25</v>
      </c>
      <c r="B39" s="51" t="s">
        <v>223</v>
      </c>
      <c r="C39" s="50">
        <f t="shared" ref="C39:N39" si="9">C21-C37</f>
        <v>404314</v>
      </c>
      <c r="D39" s="50">
        <f t="shared" si="9"/>
        <v>-64440</v>
      </c>
      <c r="E39" s="50">
        <f t="shared" si="9"/>
        <v>264256</v>
      </c>
      <c r="F39" s="50">
        <f t="shared" si="9"/>
        <v>-135325</v>
      </c>
      <c r="G39" s="50">
        <f t="shared" si="9"/>
        <v>-72292</v>
      </c>
      <c r="H39" s="50">
        <f t="shared" si="9"/>
        <v>-170230</v>
      </c>
      <c r="I39" s="50">
        <f t="shared" si="9"/>
        <v>-161271</v>
      </c>
      <c r="J39" s="50">
        <f t="shared" si="9"/>
        <v>-161526</v>
      </c>
      <c r="K39" s="50">
        <f t="shared" si="9"/>
        <v>161770</v>
      </c>
      <c r="L39" s="50">
        <f t="shared" si="9"/>
        <v>-85123</v>
      </c>
      <c r="M39" s="50">
        <f t="shared" si="9"/>
        <v>-118783</v>
      </c>
      <c r="N39" s="50">
        <f t="shared" si="9"/>
        <v>138650</v>
      </c>
      <c r="O39" s="52">
        <f>SUM(C39:N39)</f>
        <v>0</v>
      </c>
    </row>
    <row r="40" spans="1:16" x14ac:dyDescent="0.25">
      <c r="A40" s="51">
        <v>26</v>
      </c>
      <c r="B40" s="51" t="s">
        <v>224</v>
      </c>
      <c r="C40" s="50">
        <f>C21-C37</f>
        <v>404314</v>
      </c>
      <c r="D40" s="50">
        <f t="shared" ref="D40:O40" si="10">C40+D21-D37</f>
        <v>339874</v>
      </c>
      <c r="E40" s="50">
        <f t="shared" si="10"/>
        <v>604130</v>
      </c>
      <c r="F40" s="50">
        <f t="shared" si="10"/>
        <v>468805</v>
      </c>
      <c r="G40" s="50">
        <f t="shared" si="10"/>
        <v>396513</v>
      </c>
      <c r="H40" s="50">
        <f t="shared" si="10"/>
        <v>226283</v>
      </c>
      <c r="I40" s="50">
        <f t="shared" si="10"/>
        <v>65012</v>
      </c>
      <c r="J40" s="50">
        <f t="shared" si="10"/>
        <v>-96514</v>
      </c>
      <c r="K40" s="50">
        <f t="shared" si="10"/>
        <v>65256</v>
      </c>
      <c r="L40" s="50">
        <f t="shared" si="10"/>
        <v>-19867</v>
      </c>
      <c r="M40" s="50">
        <f t="shared" si="10"/>
        <v>-138650</v>
      </c>
      <c r="N40" s="50">
        <f t="shared" si="10"/>
        <v>0</v>
      </c>
      <c r="O40" s="50">
        <f t="shared" si="10"/>
        <v>0</v>
      </c>
    </row>
    <row r="42" spans="1:16" x14ac:dyDescent="0.25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</sheetData>
  <mergeCells count="1">
    <mergeCell ref="A3:O3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7"/>
  <sheetViews>
    <sheetView workbookViewId="0">
      <selection activeCell="S2" sqref="S2"/>
    </sheetView>
  </sheetViews>
  <sheetFormatPr defaultRowHeight="13.2" x14ac:dyDescent="0.25"/>
  <cols>
    <col min="1" max="3" width="8.88671875" style="10"/>
    <col min="4" max="4" width="10.33203125" style="10" customWidth="1"/>
    <col min="5" max="5" width="8.88671875" style="10"/>
    <col min="6" max="6" width="11.33203125" style="10" customWidth="1"/>
    <col min="7" max="8" width="8.88671875" style="10"/>
    <col min="9" max="9" width="10.6640625" style="10" customWidth="1"/>
    <col min="10" max="10" width="10" style="10" customWidth="1"/>
    <col min="11" max="11" width="10.6640625" style="10" customWidth="1"/>
    <col min="12" max="13" width="8.88671875" style="10"/>
    <col min="14" max="14" width="10.44140625" style="10" customWidth="1"/>
    <col min="15" max="15" width="7.33203125" style="10" bestFit="1" customWidth="1"/>
    <col min="16" max="16" width="9.109375" style="10" customWidth="1"/>
    <col min="17" max="261" width="8.88671875" style="10"/>
    <col min="262" max="262" width="11.33203125" style="10" customWidth="1"/>
    <col min="263" max="269" width="8.88671875" style="10"/>
    <col min="270" max="270" width="6" style="10" bestFit="1" customWidth="1"/>
    <col min="271" max="271" width="7.33203125" style="10" bestFit="1" customWidth="1"/>
    <col min="272" max="517" width="8.88671875" style="10"/>
    <col min="518" max="518" width="11.33203125" style="10" customWidth="1"/>
    <col min="519" max="525" width="8.88671875" style="10"/>
    <col min="526" max="526" width="6" style="10" bestFit="1" customWidth="1"/>
    <col min="527" max="527" width="7.33203125" style="10" bestFit="1" customWidth="1"/>
    <col min="528" max="773" width="8.88671875" style="10"/>
    <col min="774" max="774" width="11.33203125" style="10" customWidth="1"/>
    <col min="775" max="781" width="8.88671875" style="10"/>
    <col min="782" max="782" width="6" style="10" bestFit="1" customWidth="1"/>
    <col min="783" max="783" width="7.33203125" style="10" bestFit="1" customWidth="1"/>
    <col min="784" max="1029" width="8.88671875" style="10"/>
    <col min="1030" max="1030" width="11.33203125" style="10" customWidth="1"/>
    <col min="1031" max="1037" width="8.88671875" style="10"/>
    <col min="1038" max="1038" width="6" style="10" bestFit="1" customWidth="1"/>
    <col min="1039" max="1039" width="7.33203125" style="10" bestFit="1" customWidth="1"/>
    <col min="1040" max="1285" width="8.88671875" style="10"/>
    <col min="1286" max="1286" width="11.33203125" style="10" customWidth="1"/>
    <col min="1287" max="1293" width="8.88671875" style="10"/>
    <col min="1294" max="1294" width="6" style="10" bestFit="1" customWidth="1"/>
    <col min="1295" max="1295" width="7.33203125" style="10" bestFit="1" customWidth="1"/>
    <col min="1296" max="1541" width="8.88671875" style="10"/>
    <col min="1542" max="1542" width="11.33203125" style="10" customWidth="1"/>
    <col min="1543" max="1549" width="8.88671875" style="10"/>
    <col min="1550" max="1550" width="6" style="10" bestFit="1" customWidth="1"/>
    <col min="1551" max="1551" width="7.33203125" style="10" bestFit="1" customWidth="1"/>
    <col min="1552" max="1797" width="8.88671875" style="10"/>
    <col min="1798" max="1798" width="11.33203125" style="10" customWidth="1"/>
    <col min="1799" max="1805" width="8.88671875" style="10"/>
    <col min="1806" max="1806" width="6" style="10" bestFit="1" customWidth="1"/>
    <col min="1807" max="1807" width="7.33203125" style="10" bestFit="1" customWidth="1"/>
    <col min="1808" max="2053" width="8.88671875" style="10"/>
    <col min="2054" max="2054" width="11.33203125" style="10" customWidth="1"/>
    <col min="2055" max="2061" width="8.88671875" style="10"/>
    <col min="2062" max="2062" width="6" style="10" bestFit="1" customWidth="1"/>
    <col min="2063" max="2063" width="7.33203125" style="10" bestFit="1" customWidth="1"/>
    <col min="2064" max="2309" width="8.88671875" style="10"/>
    <col min="2310" max="2310" width="11.33203125" style="10" customWidth="1"/>
    <col min="2311" max="2317" width="8.88671875" style="10"/>
    <col min="2318" max="2318" width="6" style="10" bestFit="1" customWidth="1"/>
    <col min="2319" max="2319" width="7.33203125" style="10" bestFit="1" customWidth="1"/>
    <col min="2320" max="2565" width="8.88671875" style="10"/>
    <col min="2566" max="2566" width="11.33203125" style="10" customWidth="1"/>
    <col min="2567" max="2573" width="8.88671875" style="10"/>
    <col min="2574" max="2574" width="6" style="10" bestFit="1" customWidth="1"/>
    <col min="2575" max="2575" width="7.33203125" style="10" bestFit="1" customWidth="1"/>
    <col min="2576" max="2821" width="8.88671875" style="10"/>
    <col min="2822" max="2822" width="11.33203125" style="10" customWidth="1"/>
    <col min="2823" max="2829" width="8.88671875" style="10"/>
    <col min="2830" max="2830" width="6" style="10" bestFit="1" customWidth="1"/>
    <col min="2831" max="2831" width="7.33203125" style="10" bestFit="1" customWidth="1"/>
    <col min="2832" max="3077" width="8.88671875" style="10"/>
    <col min="3078" max="3078" width="11.33203125" style="10" customWidth="1"/>
    <col min="3079" max="3085" width="8.88671875" style="10"/>
    <col min="3086" max="3086" width="6" style="10" bestFit="1" customWidth="1"/>
    <col min="3087" max="3087" width="7.33203125" style="10" bestFit="1" customWidth="1"/>
    <col min="3088" max="3333" width="8.88671875" style="10"/>
    <col min="3334" max="3334" width="11.33203125" style="10" customWidth="1"/>
    <col min="3335" max="3341" width="8.88671875" style="10"/>
    <col min="3342" max="3342" width="6" style="10" bestFit="1" customWidth="1"/>
    <col min="3343" max="3343" width="7.33203125" style="10" bestFit="1" customWidth="1"/>
    <col min="3344" max="3589" width="8.88671875" style="10"/>
    <col min="3590" max="3590" width="11.33203125" style="10" customWidth="1"/>
    <col min="3591" max="3597" width="8.88671875" style="10"/>
    <col min="3598" max="3598" width="6" style="10" bestFit="1" customWidth="1"/>
    <col min="3599" max="3599" width="7.33203125" style="10" bestFit="1" customWidth="1"/>
    <col min="3600" max="3845" width="8.88671875" style="10"/>
    <col min="3846" max="3846" width="11.33203125" style="10" customWidth="1"/>
    <col min="3847" max="3853" width="8.88671875" style="10"/>
    <col min="3854" max="3854" width="6" style="10" bestFit="1" customWidth="1"/>
    <col min="3855" max="3855" width="7.33203125" style="10" bestFit="1" customWidth="1"/>
    <col min="3856" max="4101" width="8.88671875" style="10"/>
    <col min="4102" max="4102" width="11.33203125" style="10" customWidth="1"/>
    <col min="4103" max="4109" width="8.88671875" style="10"/>
    <col min="4110" max="4110" width="6" style="10" bestFit="1" customWidth="1"/>
    <col min="4111" max="4111" width="7.33203125" style="10" bestFit="1" customWidth="1"/>
    <col min="4112" max="4357" width="8.88671875" style="10"/>
    <col min="4358" max="4358" width="11.33203125" style="10" customWidth="1"/>
    <col min="4359" max="4365" width="8.88671875" style="10"/>
    <col min="4366" max="4366" width="6" style="10" bestFit="1" customWidth="1"/>
    <col min="4367" max="4367" width="7.33203125" style="10" bestFit="1" customWidth="1"/>
    <col min="4368" max="4613" width="8.88671875" style="10"/>
    <col min="4614" max="4614" width="11.33203125" style="10" customWidth="1"/>
    <col min="4615" max="4621" width="8.88671875" style="10"/>
    <col min="4622" max="4622" width="6" style="10" bestFit="1" customWidth="1"/>
    <col min="4623" max="4623" width="7.33203125" style="10" bestFit="1" customWidth="1"/>
    <col min="4624" max="4869" width="8.88671875" style="10"/>
    <col min="4870" max="4870" width="11.33203125" style="10" customWidth="1"/>
    <col min="4871" max="4877" width="8.88671875" style="10"/>
    <col min="4878" max="4878" width="6" style="10" bestFit="1" customWidth="1"/>
    <col min="4879" max="4879" width="7.33203125" style="10" bestFit="1" customWidth="1"/>
    <col min="4880" max="5125" width="8.88671875" style="10"/>
    <col min="5126" max="5126" width="11.33203125" style="10" customWidth="1"/>
    <col min="5127" max="5133" width="8.88671875" style="10"/>
    <col min="5134" max="5134" width="6" style="10" bestFit="1" customWidth="1"/>
    <col min="5135" max="5135" width="7.33203125" style="10" bestFit="1" customWidth="1"/>
    <col min="5136" max="5381" width="8.88671875" style="10"/>
    <col min="5382" max="5382" width="11.33203125" style="10" customWidth="1"/>
    <col min="5383" max="5389" width="8.88671875" style="10"/>
    <col min="5390" max="5390" width="6" style="10" bestFit="1" customWidth="1"/>
    <col min="5391" max="5391" width="7.33203125" style="10" bestFit="1" customWidth="1"/>
    <col min="5392" max="5637" width="8.88671875" style="10"/>
    <col min="5638" max="5638" width="11.33203125" style="10" customWidth="1"/>
    <col min="5639" max="5645" width="8.88671875" style="10"/>
    <col min="5646" max="5646" width="6" style="10" bestFit="1" customWidth="1"/>
    <col min="5647" max="5647" width="7.33203125" style="10" bestFit="1" customWidth="1"/>
    <col min="5648" max="5893" width="8.88671875" style="10"/>
    <col min="5894" max="5894" width="11.33203125" style="10" customWidth="1"/>
    <col min="5895" max="5901" width="8.88671875" style="10"/>
    <col min="5902" max="5902" width="6" style="10" bestFit="1" customWidth="1"/>
    <col min="5903" max="5903" width="7.33203125" style="10" bestFit="1" customWidth="1"/>
    <col min="5904" max="6149" width="8.88671875" style="10"/>
    <col min="6150" max="6150" width="11.33203125" style="10" customWidth="1"/>
    <col min="6151" max="6157" width="8.88671875" style="10"/>
    <col min="6158" max="6158" width="6" style="10" bestFit="1" customWidth="1"/>
    <col min="6159" max="6159" width="7.33203125" style="10" bestFit="1" customWidth="1"/>
    <col min="6160" max="6405" width="8.88671875" style="10"/>
    <col min="6406" max="6406" width="11.33203125" style="10" customWidth="1"/>
    <col min="6407" max="6413" width="8.88671875" style="10"/>
    <col min="6414" max="6414" width="6" style="10" bestFit="1" customWidth="1"/>
    <col min="6415" max="6415" width="7.33203125" style="10" bestFit="1" customWidth="1"/>
    <col min="6416" max="6661" width="8.88671875" style="10"/>
    <col min="6662" max="6662" width="11.33203125" style="10" customWidth="1"/>
    <col min="6663" max="6669" width="8.88671875" style="10"/>
    <col min="6670" max="6670" width="6" style="10" bestFit="1" customWidth="1"/>
    <col min="6671" max="6671" width="7.33203125" style="10" bestFit="1" customWidth="1"/>
    <col min="6672" max="6917" width="8.88671875" style="10"/>
    <col min="6918" max="6918" width="11.33203125" style="10" customWidth="1"/>
    <col min="6919" max="6925" width="8.88671875" style="10"/>
    <col min="6926" max="6926" width="6" style="10" bestFit="1" customWidth="1"/>
    <col min="6927" max="6927" width="7.33203125" style="10" bestFit="1" customWidth="1"/>
    <col min="6928" max="7173" width="8.88671875" style="10"/>
    <col min="7174" max="7174" width="11.33203125" style="10" customWidth="1"/>
    <col min="7175" max="7181" width="8.88671875" style="10"/>
    <col min="7182" max="7182" width="6" style="10" bestFit="1" customWidth="1"/>
    <col min="7183" max="7183" width="7.33203125" style="10" bestFit="1" customWidth="1"/>
    <col min="7184" max="7429" width="8.88671875" style="10"/>
    <col min="7430" max="7430" width="11.33203125" style="10" customWidth="1"/>
    <col min="7431" max="7437" width="8.88671875" style="10"/>
    <col min="7438" max="7438" width="6" style="10" bestFit="1" customWidth="1"/>
    <col min="7439" max="7439" width="7.33203125" style="10" bestFit="1" customWidth="1"/>
    <col min="7440" max="7685" width="8.88671875" style="10"/>
    <col min="7686" max="7686" width="11.33203125" style="10" customWidth="1"/>
    <col min="7687" max="7693" width="8.88671875" style="10"/>
    <col min="7694" max="7694" width="6" style="10" bestFit="1" customWidth="1"/>
    <col min="7695" max="7695" width="7.33203125" style="10" bestFit="1" customWidth="1"/>
    <col min="7696" max="7941" width="8.88671875" style="10"/>
    <col min="7942" max="7942" width="11.33203125" style="10" customWidth="1"/>
    <col min="7943" max="7949" width="8.88671875" style="10"/>
    <col min="7950" max="7950" width="6" style="10" bestFit="1" customWidth="1"/>
    <col min="7951" max="7951" width="7.33203125" style="10" bestFit="1" customWidth="1"/>
    <col min="7952" max="8197" width="8.88671875" style="10"/>
    <col min="8198" max="8198" width="11.33203125" style="10" customWidth="1"/>
    <col min="8199" max="8205" width="8.88671875" style="10"/>
    <col min="8206" max="8206" width="6" style="10" bestFit="1" customWidth="1"/>
    <col min="8207" max="8207" width="7.33203125" style="10" bestFit="1" customWidth="1"/>
    <col min="8208" max="8453" width="8.88671875" style="10"/>
    <col min="8454" max="8454" width="11.33203125" style="10" customWidth="1"/>
    <col min="8455" max="8461" width="8.88671875" style="10"/>
    <col min="8462" max="8462" width="6" style="10" bestFit="1" customWidth="1"/>
    <col min="8463" max="8463" width="7.33203125" style="10" bestFit="1" customWidth="1"/>
    <col min="8464" max="8709" width="8.88671875" style="10"/>
    <col min="8710" max="8710" width="11.33203125" style="10" customWidth="1"/>
    <col min="8711" max="8717" width="8.88671875" style="10"/>
    <col min="8718" max="8718" width="6" style="10" bestFit="1" customWidth="1"/>
    <col min="8719" max="8719" width="7.33203125" style="10" bestFit="1" customWidth="1"/>
    <col min="8720" max="8965" width="8.88671875" style="10"/>
    <col min="8966" max="8966" width="11.33203125" style="10" customWidth="1"/>
    <col min="8967" max="8973" width="8.88671875" style="10"/>
    <col min="8974" max="8974" width="6" style="10" bestFit="1" customWidth="1"/>
    <col min="8975" max="8975" width="7.33203125" style="10" bestFit="1" customWidth="1"/>
    <col min="8976" max="9221" width="8.88671875" style="10"/>
    <col min="9222" max="9222" width="11.33203125" style="10" customWidth="1"/>
    <col min="9223" max="9229" width="8.88671875" style="10"/>
    <col min="9230" max="9230" width="6" style="10" bestFit="1" customWidth="1"/>
    <col min="9231" max="9231" width="7.33203125" style="10" bestFit="1" customWidth="1"/>
    <col min="9232" max="9477" width="8.88671875" style="10"/>
    <col min="9478" max="9478" width="11.33203125" style="10" customWidth="1"/>
    <col min="9479" max="9485" width="8.88671875" style="10"/>
    <col min="9486" max="9486" width="6" style="10" bestFit="1" customWidth="1"/>
    <col min="9487" max="9487" width="7.33203125" style="10" bestFit="1" customWidth="1"/>
    <col min="9488" max="9733" width="8.88671875" style="10"/>
    <col min="9734" max="9734" width="11.33203125" style="10" customWidth="1"/>
    <col min="9735" max="9741" width="8.88671875" style="10"/>
    <col min="9742" max="9742" width="6" style="10" bestFit="1" customWidth="1"/>
    <col min="9743" max="9743" width="7.33203125" style="10" bestFit="1" customWidth="1"/>
    <col min="9744" max="9989" width="8.88671875" style="10"/>
    <col min="9990" max="9990" width="11.33203125" style="10" customWidth="1"/>
    <col min="9991" max="9997" width="8.88671875" style="10"/>
    <col min="9998" max="9998" width="6" style="10" bestFit="1" customWidth="1"/>
    <col min="9999" max="9999" width="7.33203125" style="10" bestFit="1" customWidth="1"/>
    <col min="10000" max="10245" width="8.88671875" style="10"/>
    <col min="10246" max="10246" width="11.33203125" style="10" customWidth="1"/>
    <col min="10247" max="10253" width="8.88671875" style="10"/>
    <col min="10254" max="10254" width="6" style="10" bestFit="1" customWidth="1"/>
    <col min="10255" max="10255" width="7.33203125" style="10" bestFit="1" customWidth="1"/>
    <col min="10256" max="10501" width="8.88671875" style="10"/>
    <col min="10502" max="10502" width="11.33203125" style="10" customWidth="1"/>
    <col min="10503" max="10509" width="8.88671875" style="10"/>
    <col min="10510" max="10510" width="6" style="10" bestFit="1" customWidth="1"/>
    <col min="10511" max="10511" width="7.33203125" style="10" bestFit="1" customWidth="1"/>
    <col min="10512" max="10757" width="8.88671875" style="10"/>
    <col min="10758" max="10758" width="11.33203125" style="10" customWidth="1"/>
    <col min="10759" max="10765" width="8.88671875" style="10"/>
    <col min="10766" max="10766" width="6" style="10" bestFit="1" customWidth="1"/>
    <col min="10767" max="10767" width="7.33203125" style="10" bestFit="1" customWidth="1"/>
    <col min="10768" max="11013" width="8.88671875" style="10"/>
    <col min="11014" max="11014" width="11.33203125" style="10" customWidth="1"/>
    <col min="11015" max="11021" width="8.88671875" style="10"/>
    <col min="11022" max="11022" width="6" style="10" bestFit="1" customWidth="1"/>
    <col min="11023" max="11023" width="7.33203125" style="10" bestFit="1" customWidth="1"/>
    <col min="11024" max="11269" width="8.88671875" style="10"/>
    <col min="11270" max="11270" width="11.33203125" style="10" customWidth="1"/>
    <col min="11271" max="11277" width="8.88671875" style="10"/>
    <col min="11278" max="11278" width="6" style="10" bestFit="1" customWidth="1"/>
    <col min="11279" max="11279" width="7.33203125" style="10" bestFit="1" customWidth="1"/>
    <col min="11280" max="11525" width="8.88671875" style="10"/>
    <col min="11526" max="11526" width="11.33203125" style="10" customWidth="1"/>
    <col min="11527" max="11533" width="8.88671875" style="10"/>
    <col min="11534" max="11534" width="6" style="10" bestFit="1" customWidth="1"/>
    <col min="11535" max="11535" width="7.33203125" style="10" bestFit="1" customWidth="1"/>
    <col min="11536" max="11781" width="8.88671875" style="10"/>
    <col min="11782" max="11782" width="11.33203125" style="10" customWidth="1"/>
    <col min="11783" max="11789" width="8.88671875" style="10"/>
    <col min="11790" max="11790" width="6" style="10" bestFit="1" customWidth="1"/>
    <col min="11791" max="11791" width="7.33203125" style="10" bestFit="1" customWidth="1"/>
    <col min="11792" max="12037" width="8.88671875" style="10"/>
    <col min="12038" max="12038" width="11.33203125" style="10" customWidth="1"/>
    <col min="12039" max="12045" width="8.88671875" style="10"/>
    <col min="12046" max="12046" width="6" style="10" bestFit="1" customWidth="1"/>
    <col min="12047" max="12047" width="7.33203125" style="10" bestFit="1" customWidth="1"/>
    <col min="12048" max="12293" width="8.88671875" style="10"/>
    <col min="12294" max="12294" width="11.33203125" style="10" customWidth="1"/>
    <col min="12295" max="12301" width="8.88671875" style="10"/>
    <col min="12302" max="12302" width="6" style="10" bestFit="1" customWidth="1"/>
    <col min="12303" max="12303" width="7.33203125" style="10" bestFit="1" customWidth="1"/>
    <col min="12304" max="12549" width="8.88671875" style="10"/>
    <col min="12550" max="12550" width="11.33203125" style="10" customWidth="1"/>
    <col min="12551" max="12557" width="8.88671875" style="10"/>
    <col min="12558" max="12558" width="6" style="10" bestFit="1" customWidth="1"/>
    <col min="12559" max="12559" width="7.33203125" style="10" bestFit="1" customWidth="1"/>
    <col min="12560" max="12805" width="8.88671875" style="10"/>
    <col min="12806" max="12806" width="11.33203125" style="10" customWidth="1"/>
    <col min="12807" max="12813" width="8.88671875" style="10"/>
    <col min="12814" max="12814" width="6" style="10" bestFit="1" customWidth="1"/>
    <col min="12815" max="12815" width="7.33203125" style="10" bestFit="1" customWidth="1"/>
    <col min="12816" max="13061" width="8.88671875" style="10"/>
    <col min="13062" max="13062" width="11.33203125" style="10" customWidth="1"/>
    <col min="13063" max="13069" width="8.88671875" style="10"/>
    <col min="13070" max="13070" width="6" style="10" bestFit="1" customWidth="1"/>
    <col min="13071" max="13071" width="7.33203125" style="10" bestFit="1" customWidth="1"/>
    <col min="13072" max="13317" width="8.88671875" style="10"/>
    <col min="13318" max="13318" width="11.33203125" style="10" customWidth="1"/>
    <col min="13319" max="13325" width="8.88671875" style="10"/>
    <col min="13326" max="13326" width="6" style="10" bestFit="1" customWidth="1"/>
    <col min="13327" max="13327" width="7.33203125" style="10" bestFit="1" customWidth="1"/>
    <col min="13328" max="13573" width="8.88671875" style="10"/>
    <col min="13574" max="13574" width="11.33203125" style="10" customWidth="1"/>
    <col min="13575" max="13581" width="8.88671875" style="10"/>
    <col min="13582" max="13582" width="6" style="10" bestFit="1" customWidth="1"/>
    <col min="13583" max="13583" width="7.33203125" style="10" bestFit="1" customWidth="1"/>
    <col min="13584" max="13829" width="8.88671875" style="10"/>
    <col min="13830" max="13830" width="11.33203125" style="10" customWidth="1"/>
    <col min="13831" max="13837" width="8.88671875" style="10"/>
    <col min="13838" max="13838" width="6" style="10" bestFit="1" customWidth="1"/>
    <col min="13839" max="13839" width="7.33203125" style="10" bestFit="1" customWidth="1"/>
    <col min="13840" max="14085" width="8.88671875" style="10"/>
    <col min="14086" max="14086" width="11.33203125" style="10" customWidth="1"/>
    <col min="14087" max="14093" width="8.88671875" style="10"/>
    <col min="14094" max="14094" width="6" style="10" bestFit="1" customWidth="1"/>
    <col min="14095" max="14095" width="7.33203125" style="10" bestFit="1" customWidth="1"/>
    <col min="14096" max="14341" width="8.88671875" style="10"/>
    <col min="14342" max="14342" width="11.33203125" style="10" customWidth="1"/>
    <col min="14343" max="14349" width="8.88671875" style="10"/>
    <col min="14350" max="14350" width="6" style="10" bestFit="1" customWidth="1"/>
    <col min="14351" max="14351" width="7.33203125" style="10" bestFit="1" customWidth="1"/>
    <col min="14352" max="14597" width="8.88671875" style="10"/>
    <col min="14598" max="14598" width="11.33203125" style="10" customWidth="1"/>
    <col min="14599" max="14605" width="8.88671875" style="10"/>
    <col min="14606" max="14606" width="6" style="10" bestFit="1" customWidth="1"/>
    <col min="14607" max="14607" width="7.33203125" style="10" bestFit="1" customWidth="1"/>
    <col min="14608" max="14853" width="8.88671875" style="10"/>
    <col min="14854" max="14854" width="11.33203125" style="10" customWidth="1"/>
    <col min="14855" max="14861" width="8.88671875" style="10"/>
    <col min="14862" max="14862" width="6" style="10" bestFit="1" customWidth="1"/>
    <col min="14863" max="14863" width="7.33203125" style="10" bestFit="1" customWidth="1"/>
    <col min="14864" max="15109" width="8.88671875" style="10"/>
    <col min="15110" max="15110" width="11.33203125" style="10" customWidth="1"/>
    <col min="15111" max="15117" width="8.88671875" style="10"/>
    <col min="15118" max="15118" width="6" style="10" bestFit="1" customWidth="1"/>
    <col min="15119" max="15119" width="7.33203125" style="10" bestFit="1" customWidth="1"/>
    <col min="15120" max="15365" width="8.88671875" style="10"/>
    <col min="15366" max="15366" width="11.33203125" style="10" customWidth="1"/>
    <col min="15367" max="15373" width="8.88671875" style="10"/>
    <col min="15374" max="15374" width="6" style="10" bestFit="1" customWidth="1"/>
    <col min="15375" max="15375" width="7.33203125" style="10" bestFit="1" customWidth="1"/>
    <col min="15376" max="15621" width="8.88671875" style="10"/>
    <col min="15622" max="15622" width="11.33203125" style="10" customWidth="1"/>
    <col min="15623" max="15629" width="8.88671875" style="10"/>
    <col min="15630" max="15630" width="6" style="10" bestFit="1" customWidth="1"/>
    <col min="15631" max="15631" width="7.33203125" style="10" bestFit="1" customWidth="1"/>
    <col min="15632" max="15877" width="8.88671875" style="10"/>
    <col min="15878" max="15878" width="11.33203125" style="10" customWidth="1"/>
    <col min="15879" max="15885" width="8.88671875" style="10"/>
    <col min="15886" max="15886" width="6" style="10" bestFit="1" customWidth="1"/>
    <col min="15887" max="15887" width="7.33203125" style="10" bestFit="1" customWidth="1"/>
    <col min="15888" max="16133" width="8.88671875" style="10"/>
    <col min="16134" max="16134" width="11.33203125" style="10" customWidth="1"/>
    <col min="16135" max="16141" width="8.88671875" style="10"/>
    <col min="16142" max="16142" width="6" style="10" bestFit="1" customWidth="1"/>
    <col min="16143" max="16143" width="7.33203125" style="10" bestFit="1" customWidth="1"/>
    <col min="16144" max="16384" width="8.88671875" style="10"/>
  </cols>
  <sheetData>
    <row r="1" spans="1:20" ht="13.8" x14ac:dyDescent="0.25">
      <c r="S1" s="47" t="s">
        <v>574</v>
      </c>
    </row>
    <row r="2" spans="1:20" ht="13.8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36" t="s">
        <v>575</v>
      </c>
    </row>
    <row r="3" spans="1:20" x14ac:dyDescent="0.25">
      <c r="A3" s="359" t="s">
        <v>410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20" x14ac:dyDescent="0.25">
      <c r="A4" s="359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</row>
    <row r="5" spans="1:20" ht="18.600000000000001" thickBo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6"/>
      <c r="R5" s="14"/>
      <c r="S5" s="17" t="s">
        <v>25</v>
      </c>
    </row>
    <row r="6" spans="1:20" ht="79.8" thickTop="1" x14ac:dyDescent="0.25">
      <c r="A6" s="18"/>
      <c r="B6" s="19"/>
      <c r="C6" s="19"/>
      <c r="D6" s="20"/>
      <c r="E6" s="21" t="s">
        <v>211</v>
      </c>
      <c r="F6" s="67" t="s">
        <v>83</v>
      </c>
      <c r="G6" s="21" t="s">
        <v>27</v>
      </c>
      <c r="H6" s="21" t="s">
        <v>50</v>
      </c>
      <c r="I6" s="21" t="s">
        <v>51</v>
      </c>
      <c r="J6" s="21" t="s">
        <v>20</v>
      </c>
      <c r="K6" s="22" t="s">
        <v>189</v>
      </c>
      <c r="L6" s="66" t="s">
        <v>225</v>
      </c>
      <c r="M6" s="65" t="s">
        <v>226</v>
      </c>
      <c r="N6" s="21" t="s">
        <v>264</v>
      </c>
      <c r="O6" s="21" t="s">
        <v>409</v>
      </c>
      <c r="P6" s="21" t="s">
        <v>227</v>
      </c>
      <c r="Q6" s="64" t="s">
        <v>228</v>
      </c>
      <c r="R6" s="64" t="s">
        <v>189</v>
      </c>
      <c r="S6" s="63" t="s">
        <v>229</v>
      </c>
    </row>
    <row r="7" spans="1:20" x14ac:dyDescent="0.25">
      <c r="A7" s="307" t="s">
        <v>286</v>
      </c>
      <c r="B7" s="308"/>
      <c r="C7" s="308"/>
      <c r="D7" s="309"/>
      <c r="E7" s="310">
        <v>133008</v>
      </c>
      <c r="F7" s="310">
        <v>21877</v>
      </c>
      <c r="G7" s="310">
        <v>13181</v>
      </c>
      <c r="H7" s="310">
        <v>0</v>
      </c>
      <c r="I7" s="310">
        <v>1125</v>
      </c>
      <c r="J7" s="310">
        <v>5730</v>
      </c>
      <c r="K7" s="311">
        <f>SUM(E7:J7)</f>
        <v>174921</v>
      </c>
      <c r="L7" s="312">
        <v>1955</v>
      </c>
      <c r="M7" s="313">
        <v>0</v>
      </c>
      <c r="N7" s="310">
        <v>644</v>
      </c>
      <c r="O7" s="310">
        <v>181</v>
      </c>
      <c r="P7" s="310">
        <f>167156-1570-166</f>
        <v>165420</v>
      </c>
      <c r="Q7" s="310">
        <f>K7-L7-M7-N7-O7-P7</f>
        <v>6721</v>
      </c>
      <c r="R7" s="310">
        <f>SUM(L7:Q7)</f>
        <v>174921</v>
      </c>
      <c r="S7" s="314">
        <f>P7+Q7</f>
        <v>172141</v>
      </c>
      <c r="T7" s="9"/>
    </row>
    <row r="8" spans="1:20" x14ac:dyDescent="0.25">
      <c r="A8" s="307" t="s">
        <v>266</v>
      </c>
      <c r="B8" s="308"/>
      <c r="C8" s="308"/>
      <c r="D8" s="309"/>
      <c r="E8" s="310">
        <v>124743</v>
      </c>
      <c r="F8" s="310">
        <v>22786</v>
      </c>
      <c r="G8" s="310">
        <v>9236</v>
      </c>
      <c r="H8" s="310">
        <v>0</v>
      </c>
      <c r="I8" s="310">
        <v>2669</v>
      </c>
      <c r="J8" s="310">
        <v>6312</v>
      </c>
      <c r="K8" s="311">
        <f>SUM(E8:J8)</f>
        <v>165746</v>
      </c>
      <c r="L8" s="312">
        <f>'1. m. bevételek'!D16</f>
        <v>4300</v>
      </c>
      <c r="M8" s="313">
        <v>0</v>
      </c>
      <c r="N8" s="310">
        <v>429</v>
      </c>
      <c r="O8" s="310">
        <v>959</v>
      </c>
      <c r="P8" s="310">
        <f>117416-556+1286</f>
        <v>118146</v>
      </c>
      <c r="Q8" s="310">
        <f>K8-L8-M8-N8-O8-P8</f>
        <v>41912</v>
      </c>
      <c r="R8" s="310">
        <f>SUM(L8:Q8)</f>
        <v>165746</v>
      </c>
      <c r="S8" s="314">
        <f>P8+Q8</f>
        <v>160058</v>
      </c>
      <c r="T8" s="9"/>
    </row>
    <row r="9" spans="1:20" x14ac:dyDescent="0.25">
      <c r="A9" s="315" t="s">
        <v>230</v>
      </c>
      <c r="B9" s="316"/>
      <c r="C9" s="316"/>
      <c r="D9" s="317"/>
      <c r="E9" s="310">
        <v>156487</v>
      </c>
      <c r="F9" s="310">
        <v>26744</v>
      </c>
      <c r="G9" s="310">
        <v>126603</v>
      </c>
      <c r="H9" s="310">
        <v>0</v>
      </c>
      <c r="I9" s="310">
        <v>1825</v>
      </c>
      <c r="J9" s="310">
        <v>0</v>
      </c>
      <c r="K9" s="311">
        <f>SUM(E9:J9)</f>
        <v>311659</v>
      </c>
      <c r="L9" s="312">
        <v>66000</v>
      </c>
      <c r="M9" s="313">
        <v>0</v>
      </c>
      <c r="N9" s="310">
        <v>416</v>
      </c>
      <c r="O9" s="310">
        <v>1445</v>
      </c>
      <c r="P9" s="310">
        <f>122129+61600-10071+5288+5060</f>
        <v>184006</v>
      </c>
      <c r="Q9" s="310">
        <f>K9-L9-M9-N9-O9-P9</f>
        <v>59792</v>
      </c>
      <c r="R9" s="310">
        <f>SUM(L9:Q9)</f>
        <v>311659</v>
      </c>
      <c r="S9" s="314">
        <f>P9+Q9</f>
        <v>243798</v>
      </c>
      <c r="T9" s="9"/>
    </row>
    <row r="10" spans="1:20" x14ac:dyDescent="0.25">
      <c r="A10" s="315" t="s">
        <v>287</v>
      </c>
      <c r="B10" s="316"/>
      <c r="C10" s="316"/>
      <c r="D10" s="317"/>
      <c r="E10" s="310">
        <v>18639</v>
      </c>
      <c r="F10" s="310">
        <v>3152</v>
      </c>
      <c r="G10" s="310">
        <v>9029</v>
      </c>
      <c r="H10" s="310">
        <v>0</v>
      </c>
      <c r="I10" s="310">
        <v>4179</v>
      </c>
      <c r="J10" s="310">
        <v>5338</v>
      </c>
      <c r="K10" s="311">
        <f>SUM(E10:J10)</f>
        <v>40337</v>
      </c>
      <c r="L10" s="312">
        <f>'1. m. bevételek'!D29</f>
        <v>1400</v>
      </c>
      <c r="M10" s="313">
        <v>0</v>
      </c>
      <c r="N10" s="310">
        <v>413</v>
      </c>
      <c r="O10" s="310">
        <v>483</v>
      </c>
      <c r="P10" s="310">
        <v>0</v>
      </c>
      <c r="Q10" s="310">
        <f>K10-L10-M10-N10-O10-P10</f>
        <v>38041</v>
      </c>
      <c r="R10" s="310">
        <f>SUM(L10:Q10)</f>
        <v>40337</v>
      </c>
      <c r="S10" s="314">
        <f>P10+Q10</f>
        <v>38041</v>
      </c>
      <c r="T10" s="9"/>
    </row>
    <row r="11" spans="1:20" ht="13.8" thickBot="1" x14ac:dyDescent="0.3">
      <c r="A11" s="318" t="s">
        <v>47</v>
      </c>
      <c r="B11" s="319"/>
      <c r="C11" s="319"/>
      <c r="D11" s="320"/>
      <c r="E11" s="321">
        <v>295906</v>
      </c>
      <c r="F11" s="321">
        <v>52081</v>
      </c>
      <c r="G11" s="321">
        <v>70535</v>
      </c>
      <c r="H11" s="321">
        <v>0</v>
      </c>
      <c r="I11" s="321">
        <v>10050</v>
      </c>
      <c r="J11" s="321">
        <v>0</v>
      </c>
      <c r="K11" s="322">
        <f>SUM(E11:J11)</f>
        <v>428572</v>
      </c>
      <c r="L11" s="323">
        <f>'1. m. bevételek'!D40</f>
        <v>10000</v>
      </c>
      <c r="M11" s="324">
        <v>0</v>
      </c>
      <c r="N11" s="321">
        <v>0</v>
      </c>
      <c r="O11" s="321">
        <v>535</v>
      </c>
      <c r="P11" s="321">
        <v>222222</v>
      </c>
      <c r="Q11" s="310">
        <f>K11-L11-M11-N11-O11-P11</f>
        <v>195815</v>
      </c>
      <c r="R11" s="321">
        <f>SUM(L11:Q11)</f>
        <v>428572</v>
      </c>
      <c r="S11" s="325">
        <f>P11+Q11</f>
        <v>418037</v>
      </c>
      <c r="T11" s="9"/>
    </row>
    <row r="12" spans="1:20" ht="14.4" thickTop="1" thickBot="1" x14ac:dyDescent="0.3">
      <c r="A12" s="360" t="s">
        <v>24</v>
      </c>
      <c r="B12" s="361"/>
      <c r="C12" s="361"/>
      <c r="D12" s="362"/>
      <c r="E12" s="326">
        <f t="shared" ref="E12:S12" si="0">SUM(E7:E11)</f>
        <v>728783</v>
      </c>
      <c r="F12" s="326">
        <f t="shared" si="0"/>
        <v>126640</v>
      </c>
      <c r="G12" s="326">
        <f t="shared" si="0"/>
        <v>228584</v>
      </c>
      <c r="H12" s="326">
        <f t="shared" si="0"/>
        <v>0</v>
      </c>
      <c r="I12" s="326">
        <f t="shared" si="0"/>
        <v>19848</v>
      </c>
      <c r="J12" s="326">
        <f t="shared" si="0"/>
        <v>17380</v>
      </c>
      <c r="K12" s="327">
        <f t="shared" si="0"/>
        <v>1121235</v>
      </c>
      <c r="L12" s="328">
        <f t="shared" si="0"/>
        <v>83655</v>
      </c>
      <c r="M12" s="326">
        <f t="shared" si="0"/>
        <v>0</v>
      </c>
      <c r="N12" s="326">
        <f t="shared" si="0"/>
        <v>1902</v>
      </c>
      <c r="O12" s="326">
        <f t="shared" si="0"/>
        <v>3603</v>
      </c>
      <c r="P12" s="326">
        <f t="shared" si="0"/>
        <v>689794</v>
      </c>
      <c r="Q12" s="326">
        <f t="shared" si="0"/>
        <v>342281</v>
      </c>
      <c r="R12" s="326">
        <f t="shared" si="0"/>
        <v>1121235</v>
      </c>
      <c r="S12" s="327">
        <f t="shared" si="0"/>
        <v>1032075</v>
      </c>
      <c r="T12" s="9"/>
    </row>
    <row r="13" spans="1:20" ht="13.8" thickTop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</sheetData>
  <mergeCells count="2">
    <mergeCell ref="A3:S4"/>
    <mergeCell ref="A12:D12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1. m. bevételek</vt:lpstr>
      <vt:lpstr>2. m. kiadások</vt:lpstr>
      <vt:lpstr>2.a KÖH részletező</vt:lpstr>
      <vt:lpstr>4. melléklet</vt:lpstr>
      <vt:lpstr>8. melléklet</vt:lpstr>
      <vt:lpstr>8.a melléklet</vt:lpstr>
      <vt:lpstr>'1. m. bevételek'!Nyomtatási_cím</vt:lpstr>
      <vt:lpstr>'2. m. kiadások'!Nyomtatási_cím</vt:lpstr>
      <vt:lpstr>'2.a KÖH részletező'!Nyomtatási_cím</vt:lpstr>
      <vt:lpstr>'1. m. bevételek'!Nyomtatási_terület</vt:lpstr>
      <vt:lpstr>'2. m. kiadások'!Nyomtatási_terület</vt:lpstr>
      <vt:lpstr>'2.a KÖH részletező'!Nyomtatási_terület</vt:lpstr>
      <vt:lpstr>'4. melléklet'!Nyomtatási_terület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2021-01-26T09:54:04Z</cp:lastPrinted>
  <dcterms:created xsi:type="dcterms:W3CDTF">2009-01-15T09:14:34Z</dcterms:created>
  <dcterms:modified xsi:type="dcterms:W3CDTF">2021-02-01T14:17:09Z</dcterms:modified>
</cp:coreProperties>
</file>