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727" activeTab="0"/>
  </bookViews>
  <sheets>
    <sheet name="1. sz. 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sz.mell." sheetId="7" r:id="rId7"/>
    <sheet name="1.sz. táj." sheetId="8" r:id="rId8"/>
    <sheet name="2.sz. táj." sheetId="9" r:id="rId9"/>
    <sheet name="3.sz. táj." sheetId="10" r:id="rId10"/>
    <sheet name="4.sz. táj." sheetId="11" r:id="rId11"/>
    <sheet name="5.sz. táj." sheetId="12" r:id="rId12"/>
    <sheet name="6.sz. táj." sheetId="13" r:id="rId13"/>
    <sheet name="7.sz. táj." sheetId="14" r:id="rId14"/>
    <sheet name="8.sz. táj." sheetId="15" r:id="rId15"/>
  </sheets>
  <definedNames>
    <definedName name="_xlnm.Print_Area" localSheetId="0">'1. sz. mell.'!$A$1:$E$153</definedName>
    <definedName name="_xlnm.Print_Area" localSheetId="1">'2.1.sz.mell  '!$A$1:$J$33</definedName>
    <definedName name="_xlnm.Print_Area" localSheetId="2">'2.2.sz.mell  '!$A$1:$J$36</definedName>
  </definedNames>
  <calcPr fullCalcOnLoad="1"/>
</workbook>
</file>

<file path=xl/comments6.xml><?xml version="1.0" encoding="utf-8"?>
<comments xmlns="http://schemas.openxmlformats.org/spreadsheetml/2006/main">
  <authors>
    <author>Adrienn</author>
  </authors>
  <commentList>
    <comment ref="D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<sst xmlns="http://schemas.openxmlformats.org/spreadsheetml/2006/main" count="1052" uniqueCount="631">
  <si>
    <t>B E V É T E L E K</t>
  </si>
  <si>
    <t>1. sz. táblázat</t>
  </si>
  <si>
    <t>Sor-
szám</t>
  </si>
  <si>
    <t>Bevételi jogcím</t>
  </si>
  <si>
    <t>Eredeti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</si>
  <si>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</si>
  <si>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</si>
  <si>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</si>
  <si>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</si>
  <si>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</si>
  <si>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</si>
  <si>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</si>
  <si>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</si>
  <si>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</si>
  <si>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</si>
  <si>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</si>
  <si>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</si>
  <si>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</si>
  <si>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</si>
  <si>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</si>
  <si>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</si>
  <si>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</si>
  <si>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</si>
  <si>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</si>
  <si>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</si>
  <si>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</si>
  <si>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</si>
  <si>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</si>
  <si>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</si>
  <si>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</si>
  <si>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</si>
  <si>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</si>
  <si>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</si>
  <si>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</si>
  <si>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</si>
  <si>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</si>
  <si>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</si>
  <si>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</si>
  <si>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</si>
  <si>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</si>
  <si>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</si>
  <si>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</si>
  <si>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</si>
  <si>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</si>
  <si>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</si>
  <si>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</si>
  <si>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</si>
  <si>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</si>
  <si>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</si>
  <si>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</si>
  <si>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</si>
  <si>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</si>
  <si>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</si>
  <si>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</si>
  <si>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</si>
  <si>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</si>
  <si>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</si>
  <si>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</si>
  <si>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</si>
  <si>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</si>
  <si>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</si>
  <si>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</si>
  <si>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</si>
  <si>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</si>
  <si>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</si>
  <si>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</si>
  <si>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</si>
  <si>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</si>
  <si>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</si>
  <si>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</si>
  <si>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</si>
  <si>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</si>
  <si>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</si>
  <si>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</si>
  <si>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</si>
  <si>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</si>
  <si>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</si>
  <si>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</si>
  <si>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</si>
  <si>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</si>
  <si>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</si>
  <si>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</si>
  <si>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</si>
  <si>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</si>
  <si>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</si>
  <si>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</si>
  <si>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</si>
  <si>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</si>
  <si>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</si>
  <si>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</si>
  <si>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</si>
  <si>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</si>
  <si>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</si>
  <si>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</si>
  <si>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</si>
  <si>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</si>
  <si>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</si>
  <si>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</si>
  <si>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</si>
  <si>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</si>
  <si>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</si>
  <si>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</si>
  <si>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</si>
  <si>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</si>
  <si>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</si>
  <si>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</si>
  <si>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</si>
  <si>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</si>
  <si>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</si>
  <si>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</si>
  <si>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</si>
  <si>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</si>
  <si>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</si>
  <si>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</si>
  <si>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</si>
  <si>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</si>
  <si>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</si>
  <si>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</si>
  <si>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</si>
  <si>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</si>
  <si>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</si>
  <si>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</si>
  <si>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</si>
  <si>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</si>
  <si>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</si>
  <si>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</si>
  <si>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</si>
  <si>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</si>
  <si>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</si>
  <si>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</si>
  <si>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</si>
  <si>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</si>
  <si>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</si>
  <si>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</si>
  <si>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</si>
  <si>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</si>
  <si>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</si>
  <si>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</si>
  <si>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</si>
  <si>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</si>
  <si>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</si>
  <si>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</si>
  <si>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</si>
  <si>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</si>
  <si>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</si>
  <si>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</si>
  <si>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</si>
  <si>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</si>
  <si>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</si>
  <si>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</si>
  <si>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</si>
  <si>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</si>
  <si>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</si>
  <si>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</si>
  <si>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</si>
  <si>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</si>
  <si>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</si>
  <si>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</si>
  <si>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</si>
  <si>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</si>
  <si>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</si>
  <si>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</si>
  <si>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</si>
  <si>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</si>
  <si>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</si>
  <si>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</si>
  <si>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</si>
  <si>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</si>
  <si>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</si>
  <si>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</si>
  <si>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</si>
  <si>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</si>
  <si>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</si>
  <si>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</si>
  <si>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</si>
  <si>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</si>
  <si>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</si>
  <si>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</si>
  <si>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</si>
  <si>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</si>
  <si>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</si>
  <si>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</si>
  <si>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</si>
  <si>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</si>
  <si>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</si>
  <si>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</si>
  <si>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</si>
  <si>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</si>
  <si>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</si>
  <si>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</si>
  <si>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</si>
  <si>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</si>
  <si>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</si>
  <si>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</si>
  <si>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</si>
  <si>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</si>
  <si>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</si>
  <si>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</si>
  <si>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</si>
  <si>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</si>
  <si>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</si>
  <si>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</si>
  <si>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</si>
  <si>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</si>
  <si>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</si>
  <si>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</si>
  <si>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</si>
  <si>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</si>
  <si>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</si>
  <si>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</si>
  <si>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</si>
  <si>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</si>
  <si>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</si>
  <si>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</si>
  <si>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</si>
  <si>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</si>
  <si>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</si>
  <si>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</si>
  <si>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</si>
  <si>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</si>
  <si>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</si>
  <si>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</si>
  <si>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</si>
  <si>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</si>
  <si>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</si>
  <si>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</si>
  <si>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</si>
  <si>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</si>
  <si>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</si>
  <si>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</si>
  <si>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</si>
  <si>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</si>
  <si>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</si>
  <si>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</si>
  <si>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</si>
  <si>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</si>
  <si>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</si>
  <si>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</si>
  <si>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</si>
  <si>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</si>
  <si>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</si>
  <si>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</si>
  <si>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</si>
  <si>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</si>
  <si>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2.1. melléklet   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</si>
  <si>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</si>
  <si>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</si>
  <si>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</si>
  <si>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</si>
  <si>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</si>
  <si>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</si>
  <si>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</si>
  <si>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</si>
  <si>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</si>
  <si>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</si>
  <si>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</si>
  <si>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</si>
  <si>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</si>
  <si>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</si>
  <si>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</si>
  <si>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</si>
  <si>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</si>
  <si>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</si>
  <si>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</si>
  <si>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</si>
  <si>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</si>
  <si>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</si>
  <si>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</si>
  <si>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</si>
  <si>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</si>
  <si>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</si>
  <si>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</si>
  <si>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</si>
  <si>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</si>
  <si>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</si>
  <si>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</si>
  <si>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</si>
  <si>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</si>
  <si>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</si>
  <si>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</si>
  <si>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</si>
  <si>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</si>
  <si>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</si>
  <si>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</si>
  <si>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</si>
  <si>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</si>
  <si>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</si>
  <si>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</si>
  <si>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</si>
  <si>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</si>
  <si>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</si>
  <si>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</si>
  <si>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</si>
  <si>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</si>
  <si>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</si>
  <si>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</si>
  <si>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2.2. melléklet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</si>
  <si>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</si>
  <si>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</si>
  <si>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</si>
  <si>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</si>
  <si>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</si>
  <si>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</si>
  <si>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</si>
  <si>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</si>
  <si>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</si>
  <si>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</si>
  <si>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</si>
  <si>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</si>
  <si>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</si>
  <si>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</si>
  <si>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</si>
  <si>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</si>
  <si>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</si>
  <si>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</si>
  <si>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</si>
  <si>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</si>
  <si>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</si>
  <si>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</si>
  <si>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</si>
  <si>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</si>
  <si>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</si>
  <si>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</si>
  <si>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</si>
  <si>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</si>
  <si>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</si>
  <si>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</si>
  <si>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</si>
  <si>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</si>
  <si>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</si>
  <si>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</si>
  <si>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</si>
  <si>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</si>
  <si>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</si>
  <si>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</si>
  <si>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</si>
  <si>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</si>
  <si>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</si>
  <si>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</si>
  <si>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</si>
  <si>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</si>
  <si>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</si>
  <si>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</si>
  <si>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</si>
  <si>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</si>
  <si>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</si>
  <si>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</si>
  <si>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</si>
  <si>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</si>
  <si>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</si>
  <si>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Egyéb forrás </t>
  </si>
  <si>
    <t>Működési célú pénzeszköz átadás</t>
  </si>
  <si>
    <t>Támogatott neve</t>
  </si>
  <si>
    <t>Költségvetési szerv neve</t>
  </si>
  <si>
    <t>A</t>
  </si>
  <si>
    <t>B</t>
  </si>
  <si>
    <t>C</t>
  </si>
  <si>
    <t>D</t>
  </si>
  <si>
    <t>F</t>
  </si>
  <si>
    <t>G</t>
  </si>
  <si>
    <t>29.</t>
  </si>
  <si>
    <t>30.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</si>
  <si>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</si>
  <si>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</si>
  <si>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</si>
  <si>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</si>
  <si>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</si>
  <si>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</si>
  <si>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</si>
  <si>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E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</si>
  <si>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</si>
  <si>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</si>
  <si>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</si>
  <si>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</si>
  <si>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</si>
  <si>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</si>
  <si>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</si>
  <si>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</si>
  <si>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</si>
  <si>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</si>
  <si>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</si>
  <si>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</si>
  <si>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</si>
  <si>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</si>
  <si>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</si>
  <si>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</si>
  <si>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</si>
  <si>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</si>
  <si>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</si>
  <si>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</si>
  <si>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</si>
  <si>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</si>
  <si>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</si>
  <si>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</si>
  <si>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</si>
  <si>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</si>
  <si>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</si>
  <si>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</si>
  <si>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</si>
  <si>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</si>
  <si>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</si>
  <si>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</si>
  <si>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</si>
  <si>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</si>
  <si>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</si>
  <si>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</si>
  <si>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</si>
  <si>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</si>
  <si>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</si>
  <si>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</si>
  <si>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</si>
  <si>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</si>
  <si>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</si>
  <si>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</si>
  <si>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</si>
  <si>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</si>
  <si>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</si>
  <si>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</si>
  <si>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</si>
  <si>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</si>
  <si>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</si>
  <si>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</si>
  <si>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</si>
  <si>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</si>
  <si>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</si>
  <si>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</si>
  <si>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</si>
  <si>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</si>
  <si>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</si>
  <si>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</si>
  <si>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</si>
  <si>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</si>
  <si>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</si>
  <si>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</si>
  <si>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</si>
  <si>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</si>
  <si>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</si>
  <si>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</si>
  <si>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</si>
  <si>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</si>
  <si>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</si>
  <si>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</si>
  <si>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</si>
  <si>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</si>
  <si>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</si>
  <si>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</si>
  <si>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</si>
  <si>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</si>
  <si>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</si>
  <si>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</si>
  <si>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</si>
  <si>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</si>
  <si>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</si>
  <si>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</si>
  <si>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</si>
  <si>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</si>
  <si>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</si>
  <si>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</si>
  <si>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</si>
  <si>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</si>
  <si>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</si>
  <si>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</si>
  <si>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</si>
  <si>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</si>
  <si>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</si>
  <si>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</si>
  <si>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</si>
  <si>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</si>
  <si>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</si>
  <si>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</si>
  <si>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</si>
  <si>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</si>
  <si>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</si>
  <si>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</si>
  <si>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</si>
  <si>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</si>
  <si>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</si>
  <si>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</si>
  <si>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</si>
  <si>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</si>
  <si>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</si>
  <si>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</si>
  <si>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</si>
  <si>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</si>
  <si>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</si>
  <si>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</si>
  <si>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</si>
  <si>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</si>
  <si>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</si>
  <si>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</si>
  <si>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</si>
  <si>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</si>
  <si>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</si>
  <si>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</si>
  <si>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</si>
  <si>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</si>
  <si>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</si>
  <si>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</si>
  <si>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</si>
  <si>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</si>
  <si>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</si>
  <si>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</si>
  <si>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</si>
  <si>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</si>
  <si>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</si>
  <si>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</si>
  <si>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</si>
  <si>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</si>
  <si>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</si>
  <si>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</si>
  <si>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</si>
  <si>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</si>
  <si>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</si>
  <si>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</si>
  <si>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</si>
  <si>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</si>
  <si>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</si>
  <si>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</si>
  <si>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</si>
  <si>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</si>
  <si>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</si>
  <si>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</si>
  <si>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</si>
  <si>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</si>
  <si>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</si>
  <si>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</si>
  <si>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</si>
  <si>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</si>
  <si>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</si>
  <si>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</si>
  <si>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</si>
  <si>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</si>
  <si>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</si>
  <si>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</si>
  <si>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</si>
  <si>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</si>
  <si>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</si>
  <si>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</si>
  <si>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</si>
  <si>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</si>
  <si>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</si>
  <si>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</si>
  <si>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</si>
  <si>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</si>
  <si>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</si>
  <si>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</si>
  <si>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</si>
  <si>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</si>
  <si>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</si>
  <si>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</si>
  <si>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</si>
  <si>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</si>
  <si>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</si>
  <si>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</si>
  <si>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</si>
  <si>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</si>
  <si>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</si>
  <si>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</si>
  <si>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</si>
  <si>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</si>
  <si>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</si>
  <si>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</si>
  <si>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</si>
  <si>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</si>
  <si>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</si>
  <si>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</si>
  <si>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</si>
  <si>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 xml:space="preserve">Módosított előirányzat       </t>
  </si>
  <si>
    <t>Teljesítés</t>
  </si>
  <si>
    <t xml:space="preserve">Módosított előirányzat      </t>
  </si>
  <si>
    <t>Kötelezettségvállalás megnevezése</t>
  </si>
  <si>
    <t>Mennyiség
(db)</t>
  </si>
  <si>
    <t>Kezességvállalás</t>
  </si>
  <si>
    <t>Garanciavállalás</t>
  </si>
  <si>
    <t>Szerződésből eredő kötelezettség</t>
  </si>
  <si>
    <t>Függő kötelezettségek</t>
  </si>
  <si>
    <t>7.5.</t>
  </si>
  <si>
    <t>Központi, irányító szervi támogatások folyósítása</t>
  </si>
  <si>
    <t>Központi, irányító szervi támogatás</t>
  </si>
  <si>
    <t>IV. Deviza számlák</t>
  </si>
  <si>
    <t>lásd 3. sz. melléklet</t>
  </si>
  <si>
    <t>lásd 4. sz. melléklet</t>
  </si>
  <si>
    <t>Felhalmozási célú önkormányzati támogatás</t>
  </si>
  <si>
    <t xml:space="preserve">Fordított ÁFA </t>
  </si>
  <si>
    <t>Közmunkaprogramok -működési</t>
  </si>
  <si>
    <t>Államháztartáson belüli megelőlegezés</t>
  </si>
  <si>
    <t>1/a</t>
  </si>
  <si>
    <t xml:space="preserve">EU-s projekt neve, azonosítója: </t>
  </si>
  <si>
    <t>Magánszemélyek kommunális adója adóelengedés</t>
  </si>
  <si>
    <t>4.1.1</t>
  </si>
  <si>
    <t>Drávaiványi Község Önkormányzat</t>
  </si>
  <si>
    <t>BIOKOM Kft. Üzletrész</t>
  </si>
  <si>
    <t>Forintban !</t>
  </si>
  <si>
    <t>Forintban!</t>
  </si>
  <si>
    <t xml:space="preserve">Tervezett </t>
  </si>
  <si>
    <t xml:space="preserve">Tényleges </t>
  </si>
  <si>
    <t>Adatok:  forintban!</t>
  </si>
  <si>
    <t>Értéke
(Ft)</t>
  </si>
  <si>
    <t>Egyéb felhalmozási célú támogatások ÁH-n belülre</t>
  </si>
  <si>
    <t>2019.</t>
  </si>
  <si>
    <t>2020.</t>
  </si>
  <si>
    <t>Az Ormánság Egészségéért Nonprofit Kft. Törzstőke</t>
  </si>
  <si>
    <t>2021.</t>
  </si>
  <si>
    <t>2021. után</t>
  </si>
  <si>
    <t>mezőgazdasági programban megvalósuló beruházás 100 %-ban támogatott</t>
  </si>
  <si>
    <t>ásóborona mg.pr. saját bev-ből</t>
  </si>
  <si>
    <t>dekopír, fúró, csiszoló mg.pr. saját bev-ből</t>
  </si>
  <si>
    <t>kapálógép mg.pr. saját bev-ből</t>
  </si>
  <si>
    <t>kamera rendszerhez rögzítő hivatal</t>
  </si>
  <si>
    <t>kályha hivatal</t>
  </si>
  <si>
    <t>íróasztal könyvtár</t>
  </si>
  <si>
    <t>2019. évi módosított előirányzat</t>
  </si>
  <si>
    <t>2019. évi teljesítés</t>
  </si>
  <si>
    <t xml:space="preserve">2019. évi </t>
  </si>
  <si>
    <t>Egyéb pénzügyi műveletek bevételei (kártérítés)</t>
  </si>
  <si>
    <t>2019. évi eredeti előirányzat</t>
  </si>
  <si>
    <t xml:space="preserve">2019. évi módosított előirányzat </t>
  </si>
  <si>
    <t>2019.évi teljesítés</t>
  </si>
  <si>
    <t>2019.évi eredeti előirányzat</t>
  </si>
  <si>
    <t>2019.évi mód. ei.</t>
  </si>
  <si>
    <t>Önkormányzaton kívüli EU-s projektekhez történő hozzájárulás 2019. évi előirányzat</t>
  </si>
  <si>
    <t>1. számú tájékoztató tábla a …/2020.(....) sz. önk. rendelethez</t>
  </si>
  <si>
    <t xml:space="preserve">   Egyéb belső finanszírozási bevételek (ÁHT-n belül megelőlegezés)</t>
  </si>
  <si>
    <t>Hitel, kölcsön állomány    2019. dec. 31-én</t>
  </si>
  <si>
    <t>2. számú tájékoztató tábla a …/2020.(…) sz. önk. rendelethez</t>
  </si>
  <si>
    <t>3. számú tájékoztató tábla a …/2020.(....) sz. önk. rendelethez</t>
  </si>
  <si>
    <t>VAGYONKIMUTATÁS                                                                                                                                                          a könyvviteli mérlegben értékkel szereplő eszközökről 2019.év</t>
  </si>
  <si>
    <t>Drávaiványi Község Önkormányzat tulajdonában álló gazdálkodó szervezetek működéséből származó kötelezettségek és részesedések alakulása a 2019. évben</t>
  </si>
  <si>
    <t>7. számú tájékoztató tábla a …/2020.(....) sz. önk. rendelethez</t>
  </si>
  <si>
    <t>VAGYONKIMUTATÁS
a mérlegben nem szereplő kötelezettségekről
2019. év</t>
  </si>
  <si>
    <t>Adósság állomány alakulása lejárat, eszközök, bel- és külföldi hitelezők szerinti bontásban                                                                                             2019. december 31.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</si>
</sst>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#,###"/>
    <numFmt numFmtId="175" formatCode="_-* #,##0.00\ _F_t_-;\-* #,##0.00\ _F_t_-;_-* \-??\ _F_t_-;_-@_-"/>
    <numFmt numFmtId="176" formatCode="_-* #,##0\ _F_t_-;\-* #,##0\ _F_t_-;_-* \-??\ _F_t_-;_-@_-"/>
    <numFmt numFmtId="177" formatCode="mmm\ d/"/>
    <numFmt numFmtId="178" formatCode="#"/>
    <numFmt numFmtId="179" formatCode="00"/>
    <numFmt numFmtId="180" formatCode="#,###__;\-#,###__"/>
    <numFmt numFmtId="181" formatCode="#,###\ _F_t;\-#,###\ _F_t"/>
    <numFmt numFmtId="182" formatCode="_-* #,##0\ _F_t_-;\-* #,##0\ _F_t_-;_-* &quot;-&quot;??\ _F_t_-;_-@_-"/>
    <numFmt numFmtId="183" formatCode="#,###__"/>
  </numFmts>
  <fonts count="89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name val="Arial"/>
      <family val="2"/>
    </font>
    <font>
      <b/>
      <sz val="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imes New Roman CE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i/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9"/>
      <color theme="1"/>
      <name val="Times New Roman"/>
      <family val="1"/>
    </font>
    <font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1"/>
    </font>
    <font>
      <b/>
      <sz val="10"/>
      <color theme="1"/>
      <name val="Times New Roman CE"/>
      <family val="1"/>
    </font>
    <font>
      <i/>
      <sz val="8"/>
      <color theme="1"/>
      <name val="Times New Roman CE"/>
      <family val="1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0"/>
    </font>
    <font>
      <i/>
      <sz val="10"/>
      <color theme="1"/>
      <name val="Times New Roman CE"/>
      <family val="1"/>
    </font>
    <font>
      <b/>
      <sz val="12"/>
      <color theme="1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620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74" fontId="25" fillId="0" borderId="10" xfId="56" applyNumberFormat="1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>
      <alignment/>
      <protection/>
    </xf>
    <xf numFmtId="49" fontId="29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4" xfId="0" applyFont="1" applyBorder="1" applyAlignment="1" applyProtection="1">
      <alignment horizontal="left" vertical="center" wrapText="1"/>
      <protection/>
    </xf>
    <xf numFmtId="49" fontId="29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/>
      <protection/>
    </xf>
    <xf numFmtId="49" fontId="2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18" xfId="0" applyFont="1" applyBorder="1" applyAlignment="1" applyProtection="1">
      <alignment vertical="center" wrapText="1"/>
      <protection/>
    </xf>
    <xf numFmtId="0" fontId="32" fillId="0" borderId="0" xfId="56" applyFont="1" applyFill="1">
      <alignment/>
      <protection/>
    </xf>
    <xf numFmtId="0" fontId="31" fillId="0" borderId="19" xfId="0" applyFont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vertical="center" wrapText="1"/>
      <protection/>
    </xf>
    <xf numFmtId="0" fontId="23" fillId="0" borderId="21" xfId="56" applyFont="1" applyFill="1" applyBorder="1" applyAlignment="1" applyProtection="1">
      <alignment horizontal="center" vertical="center" wrapText="1"/>
      <protection/>
    </xf>
    <xf numFmtId="0" fontId="23" fillId="0" borderId="21" xfId="56" applyFont="1" applyFill="1" applyBorder="1" applyAlignment="1" applyProtection="1">
      <alignment vertical="center" wrapText="1"/>
      <protection/>
    </xf>
    <xf numFmtId="174" fontId="23" fillId="0" borderId="2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56" applyFont="1" applyFill="1" applyBorder="1" applyAlignment="1" applyProtection="1">
      <alignment horizontal="right" vertical="center" wrapText="1" indent="1"/>
      <protection locked="0"/>
    </xf>
    <xf numFmtId="0" fontId="28" fillId="0" borderId="22" xfId="56" applyFont="1" applyFill="1" applyBorder="1" applyAlignment="1" applyProtection="1">
      <alignment horizontal="left" vertical="center" wrapText="1" indent="1"/>
      <protection/>
    </xf>
    <xf numFmtId="49" fontId="2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56" applyFont="1" applyFill="1" applyBorder="1" applyAlignment="1" applyProtection="1">
      <alignment horizontal="left" vertical="center" wrapText="1"/>
      <protection/>
    </xf>
    <xf numFmtId="49" fontId="29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29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horizontal="left" vertical="center" wrapText="1" indent="1"/>
      <protection/>
    </xf>
    <xf numFmtId="174" fontId="28" fillId="0" borderId="26" xfId="56" applyNumberFormat="1" applyFont="1" applyFill="1" applyBorder="1" applyAlignment="1" applyProtection="1">
      <alignment vertical="center" wrapText="1"/>
      <protection/>
    </xf>
    <xf numFmtId="0" fontId="23" fillId="0" borderId="0" xfId="56" applyFont="1" applyFill="1">
      <alignment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6" fillId="0" borderId="0" xfId="0" applyNumberFormat="1" applyFont="1" applyFill="1" applyAlignment="1" applyProtection="1">
      <alignment horizontal="right" vertical="center"/>
      <protection/>
    </xf>
    <xf numFmtId="174" fontId="27" fillId="0" borderId="11" xfId="0" applyNumberFormat="1" applyFont="1" applyFill="1" applyBorder="1" applyAlignment="1" applyProtection="1">
      <alignment horizontal="center" vertical="center" wrapText="1"/>
      <protection/>
    </xf>
    <xf numFmtId="174" fontId="35" fillId="0" borderId="0" xfId="0" applyNumberFormat="1" applyFont="1" applyFill="1" applyAlignment="1" applyProtection="1">
      <alignment horizontal="center" vertical="center" wrapText="1"/>
      <protection/>
    </xf>
    <xf numFmtId="174" fontId="28" fillId="0" borderId="27" xfId="0" applyNumberFormat="1" applyFont="1" applyFill="1" applyBorder="1" applyAlignment="1" applyProtection="1">
      <alignment horizontal="center" vertical="center" wrapText="1"/>
      <protection/>
    </xf>
    <xf numFmtId="174" fontId="28" fillId="0" borderId="11" xfId="0" applyNumberFormat="1" applyFont="1" applyFill="1" applyBorder="1" applyAlignment="1" applyProtection="1">
      <alignment horizontal="center" vertical="center" wrapText="1"/>
      <protection/>
    </xf>
    <xf numFmtId="174" fontId="28" fillId="0" borderId="12" xfId="0" applyNumberFormat="1" applyFont="1" applyFill="1" applyBorder="1" applyAlignment="1" applyProtection="1">
      <alignment horizontal="center" vertical="center" wrapText="1"/>
      <protection/>
    </xf>
    <xf numFmtId="174" fontId="28" fillId="0" borderId="28" xfId="0" applyNumberFormat="1" applyFont="1" applyFill="1" applyBorder="1" applyAlignment="1" applyProtection="1">
      <alignment horizontal="center" vertical="center" wrapText="1"/>
      <protection/>
    </xf>
    <xf numFmtId="17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15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35" fillId="0" borderId="27" xfId="0" applyNumberFormat="1" applyFont="1" applyFill="1" applyBorder="1" applyAlignment="1" applyProtection="1">
      <alignment horizontal="left" vertical="center" wrapText="1" indent="1"/>
      <protection/>
    </xf>
    <xf numFmtId="17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4" fontId="36" fillId="0" borderId="16" xfId="0" applyNumberFormat="1" applyFont="1" applyFill="1" applyBorder="1" applyAlignment="1" applyProtection="1">
      <alignment horizontal="right" vertical="center" wrapText="1" indent="1"/>
      <protection/>
    </xf>
    <xf numFmtId="174" fontId="35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35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35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4" fontId="2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36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36" fillId="0" borderId="14" xfId="0" applyNumberFormat="1" applyFont="1" applyFill="1" applyBorder="1" applyAlignment="1" applyProtection="1">
      <alignment horizontal="right" vertical="center" wrapText="1" indent="1"/>
      <protection/>
    </xf>
    <xf numFmtId="174" fontId="29" fillId="0" borderId="15" xfId="0" applyNumberFormat="1" applyFont="1" applyFill="1" applyBorder="1" applyAlignment="1" applyProtection="1">
      <alignment horizontal="left" vertical="center" wrapText="1" indent="2"/>
      <protection/>
    </xf>
    <xf numFmtId="174" fontId="29" fillId="0" borderId="16" xfId="0" applyNumberFormat="1" applyFont="1" applyFill="1" applyBorder="1" applyAlignment="1" applyProtection="1">
      <alignment horizontal="left" vertical="center" wrapText="1" indent="2"/>
      <protection/>
    </xf>
    <xf numFmtId="174" fontId="36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2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0" xfId="0" applyNumberFormat="1" applyFill="1" applyAlignment="1">
      <alignment horizontal="center" vertical="center" wrapText="1"/>
    </xf>
    <xf numFmtId="174" fontId="0" fillId="0" borderId="0" xfId="0" applyNumberFormat="1" applyFill="1" applyAlignment="1">
      <alignment vertical="center" wrapText="1"/>
    </xf>
    <xf numFmtId="174" fontId="27" fillId="0" borderId="12" xfId="0" applyNumberFormat="1" applyFont="1" applyFill="1" applyBorder="1" applyAlignment="1" applyProtection="1">
      <alignment horizontal="center" vertical="center" wrapText="1"/>
      <protection/>
    </xf>
    <xf numFmtId="174" fontId="35" fillId="0" borderId="0" xfId="0" applyNumberFormat="1" applyFont="1" applyFill="1" applyAlignment="1">
      <alignment horizontal="center" vertical="center" wrapText="1"/>
    </xf>
    <xf numFmtId="174" fontId="28" fillId="0" borderId="19" xfId="0" applyNumberFormat="1" applyFont="1" applyFill="1" applyBorder="1" applyAlignment="1" applyProtection="1">
      <alignment horizontal="center" vertical="center" wrapText="1"/>
      <protection/>
    </xf>
    <xf numFmtId="174" fontId="28" fillId="0" borderId="20" xfId="0" applyNumberFormat="1" applyFont="1" applyFill="1" applyBorder="1" applyAlignment="1" applyProtection="1">
      <alignment horizontal="center" vertical="center" wrapText="1"/>
      <protection/>
    </xf>
    <xf numFmtId="174" fontId="29" fillId="0" borderId="16" xfId="0" applyNumberFormat="1" applyFont="1" applyFill="1" applyBorder="1" applyAlignment="1" applyProtection="1">
      <alignment vertical="center" wrapText="1"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7" fillId="0" borderId="11" xfId="0" applyNumberFormat="1" applyFont="1" applyFill="1" applyBorder="1" applyAlignment="1" applyProtection="1">
      <alignment horizontal="left" vertical="center" wrapText="1"/>
      <protection/>
    </xf>
    <xf numFmtId="174" fontId="28" fillId="0" borderId="12" xfId="0" applyNumberFormat="1" applyFont="1" applyFill="1" applyBorder="1" applyAlignment="1" applyProtection="1">
      <alignment vertical="center" wrapText="1"/>
      <protection/>
    </xf>
    <xf numFmtId="174" fontId="28" fillId="18" borderId="12" xfId="0" applyNumberFormat="1" applyFont="1" applyFill="1" applyBorder="1" applyAlignment="1" applyProtection="1">
      <alignment vertical="center" wrapText="1"/>
      <protection/>
    </xf>
    <xf numFmtId="174" fontId="35" fillId="0" borderId="0" xfId="0" applyNumberFormat="1" applyFont="1" applyFill="1" applyAlignment="1">
      <alignment vertical="center" wrapText="1"/>
    </xf>
    <xf numFmtId="174" fontId="2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6" xfId="0" applyNumberFormat="1" applyFont="1" applyFill="1" applyBorder="1" applyAlignment="1" applyProtection="1">
      <alignment vertical="center" wrapText="1"/>
      <protection locked="0"/>
    </xf>
    <xf numFmtId="174" fontId="2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49" fontId="29" fillId="0" borderId="23" xfId="0" applyNumberFormat="1" applyFont="1" applyFill="1" applyBorder="1" applyAlignment="1" applyProtection="1">
      <alignment vertical="center"/>
      <protection/>
    </xf>
    <xf numFmtId="3" fontId="29" fillId="0" borderId="30" xfId="0" applyNumberFormat="1" applyFont="1" applyFill="1" applyBorder="1" applyAlignment="1" applyProtection="1">
      <alignment vertical="center"/>
      <protection locked="0"/>
    </xf>
    <xf numFmtId="3" fontId="29" fillId="0" borderId="41" xfId="0" applyNumberFormat="1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3" fontId="36" fillId="0" borderId="16" xfId="0" applyNumberFormat="1" applyFont="1" applyFill="1" applyBorder="1" applyAlignment="1" applyProtection="1">
      <alignment vertical="center"/>
      <protection locked="0"/>
    </xf>
    <xf numFmtId="3" fontId="36" fillId="0" borderId="42" xfId="0" applyNumberFormat="1" applyFont="1" applyFill="1" applyBorder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0" borderId="42" xfId="0" applyNumberFormat="1" applyFont="1" applyFill="1" applyBorder="1" applyAlignment="1" applyProtection="1">
      <alignment vertical="center"/>
      <protection/>
    </xf>
    <xf numFmtId="49" fontId="29" fillId="0" borderId="17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49" fontId="27" fillId="0" borderId="11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vertical="center"/>
      <protection/>
    </xf>
    <xf numFmtId="3" fontId="29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28" xfId="0" applyFont="1" applyFill="1" applyBorder="1" applyAlignment="1" applyProtection="1">
      <alignment horizontal="right" indent="1"/>
      <protection/>
    </xf>
    <xf numFmtId="0" fontId="27" fillId="0" borderId="43" xfId="0" applyFont="1" applyFill="1" applyBorder="1" applyAlignment="1" applyProtection="1">
      <alignment horizontal="center"/>
      <protection/>
    </xf>
    <xf numFmtId="0" fontId="29" fillId="0" borderId="41" xfId="0" applyFont="1" applyFill="1" applyBorder="1" applyAlignment="1" applyProtection="1">
      <alignment horizontal="right" indent="1"/>
      <protection locked="0"/>
    </xf>
    <xf numFmtId="0" fontId="29" fillId="0" borderId="44" xfId="0" applyFont="1" applyFill="1" applyBorder="1" applyAlignment="1" applyProtection="1">
      <alignment horizontal="right" indent="1"/>
      <protection locked="0"/>
    </xf>
    <xf numFmtId="174" fontId="25" fillId="0" borderId="0" xfId="56" applyNumberFormat="1" applyFont="1" applyFill="1" applyBorder="1" applyAlignment="1" applyProtection="1">
      <alignment horizontal="left" vertical="center"/>
      <protection/>
    </xf>
    <xf numFmtId="0" fontId="28" fillId="0" borderId="45" xfId="56" applyFont="1" applyFill="1" applyBorder="1" applyAlignment="1" applyProtection="1">
      <alignment horizontal="center" vertical="center" wrapText="1"/>
      <protection/>
    </xf>
    <xf numFmtId="174" fontId="28" fillId="0" borderId="12" xfId="0" applyNumberFormat="1" applyFont="1" applyFill="1" applyBorder="1" applyAlignment="1">
      <alignment horizontal="center" vertical="center" wrapText="1"/>
    </xf>
    <xf numFmtId="174" fontId="28" fillId="0" borderId="46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74" fontId="29" fillId="0" borderId="47" xfId="0" applyNumberFormat="1" applyFont="1" applyFill="1" applyBorder="1" applyAlignment="1" applyProtection="1">
      <alignment vertical="center" wrapText="1"/>
      <protection locked="0"/>
    </xf>
    <xf numFmtId="174" fontId="29" fillId="0" borderId="48" xfId="0" applyNumberFormat="1" applyFont="1" applyFill="1" applyBorder="1" applyAlignment="1" applyProtection="1">
      <alignment vertical="center" wrapText="1"/>
      <protection locked="0"/>
    </xf>
    <xf numFmtId="174" fontId="0" fillId="0" borderId="0" xfId="0" applyNumberForma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 applyProtection="1">
      <alignment vertical="center" wrapText="1"/>
      <protection locked="0"/>
    </xf>
    <xf numFmtId="174" fontId="26" fillId="0" borderId="0" xfId="0" applyNumberFormat="1" applyFont="1" applyFill="1" applyAlignment="1" applyProtection="1">
      <alignment horizontal="right" vertical="center"/>
      <protection locked="0"/>
    </xf>
    <xf numFmtId="174" fontId="24" fillId="0" borderId="0" xfId="0" applyNumberFormat="1" applyFont="1" applyFill="1" applyAlignment="1">
      <alignment vertical="center"/>
    </xf>
    <xf numFmtId="174" fontId="27" fillId="0" borderId="49" xfId="0" applyNumberFormat="1" applyFont="1" applyFill="1" applyBorder="1" applyAlignment="1" applyProtection="1">
      <alignment horizontal="center" vertical="center"/>
      <protection/>
    </xf>
    <xf numFmtId="174" fontId="27" fillId="0" borderId="50" xfId="0" applyNumberFormat="1" applyFont="1" applyFill="1" applyBorder="1" applyAlignment="1" applyProtection="1">
      <alignment horizontal="center" vertical="center"/>
      <protection/>
    </xf>
    <xf numFmtId="174" fontId="27" fillId="0" borderId="51" xfId="0" applyNumberFormat="1" applyFont="1" applyFill="1" applyBorder="1" applyAlignment="1" applyProtection="1">
      <alignment horizontal="center" vertical="center" wrapText="1"/>
      <protection/>
    </xf>
    <xf numFmtId="174" fontId="24" fillId="0" borderId="0" xfId="0" applyNumberFormat="1" applyFont="1" applyFill="1" applyAlignment="1">
      <alignment horizontal="center" vertical="center"/>
    </xf>
    <xf numFmtId="174" fontId="28" fillId="0" borderId="52" xfId="0" applyNumberFormat="1" applyFont="1" applyFill="1" applyBorder="1" applyAlignment="1" applyProtection="1">
      <alignment horizontal="center" vertical="center" wrapText="1"/>
      <protection/>
    </xf>
    <xf numFmtId="174" fontId="28" fillId="0" borderId="53" xfId="0" applyNumberFormat="1" applyFont="1" applyFill="1" applyBorder="1" applyAlignment="1" applyProtection="1">
      <alignment horizontal="center" vertical="center" wrapText="1"/>
      <protection/>
    </xf>
    <xf numFmtId="174" fontId="28" fillId="0" borderId="54" xfId="0" applyNumberFormat="1" applyFont="1" applyFill="1" applyBorder="1" applyAlignment="1" applyProtection="1">
      <alignment horizontal="center" vertical="center" wrapText="1"/>
      <protection/>
    </xf>
    <xf numFmtId="174" fontId="28" fillId="0" borderId="55" xfId="0" applyNumberFormat="1" applyFont="1" applyFill="1" applyBorder="1" applyAlignment="1" applyProtection="1">
      <alignment horizontal="center" vertical="center" wrapText="1"/>
      <protection/>
    </xf>
    <xf numFmtId="174" fontId="28" fillId="0" borderId="0" xfId="0" applyNumberFormat="1" applyFont="1" applyFill="1" applyAlignment="1">
      <alignment horizontal="center" vertical="center" wrapText="1"/>
    </xf>
    <xf numFmtId="174" fontId="28" fillId="0" borderId="56" xfId="0" applyNumberFormat="1" applyFont="1" applyFill="1" applyBorder="1" applyAlignment="1" applyProtection="1">
      <alignment horizontal="right" vertical="center" wrapText="1" indent="1"/>
      <protection/>
    </xf>
    <xf numFmtId="174" fontId="28" fillId="0" borderId="5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57" xfId="0" applyNumberFormat="1" applyFont="1" applyFill="1" applyBorder="1" applyAlignment="1" applyProtection="1">
      <alignment horizontal="center" vertical="center" wrapText="1"/>
      <protection/>
    </xf>
    <xf numFmtId="174" fontId="28" fillId="0" borderId="57" xfId="0" applyNumberFormat="1" applyFont="1" applyFill="1" applyBorder="1" applyAlignment="1" applyProtection="1">
      <alignment vertical="center" wrapText="1"/>
      <protection/>
    </xf>
    <xf numFmtId="174" fontId="28" fillId="0" borderId="58" xfId="0" applyNumberFormat="1" applyFont="1" applyFill="1" applyBorder="1" applyAlignment="1" applyProtection="1">
      <alignment vertical="center" wrapText="1"/>
      <protection/>
    </xf>
    <xf numFmtId="174" fontId="28" fillId="0" borderId="59" xfId="0" applyNumberFormat="1" applyFont="1" applyFill="1" applyBorder="1" applyAlignment="1" applyProtection="1">
      <alignment vertical="center" wrapText="1"/>
      <protection/>
    </xf>
    <xf numFmtId="174" fontId="28" fillId="0" borderId="60" xfId="0" applyNumberFormat="1" applyFont="1" applyFill="1" applyBorder="1" applyAlignment="1" applyProtection="1">
      <alignment horizontal="right" vertical="center" wrapText="1" indent="1"/>
      <protection/>
    </xf>
    <xf numFmtId="174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61" xfId="0" applyNumberFormat="1" applyFont="1" applyFill="1" applyBorder="1" applyAlignment="1" applyProtection="1">
      <alignment vertical="center" wrapText="1"/>
      <protection locked="0"/>
    </xf>
    <xf numFmtId="174" fontId="29" fillId="0" borderId="62" xfId="0" applyNumberFormat="1" applyFont="1" applyFill="1" applyBorder="1" applyAlignment="1" applyProtection="1">
      <alignment vertical="center" wrapText="1"/>
      <protection/>
    </xf>
    <xf numFmtId="174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47" xfId="0" applyNumberFormat="1" applyFont="1" applyFill="1" applyBorder="1" applyAlignment="1" applyProtection="1">
      <alignment horizontal="center" vertical="center" wrapText="1"/>
      <protection/>
    </xf>
    <xf numFmtId="174" fontId="28" fillId="0" borderId="47" xfId="0" applyNumberFormat="1" applyFont="1" applyFill="1" applyBorder="1" applyAlignment="1" applyProtection="1">
      <alignment vertical="center" wrapText="1"/>
      <protection/>
    </xf>
    <xf numFmtId="174" fontId="28" fillId="0" borderId="61" xfId="0" applyNumberFormat="1" applyFont="1" applyFill="1" applyBorder="1" applyAlignment="1" applyProtection="1">
      <alignment vertical="center" wrapText="1"/>
      <protection/>
    </xf>
    <xf numFmtId="174" fontId="28" fillId="0" borderId="62" xfId="0" applyNumberFormat="1" applyFont="1" applyFill="1" applyBorder="1" applyAlignment="1" applyProtection="1">
      <alignment vertical="center" wrapText="1"/>
      <protection/>
    </xf>
    <xf numFmtId="174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74" fontId="28" fillId="0" borderId="63" xfId="0" applyNumberFormat="1" applyFont="1" applyFill="1" applyBorder="1" applyAlignment="1" applyProtection="1">
      <alignment horizontal="right" vertical="center" wrapText="1" indent="1"/>
      <protection/>
    </xf>
    <xf numFmtId="174" fontId="28" fillId="0" borderId="64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65" xfId="0" applyNumberFormat="1" applyFont="1" applyFill="1" applyBorder="1" applyAlignment="1" applyProtection="1">
      <alignment horizontal="center" vertical="center" wrapText="1"/>
      <protection/>
    </xf>
    <xf numFmtId="174" fontId="28" fillId="0" borderId="64" xfId="0" applyNumberFormat="1" applyFont="1" applyFill="1" applyBorder="1" applyAlignment="1" applyProtection="1">
      <alignment vertical="center" wrapText="1"/>
      <protection/>
    </xf>
    <xf numFmtId="174" fontId="28" fillId="0" borderId="66" xfId="0" applyNumberFormat="1" applyFont="1" applyFill="1" applyBorder="1" applyAlignment="1" applyProtection="1">
      <alignment vertical="center" wrapText="1"/>
      <protection/>
    </xf>
    <xf numFmtId="1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64" xfId="0" applyNumberFormat="1" applyFont="1" applyFill="1" applyBorder="1" applyAlignment="1" applyProtection="1">
      <alignment vertical="center" wrapText="1"/>
      <protection locked="0"/>
    </xf>
    <xf numFmtId="174" fontId="29" fillId="0" borderId="66" xfId="0" applyNumberFormat="1" applyFont="1" applyFill="1" applyBorder="1" applyAlignment="1" applyProtection="1">
      <alignment vertical="center" wrapText="1"/>
      <protection locked="0"/>
    </xf>
    <xf numFmtId="174" fontId="28" fillId="0" borderId="67" xfId="0" applyNumberFormat="1" applyFont="1" applyFill="1" applyBorder="1" applyAlignment="1" applyProtection="1">
      <alignment horizontal="right" vertical="center" wrapText="1" indent="1"/>
      <protection/>
    </xf>
    <xf numFmtId="174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" fontId="29" fillId="19" borderId="54" xfId="0" applyNumberFormat="1" applyFont="1" applyFill="1" applyBorder="1" applyAlignment="1" applyProtection="1">
      <alignment vertical="center" wrapText="1"/>
      <protection/>
    </xf>
    <xf numFmtId="174" fontId="28" fillId="0" borderId="53" xfId="0" applyNumberFormat="1" applyFont="1" applyFill="1" applyBorder="1" applyAlignment="1" applyProtection="1">
      <alignment vertical="center" wrapText="1"/>
      <protection/>
    </xf>
    <xf numFmtId="174" fontId="28" fillId="0" borderId="54" xfId="0" applyNumberFormat="1" applyFont="1" applyFill="1" applyBorder="1" applyAlignment="1" applyProtection="1">
      <alignment vertical="center" wrapText="1"/>
      <protection/>
    </xf>
    <xf numFmtId="174" fontId="28" fillId="0" borderId="68" xfId="0" applyNumberFormat="1" applyFont="1" applyFill="1" applyBorder="1" applyAlignment="1" applyProtection="1">
      <alignment vertical="center" wrapText="1"/>
      <protection/>
    </xf>
    <xf numFmtId="174" fontId="38" fillId="0" borderId="0" xfId="0" applyNumberFormat="1" applyFont="1" applyFill="1" applyAlignment="1">
      <alignment horizontal="center" vertical="center" wrapText="1"/>
    </xf>
    <xf numFmtId="174" fontId="38" fillId="0" borderId="0" xfId="0" applyNumberFormat="1" applyFont="1" applyFill="1" applyAlignment="1">
      <alignment vertical="center" wrapText="1"/>
    </xf>
    <xf numFmtId="174" fontId="26" fillId="0" borderId="0" xfId="0" applyNumberFormat="1" applyFont="1" applyFill="1" applyAlignment="1">
      <alignment horizontal="right" vertical="center"/>
    </xf>
    <xf numFmtId="174" fontId="27" fillId="0" borderId="50" xfId="0" applyNumberFormat="1" applyFont="1" applyFill="1" applyBorder="1" applyAlignment="1">
      <alignment horizontal="center" vertical="center"/>
    </xf>
    <xf numFmtId="174" fontId="27" fillId="0" borderId="69" xfId="0" applyNumberFormat="1" applyFont="1" applyFill="1" applyBorder="1" applyAlignment="1">
      <alignment horizontal="center" vertical="center"/>
    </xf>
    <xf numFmtId="174" fontId="27" fillId="0" borderId="52" xfId="0" applyNumberFormat="1" applyFont="1" applyFill="1" applyBorder="1" applyAlignment="1">
      <alignment horizontal="center" vertical="center" wrapText="1"/>
    </xf>
    <xf numFmtId="174" fontId="27" fillId="0" borderId="68" xfId="0" applyNumberFormat="1" applyFont="1" applyFill="1" applyBorder="1" applyAlignment="1">
      <alignment horizontal="center" vertical="center" wrapText="1"/>
    </xf>
    <xf numFmtId="174" fontId="27" fillId="0" borderId="54" xfId="0" applyNumberFormat="1" applyFont="1" applyFill="1" applyBorder="1" applyAlignment="1">
      <alignment horizontal="center" vertical="center" wrapText="1"/>
    </xf>
    <xf numFmtId="174" fontId="27" fillId="0" borderId="70" xfId="0" applyNumberFormat="1" applyFont="1" applyFill="1" applyBorder="1" applyAlignment="1">
      <alignment horizontal="center" vertical="center" wrapText="1"/>
    </xf>
    <xf numFmtId="174" fontId="24" fillId="0" borderId="0" xfId="0" applyNumberFormat="1" applyFont="1" applyFill="1" applyAlignment="1">
      <alignment horizontal="center" vertical="center" wrapText="1"/>
    </xf>
    <xf numFmtId="174" fontId="28" fillId="0" borderId="67" xfId="0" applyNumberFormat="1" applyFont="1" applyFill="1" applyBorder="1" applyAlignment="1">
      <alignment horizontal="right" vertical="center" wrapText="1" indent="1"/>
    </xf>
    <xf numFmtId="174" fontId="28" fillId="0" borderId="68" xfId="0" applyNumberFormat="1" applyFont="1" applyFill="1" applyBorder="1" applyAlignment="1">
      <alignment horizontal="left" vertical="center" wrapText="1" indent="1"/>
    </xf>
    <xf numFmtId="174" fontId="0" fillId="19" borderId="68" xfId="0" applyNumberFormat="1" applyFont="1" applyFill="1" applyBorder="1" applyAlignment="1">
      <alignment horizontal="left" vertical="center" wrapText="1" indent="2"/>
    </xf>
    <xf numFmtId="174" fontId="0" fillId="19" borderId="71" xfId="0" applyNumberFormat="1" applyFont="1" applyFill="1" applyBorder="1" applyAlignment="1">
      <alignment horizontal="left" vertical="center" wrapText="1" indent="2"/>
    </xf>
    <xf numFmtId="174" fontId="28" fillId="0" borderId="67" xfId="0" applyNumberFormat="1" applyFont="1" applyFill="1" applyBorder="1" applyAlignment="1">
      <alignment vertical="center" wrapText="1"/>
    </xf>
    <xf numFmtId="174" fontId="28" fillId="0" borderId="53" xfId="0" applyNumberFormat="1" applyFont="1" applyFill="1" applyBorder="1" applyAlignment="1">
      <alignment vertical="center" wrapText="1"/>
    </xf>
    <xf numFmtId="174" fontId="28" fillId="0" borderId="70" xfId="0" applyNumberFormat="1" applyFont="1" applyFill="1" applyBorder="1" applyAlignment="1">
      <alignment vertical="center" wrapText="1"/>
    </xf>
    <xf numFmtId="174" fontId="28" fillId="0" borderId="60" xfId="0" applyNumberFormat="1" applyFont="1" applyFill="1" applyBorder="1" applyAlignment="1">
      <alignment horizontal="right" vertical="center" wrapText="1" indent="1"/>
    </xf>
    <xf numFmtId="174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8" fontId="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8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4" fontId="29" fillId="0" borderId="60" xfId="0" applyNumberFormat="1" applyFont="1" applyFill="1" applyBorder="1" applyAlignment="1" applyProtection="1">
      <alignment vertical="center" wrapText="1"/>
      <protection locked="0"/>
    </xf>
    <xf numFmtId="174" fontId="0" fillId="19" borderId="68" xfId="0" applyNumberFormat="1" applyFont="1" applyFill="1" applyBorder="1" applyAlignment="1">
      <alignment horizontal="right" vertical="center" wrapText="1" indent="2"/>
    </xf>
    <xf numFmtId="174" fontId="0" fillId="19" borderId="71" xfId="0" applyNumberFormat="1" applyFont="1" applyFill="1" applyBorder="1" applyAlignment="1">
      <alignment horizontal="right" vertical="center" wrapText="1" indent="2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vertical="center" wrapText="1"/>
      <protection/>
    </xf>
    <xf numFmtId="174" fontId="29" fillId="0" borderId="47" xfId="0" applyNumberFormat="1" applyFont="1" applyFill="1" applyBorder="1" applyAlignment="1" applyProtection="1">
      <alignment vertical="center"/>
      <protection locked="0"/>
    </xf>
    <xf numFmtId="174" fontId="29" fillId="0" borderId="61" xfId="0" applyNumberFormat="1" applyFont="1" applyFill="1" applyBorder="1" applyAlignment="1" applyProtection="1">
      <alignment vertical="center"/>
      <protection locked="0"/>
    </xf>
    <xf numFmtId="174" fontId="28" fillId="0" borderId="61" xfId="0" applyNumberFormat="1" applyFont="1" applyFill="1" applyBorder="1" applyAlignment="1" applyProtection="1">
      <alignment vertical="center"/>
      <protection/>
    </xf>
    <xf numFmtId="174" fontId="28" fillId="0" borderId="48" xfId="0" applyNumberFormat="1" applyFont="1" applyFill="1" applyBorder="1" applyAlignment="1" applyProtection="1">
      <alignment vertical="center"/>
      <protection/>
    </xf>
    <xf numFmtId="0" fontId="29" fillId="0" borderId="72" xfId="0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vertical="center" wrapText="1"/>
      <protection/>
    </xf>
    <xf numFmtId="174" fontId="29" fillId="0" borderId="65" xfId="0" applyNumberFormat="1" applyFont="1" applyFill="1" applyBorder="1" applyAlignment="1" applyProtection="1">
      <alignment vertical="center"/>
      <protection locked="0"/>
    </xf>
    <xf numFmtId="174" fontId="29" fillId="0" borderId="73" xfId="0" applyNumberFormat="1" applyFont="1" applyFill="1" applyBorder="1" applyAlignment="1" applyProtection="1">
      <alignment vertical="center"/>
      <protection locked="0"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69" xfId="0" applyFont="1" applyFill="1" applyBorder="1" applyAlignment="1" applyProtection="1">
      <alignment vertical="center" wrapText="1"/>
      <protection/>
    </xf>
    <xf numFmtId="174" fontId="29" fillId="0" borderId="69" xfId="0" applyNumberFormat="1" applyFont="1" applyFill="1" applyBorder="1" applyAlignment="1" applyProtection="1">
      <alignment vertical="center"/>
      <protection locked="0"/>
    </xf>
    <xf numFmtId="174" fontId="29" fillId="0" borderId="50" xfId="0" applyNumberFormat="1" applyFont="1" applyFill="1" applyBorder="1" applyAlignment="1" applyProtection="1">
      <alignment vertical="center"/>
      <protection locked="0"/>
    </xf>
    <xf numFmtId="174" fontId="28" fillId="0" borderId="53" xfId="0" applyNumberFormat="1" applyFont="1" applyFill="1" applyBorder="1" applyAlignment="1" applyProtection="1">
      <alignment vertical="center"/>
      <protection/>
    </xf>
    <xf numFmtId="174" fontId="28" fillId="0" borderId="54" xfId="0" applyNumberFormat="1" applyFont="1" applyFill="1" applyBorder="1" applyAlignment="1" applyProtection="1">
      <alignment vertical="center"/>
      <protection/>
    </xf>
    <xf numFmtId="174" fontId="28" fillId="0" borderId="7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4" fontId="28" fillId="0" borderId="51" xfId="0" applyNumberFormat="1" applyFont="1" applyFill="1" applyBorder="1" applyAlignment="1" applyProtection="1">
      <alignment vertical="center"/>
      <protection/>
    </xf>
    <xf numFmtId="174" fontId="27" fillId="0" borderId="53" xfId="0" applyNumberFormat="1" applyFont="1" applyFill="1" applyBorder="1" applyAlignment="1" applyProtection="1">
      <alignment vertical="center"/>
      <protection/>
    </xf>
    <xf numFmtId="0" fontId="27" fillId="0" borderId="67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 applyProtection="1">
      <alignment horizontal="right" vertical="center" wrapText="1" indent="1"/>
      <protection/>
    </xf>
    <xf numFmtId="0" fontId="30" fillId="0" borderId="76" xfId="0" applyFont="1" applyFill="1" applyBorder="1" applyAlignment="1" applyProtection="1">
      <alignment horizontal="left" vertical="center" wrapText="1" indent="1"/>
      <protection locked="0"/>
    </xf>
    <xf numFmtId="174" fontId="29" fillId="0" borderId="77" xfId="0" applyNumberFormat="1" applyFont="1" applyFill="1" applyBorder="1" applyAlignment="1" applyProtection="1">
      <alignment horizontal="right" vertical="center" wrapText="1" indent="2"/>
      <protection locked="0"/>
    </xf>
    <xf numFmtId="174" fontId="29" fillId="0" borderId="7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 applyProtection="1">
      <alignment horizontal="right" vertical="center" wrapText="1" indent="1"/>
      <protection/>
    </xf>
    <xf numFmtId="0" fontId="30" fillId="0" borderId="79" xfId="0" applyFont="1" applyFill="1" applyBorder="1" applyAlignment="1" applyProtection="1">
      <alignment horizontal="left" vertical="center" wrapText="1" indent="1"/>
      <protection locked="0"/>
    </xf>
    <xf numFmtId="174" fontId="29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4" fontId="29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>
      <alignment horizontal="righ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8"/>
      <protection locked="0"/>
    </xf>
    <xf numFmtId="0" fontId="29" fillId="0" borderId="47" xfId="0" applyFont="1" applyFill="1" applyBorder="1" applyAlignment="1" applyProtection="1">
      <alignment vertical="center" wrapText="1"/>
      <protection locked="0"/>
    </xf>
    <xf numFmtId="0" fontId="29" fillId="0" borderId="74" xfId="0" applyFont="1" applyFill="1" applyBorder="1" applyAlignment="1">
      <alignment horizontal="right" vertical="center" wrapText="1" indent="1"/>
    </xf>
    <xf numFmtId="0" fontId="29" fillId="0" borderId="69" xfId="0" applyFont="1" applyFill="1" applyBorder="1" applyAlignment="1" applyProtection="1">
      <alignment vertical="center" wrapText="1"/>
      <protection locked="0"/>
    </xf>
    <xf numFmtId="174" fontId="29" fillId="0" borderId="69" xfId="0" applyNumberFormat="1" applyFont="1" applyFill="1" applyBorder="1" applyAlignment="1" applyProtection="1">
      <alignment horizontal="right" vertical="center" wrapText="1" indent="2"/>
      <protection locked="0"/>
    </xf>
    <xf numFmtId="174" fontId="29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67" xfId="0" applyFont="1" applyFill="1" applyBorder="1" applyAlignment="1">
      <alignment horizontal="right" vertical="center" wrapText="1" indent="1"/>
    </xf>
    <xf numFmtId="0" fontId="28" fillId="0" borderId="53" xfId="0" applyFont="1" applyFill="1" applyBorder="1" applyAlignment="1">
      <alignment vertical="center" wrapText="1"/>
    </xf>
    <xf numFmtId="174" fontId="28" fillId="0" borderId="53" xfId="0" applyNumberFormat="1" applyFont="1" applyFill="1" applyBorder="1" applyAlignment="1">
      <alignment horizontal="right" vertical="center" wrapText="1" indent="2"/>
    </xf>
    <xf numFmtId="174" fontId="28" fillId="0" borderId="70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indent="1"/>
    </xf>
    <xf numFmtId="0" fontId="29" fillId="0" borderId="60" xfId="0" applyFont="1" applyFill="1" applyBorder="1" applyAlignment="1">
      <alignment horizontal="right" vertical="center" indent="1"/>
    </xf>
    <xf numFmtId="0" fontId="29" fillId="0" borderId="47" xfId="0" applyFont="1" applyFill="1" applyBorder="1" applyAlignment="1" applyProtection="1">
      <alignment horizontal="left" vertical="center" indent="1"/>
      <protection locked="0"/>
    </xf>
    <xf numFmtId="3" fontId="29" fillId="0" borderId="61" xfId="0" applyNumberFormat="1" applyFont="1" applyFill="1" applyBorder="1" applyAlignment="1" applyProtection="1">
      <alignment horizontal="right" vertical="center"/>
      <protection locked="0"/>
    </xf>
    <xf numFmtId="3" fontId="29" fillId="0" borderId="48" xfId="0" applyNumberFormat="1" applyFont="1" applyFill="1" applyBorder="1" applyAlignment="1" applyProtection="1">
      <alignment horizontal="right" vertical="center"/>
      <protection locked="0"/>
    </xf>
    <xf numFmtId="0" fontId="29" fillId="0" borderId="72" xfId="0" applyFont="1" applyFill="1" applyBorder="1" applyAlignment="1">
      <alignment horizontal="right" vertical="center" indent="1"/>
    </xf>
    <xf numFmtId="0" fontId="29" fillId="0" borderId="65" xfId="0" applyFont="1" applyFill="1" applyBorder="1" applyAlignment="1" applyProtection="1">
      <alignment horizontal="left" vertical="center" indent="1"/>
      <protection locked="0"/>
    </xf>
    <xf numFmtId="3" fontId="29" fillId="0" borderId="73" xfId="0" applyNumberFormat="1" applyFont="1" applyFill="1" applyBorder="1" applyAlignment="1" applyProtection="1">
      <alignment horizontal="right" vertical="center"/>
      <protection locked="0"/>
    </xf>
    <xf numFmtId="3" fontId="29" fillId="0" borderId="84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Fill="1" applyBorder="1" applyAlignment="1">
      <alignment vertical="center"/>
    </xf>
    <xf numFmtId="174" fontId="28" fillId="0" borderId="53" xfId="0" applyNumberFormat="1" applyFont="1" applyFill="1" applyBorder="1" applyAlignment="1">
      <alignment vertical="center" wrapText="1"/>
    </xf>
    <xf numFmtId="0" fontId="41" fillId="0" borderId="0" xfId="58" applyFill="1" applyProtection="1">
      <alignment/>
      <protection/>
    </xf>
    <xf numFmtId="0" fontId="43" fillId="0" borderId="0" xfId="58" applyFont="1" applyFill="1" applyProtection="1">
      <alignment/>
      <protection/>
    </xf>
    <xf numFmtId="0" fontId="46" fillId="0" borderId="74" xfId="58" applyFont="1" applyFill="1" applyBorder="1" applyAlignment="1" applyProtection="1">
      <alignment horizontal="center" vertical="center" wrapText="1"/>
      <protection/>
    </xf>
    <xf numFmtId="0" fontId="46" fillId="0" borderId="69" xfId="58" applyFont="1" applyFill="1" applyBorder="1" applyAlignment="1" applyProtection="1">
      <alignment horizontal="center" vertical="center" wrapText="1"/>
      <protection/>
    </xf>
    <xf numFmtId="0" fontId="46" fillId="0" borderId="51" xfId="58" applyFont="1" applyFill="1" applyBorder="1" applyAlignment="1" applyProtection="1">
      <alignment horizontal="center" vertical="center" wrapText="1"/>
      <protection/>
    </xf>
    <xf numFmtId="0" fontId="41" fillId="0" borderId="0" xfId="58" applyFill="1" applyAlignment="1" applyProtection="1">
      <alignment horizontal="center" vertical="center"/>
      <protection/>
    </xf>
    <xf numFmtId="0" fontId="31" fillId="0" borderId="56" xfId="58" applyFont="1" applyFill="1" applyBorder="1" applyAlignment="1" applyProtection="1">
      <alignment vertical="center" wrapText="1"/>
      <protection/>
    </xf>
    <xf numFmtId="179" fontId="29" fillId="0" borderId="57" xfId="57" applyNumberFormat="1" applyFont="1" applyFill="1" applyBorder="1" applyAlignment="1" applyProtection="1">
      <alignment horizontal="center" vertical="center"/>
      <protection/>
    </xf>
    <xf numFmtId="0" fontId="41" fillId="0" borderId="0" xfId="58" applyFill="1" applyAlignment="1" applyProtection="1">
      <alignment vertical="center"/>
      <protection/>
    </xf>
    <xf numFmtId="0" fontId="31" fillId="0" borderId="60" xfId="58" applyFont="1" applyFill="1" applyBorder="1" applyAlignment="1" applyProtection="1">
      <alignment vertical="center" wrapText="1"/>
      <protection/>
    </xf>
    <xf numFmtId="179" fontId="29" fillId="0" borderId="47" xfId="57" applyNumberFormat="1" applyFont="1" applyFill="1" applyBorder="1" applyAlignment="1" applyProtection="1">
      <alignment horizontal="center" vertical="center"/>
      <protection/>
    </xf>
    <xf numFmtId="0" fontId="47" fillId="0" borderId="60" xfId="58" applyFont="1" applyFill="1" applyBorder="1" applyAlignment="1" applyProtection="1">
      <alignment horizontal="left" vertical="center" wrapText="1" indent="1"/>
      <protection/>
    </xf>
    <xf numFmtId="0" fontId="31" fillId="0" borderId="74" xfId="58" applyFont="1" applyFill="1" applyBorder="1" applyAlignment="1" applyProtection="1">
      <alignment vertical="center" wrapText="1"/>
      <protection/>
    </xf>
    <xf numFmtId="179" fontId="29" fillId="0" borderId="69" xfId="57" applyNumberFormat="1" applyFont="1" applyFill="1" applyBorder="1" applyAlignment="1" applyProtection="1">
      <alignment horizontal="center" vertical="center"/>
      <protection/>
    </xf>
    <xf numFmtId="0" fontId="30" fillId="0" borderId="0" xfId="58" applyFont="1" applyFill="1" applyProtection="1">
      <alignment/>
      <protection/>
    </xf>
    <xf numFmtId="3" fontId="41" fillId="0" borderId="0" xfId="58" applyNumberFormat="1" applyFont="1" applyFill="1" applyProtection="1">
      <alignment/>
      <protection/>
    </xf>
    <xf numFmtId="3" fontId="41" fillId="0" borderId="0" xfId="58" applyNumberFormat="1" applyFont="1" applyFill="1" applyAlignment="1" applyProtection="1">
      <alignment horizontal="center"/>
      <protection/>
    </xf>
    <xf numFmtId="0" fontId="41" fillId="0" borderId="0" xfId="58" applyFill="1" applyAlignment="1" applyProtection="1">
      <alignment horizontal="center"/>
      <protection/>
    </xf>
    <xf numFmtId="0" fontId="0" fillId="0" borderId="0" xfId="57" applyFill="1" applyAlignment="1" applyProtection="1">
      <alignment vertical="center" wrapText="1"/>
      <protection/>
    </xf>
    <xf numFmtId="49" fontId="28" fillId="0" borderId="74" xfId="57" applyNumberFormat="1" applyFont="1" applyFill="1" applyBorder="1" applyAlignment="1" applyProtection="1">
      <alignment horizontal="center" vertical="center" wrapText="1"/>
      <protection/>
    </xf>
    <xf numFmtId="49" fontId="28" fillId="0" borderId="69" xfId="57" applyNumberFormat="1" applyFont="1" applyFill="1" applyBorder="1" applyAlignment="1" applyProtection="1">
      <alignment horizontal="center" vertical="center"/>
      <protection/>
    </xf>
    <xf numFmtId="49" fontId="28" fillId="0" borderId="51" xfId="57" applyNumberFormat="1" applyFont="1" applyFill="1" applyBorder="1" applyAlignment="1" applyProtection="1">
      <alignment horizontal="center" vertical="center"/>
      <protection/>
    </xf>
    <xf numFmtId="179" fontId="29" fillId="0" borderId="77" xfId="57" applyNumberFormat="1" applyFont="1" applyFill="1" applyBorder="1" applyAlignment="1" applyProtection="1">
      <alignment horizontal="center" vertical="center"/>
      <protection/>
    </xf>
    <xf numFmtId="0" fontId="28" fillId="0" borderId="74" xfId="57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67" xfId="0" applyFont="1" applyBorder="1" applyAlignment="1" applyProtection="1">
      <alignment horizontal="center" vertical="center" wrapText="1"/>
      <protection/>
    </xf>
    <xf numFmtId="0" fontId="50" fillId="0" borderId="53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top" wrapText="1"/>
      <protection/>
    </xf>
    <xf numFmtId="182" fontId="52" fillId="0" borderId="78" xfId="40" applyNumberFormat="1" applyFont="1" applyBorder="1" applyAlignment="1" applyProtection="1">
      <alignment horizontal="center" vertical="top" wrapText="1"/>
      <protection locked="0"/>
    </xf>
    <xf numFmtId="0" fontId="50" fillId="0" borderId="60" xfId="0" applyFont="1" applyBorder="1" applyAlignment="1" applyProtection="1">
      <alignment horizontal="center" vertical="top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9" fontId="52" fillId="0" borderId="47" xfId="65" applyFont="1" applyBorder="1" applyAlignment="1" applyProtection="1">
      <alignment horizontal="center" vertical="center" wrapText="1"/>
      <protection locked="0"/>
    </xf>
    <xf numFmtId="182" fontId="52" fillId="0" borderId="47" xfId="40" applyNumberFormat="1" applyFont="1" applyBorder="1" applyAlignment="1" applyProtection="1">
      <alignment horizontal="center" vertical="center" wrapText="1"/>
      <protection locked="0"/>
    </xf>
    <xf numFmtId="182" fontId="52" fillId="0" borderId="48" xfId="40" applyNumberFormat="1" applyFont="1" applyBorder="1" applyAlignment="1" applyProtection="1">
      <alignment horizontal="center" vertical="top" wrapText="1"/>
      <protection locked="0"/>
    </xf>
    <xf numFmtId="0" fontId="50" fillId="20" borderId="53" xfId="0" applyFont="1" applyFill="1" applyBorder="1" applyAlignment="1" applyProtection="1">
      <alignment horizontal="center" vertical="top" wrapText="1"/>
      <protection/>
    </xf>
    <xf numFmtId="182" fontId="52" fillId="0" borderId="53" xfId="40" applyNumberFormat="1" applyFont="1" applyBorder="1" applyAlignment="1" applyProtection="1">
      <alignment horizontal="center" vertical="center" wrapText="1"/>
      <protection/>
    </xf>
    <xf numFmtId="182" fontId="52" fillId="0" borderId="70" xfId="40" applyNumberFormat="1" applyFont="1" applyBorder="1" applyAlignment="1" applyProtection="1">
      <alignment horizontal="center"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 indent="1"/>
      <protection/>
    </xf>
    <xf numFmtId="174" fontId="29" fillId="0" borderId="14" xfId="0" applyNumberFormat="1" applyFont="1" applyFill="1" applyBorder="1" applyAlignment="1" applyProtection="1">
      <alignment vertical="center" wrapText="1"/>
      <protection locked="0"/>
    </xf>
    <xf numFmtId="174" fontId="29" fillId="0" borderId="14" xfId="0" applyNumberFormat="1" applyFont="1" applyFill="1" applyBorder="1" applyAlignment="1" applyProtection="1">
      <alignment vertical="center" wrapText="1"/>
      <protection/>
    </xf>
    <xf numFmtId="174" fontId="29" fillId="0" borderId="85" xfId="0" applyNumberFormat="1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174" fontId="29" fillId="0" borderId="42" xfId="0" applyNumberFormat="1" applyFont="1" applyFill="1" applyBorder="1" applyAlignment="1" applyProtection="1">
      <alignment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174" fontId="29" fillId="0" borderId="44" xfId="0" applyNumberFormat="1" applyFont="1" applyFill="1" applyBorder="1" applyAlignment="1" applyProtection="1">
      <alignment vertical="center" wrapText="1"/>
      <protection locked="0"/>
    </xf>
    <xf numFmtId="174" fontId="28" fillId="0" borderId="28" xfId="0" applyNumberFormat="1" applyFont="1" applyFill="1" applyBorder="1" applyAlignment="1" applyProtection="1">
      <alignment vertical="center" wrapText="1"/>
      <protection/>
    </xf>
    <xf numFmtId="0" fontId="41" fillId="0" borderId="0" xfId="58" applyFill="1">
      <alignment/>
      <protection/>
    </xf>
    <xf numFmtId="0" fontId="54" fillId="0" borderId="11" xfId="58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 applyProtection="1">
      <alignment horizontal="center" vertical="center" textRotation="90"/>
      <protection/>
    </xf>
    <xf numFmtId="0" fontId="54" fillId="0" borderId="12" xfId="58" applyFont="1" applyFill="1" applyBorder="1" applyAlignment="1">
      <alignment horizontal="center" vertical="center" wrapText="1"/>
      <protection/>
    </xf>
    <xf numFmtId="0" fontId="54" fillId="0" borderId="28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left" indent="1"/>
      <protection locked="0"/>
    </xf>
    <xf numFmtId="0" fontId="30" fillId="0" borderId="14" xfId="58" applyFont="1" applyFill="1" applyBorder="1" applyAlignment="1">
      <alignment horizontal="right" indent="1"/>
      <protection/>
    </xf>
    <xf numFmtId="3" fontId="30" fillId="0" borderId="14" xfId="58" applyNumberFormat="1" applyFont="1" applyFill="1" applyBorder="1" applyProtection="1">
      <alignment/>
      <protection locked="0"/>
    </xf>
    <xf numFmtId="3" fontId="30" fillId="0" borderId="85" xfId="58" applyNumberFormat="1" applyFont="1" applyFill="1" applyBorder="1" applyProtection="1">
      <alignment/>
      <protection locked="0"/>
    </xf>
    <xf numFmtId="0" fontId="31" fillId="0" borderId="15" xfId="58" applyFont="1" applyFill="1" applyBorder="1" applyAlignment="1" applyProtection="1">
      <alignment horizontal="left" indent="1"/>
      <protection locked="0"/>
    </xf>
    <xf numFmtId="0" fontId="30" fillId="0" borderId="16" xfId="58" applyFont="1" applyFill="1" applyBorder="1" applyAlignment="1">
      <alignment horizontal="right" indent="1"/>
      <protection/>
    </xf>
    <xf numFmtId="3" fontId="30" fillId="0" borderId="16" xfId="58" applyNumberFormat="1" applyFont="1" applyFill="1" applyBorder="1" applyProtection="1">
      <alignment/>
      <protection locked="0"/>
    </xf>
    <xf numFmtId="3" fontId="30" fillId="0" borderId="42" xfId="58" applyNumberFormat="1" applyFont="1" applyFill="1" applyBorder="1" applyProtection="1">
      <alignment/>
      <protection locked="0"/>
    </xf>
    <xf numFmtId="0" fontId="30" fillId="0" borderId="15" xfId="58" applyFont="1" applyFill="1" applyBorder="1" applyAlignment="1" applyProtection="1">
      <alignment horizontal="left" indent="1"/>
      <protection locked="0"/>
    </xf>
    <xf numFmtId="3" fontId="30" fillId="0" borderId="86" xfId="58" applyNumberFormat="1" applyFont="1" applyFill="1" applyBorder="1">
      <alignment/>
      <protection/>
    </xf>
    <xf numFmtId="3" fontId="31" fillId="0" borderId="28" xfId="58" applyNumberFormat="1" applyFont="1" applyFill="1" applyBorder="1">
      <alignment/>
      <protection/>
    </xf>
    <xf numFmtId="0" fontId="55" fillId="0" borderId="0" xfId="0" applyFont="1" applyFill="1" applyAlignment="1">
      <alignment/>
    </xf>
    <xf numFmtId="0" fontId="52" fillId="0" borderId="16" xfId="0" applyFont="1" applyBorder="1" applyAlignment="1" applyProtection="1">
      <alignment horizontal="left" vertical="top" wrapText="1"/>
      <protection locked="0"/>
    </xf>
    <xf numFmtId="9" fontId="52" fillId="0" borderId="16" xfId="65" applyFont="1" applyFill="1" applyBorder="1" applyAlignment="1" applyProtection="1">
      <alignment horizontal="center" vertical="center" wrapText="1"/>
      <protection locked="0"/>
    </xf>
    <xf numFmtId="176" fontId="52" fillId="0" borderId="16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wrapText="1" indent="1"/>
      <protection locked="0"/>
    </xf>
    <xf numFmtId="180" fontId="74" fillId="0" borderId="87" xfId="58" applyNumberFormat="1" applyFont="1" applyFill="1" applyBorder="1" applyAlignment="1" applyProtection="1">
      <alignment horizontal="right" vertical="center" wrapText="1"/>
      <protection locked="0"/>
    </xf>
    <xf numFmtId="180" fontId="75" fillId="0" borderId="47" xfId="58" applyNumberFormat="1" applyFont="1" applyFill="1" applyBorder="1" applyAlignment="1" applyProtection="1">
      <alignment horizontal="right" vertical="center" wrapText="1"/>
      <protection/>
    </xf>
    <xf numFmtId="180" fontId="76" fillId="0" borderId="48" xfId="58" applyNumberFormat="1" applyFont="1" applyFill="1" applyBorder="1" applyAlignment="1" applyProtection="1">
      <alignment horizontal="right" vertical="center" wrapText="1"/>
      <protection locked="0"/>
    </xf>
    <xf numFmtId="180" fontId="75" fillId="0" borderId="47" xfId="58" applyNumberFormat="1" applyFont="1" applyFill="1" applyBorder="1" applyAlignment="1" applyProtection="1">
      <alignment horizontal="right" vertical="center" wrapText="1"/>
      <protection locked="0"/>
    </xf>
    <xf numFmtId="180" fontId="75" fillId="0" borderId="48" xfId="58" applyNumberFormat="1" applyFont="1" applyFill="1" applyBorder="1" applyAlignment="1" applyProtection="1">
      <alignment horizontal="right" vertical="center" wrapText="1"/>
      <protection locked="0"/>
    </xf>
    <xf numFmtId="180" fontId="75" fillId="0" borderId="48" xfId="58" applyNumberFormat="1" applyFont="1" applyFill="1" applyBorder="1" applyAlignment="1" applyProtection="1">
      <alignment horizontal="right" vertical="center" wrapText="1"/>
      <protection/>
    </xf>
    <xf numFmtId="0" fontId="29" fillId="0" borderId="57" xfId="0" applyFont="1" applyBorder="1" applyAlignment="1" applyProtection="1">
      <alignment horizontal="left" vertical="center" wrapText="1" indent="1"/>
      <protection locked="0"/>
    </xf>
    <xf numFmtId="0" fontId="58" fillId="0" borderId="47" xfId="0" applyFont="1" applyBorder="1" applyAlignment="1" applyProtection="1">
      <alignment horizontal="left" vertical="center" indent="1"/>
      <protection locked="0"/>
    </xf>
    <xf numFmtId="0" fontId="0" fillId="0" borderId="77" xfId="56" applyFont="1" applyFill="1" applyBorder="1" applyAlignment="1" applyProtection="1">
      <alignment wrapText="1"/>
      <protection locked="0"/>
    </xf>
    <xf numFmtId="0" fontId="28" fillId="0" borderId="26" xfId="56" applyFont="1" applyFill="1" applyBorder="1" applyAlignment="1" applyProtection="1">
      <alignment horizontal="center" vertical="center" wrapText="1"/>
      <protection/>
    </xf>
    <xf numFmtId="0" fontId="28" fillId="0" borderId="88" xfId="56" applyFont="1" applyFill="1" applyBorder="1" applyAlignment="1" applyProtection="1">
      <alignment vertical="center" wrapText="1"/>
      <protection/>
    </xf>
    <xf numFmtId="0" fontId="29" fillId="0" borderId="89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 wrapText="1"/>
      <protection/>
    </xf>
    <xf numFmtId="0" fontId="29" fillId="0" borderId="90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/>
      <protection/>
    </xf>
    <xf numFmtId="0" fontId="29" fillId="0" borderId="91" xfId="56" applyFont="1" applyFill="1" applyBorder="1" applyAlignment="1" applyProtection="1">
      <alignment horizontal="left" vertical="center" wrapText="1"/>
      <protection/>
    </xf>
    <xf numFmtId="0" fontId="29" fillId="0" borderId="92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vertical="center" wrapText="1"/>
      <protection/>
    </xf>
    <xf numFmtId="0" fontId="30" fillId="0" borderId="9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center" wrapText="1"/>
      <protection/>
    </xf>
    <xf numFmtId="0" fontId="29" fillId="0" borderId="93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horizontal="left" vertical="center" wrapText="1"/>
      <protection/>
    </xf>
    <xf numFmtId="0" fontId="29" fillId="0" borderId="39" xfId="56" applyFont="1" applyFill="1" applyBorder="1" applyAlignment="1" applyProtection="1">
      <alignment horizontal="left" vertical="center" wrapText="1"/>
      <protection/>
    </xf>
    <xf numFmtId="0" fontId="33" fillId="0" borderId="94" xfId="0" applyFont="1" applyBorder="1" applyAlignment="1" applyProtection="1">
      <alignment horizontal="left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174" fontId="77" fillId="0" borderId="12" xfId="56" applyNumberFormat="1" applyFont="1" applyFill="1" applyBorder="1" applyAlignment="1" applyProtection="1">
      <alignment horizontal="right" vertical="center" wrapText="1" indent="1"/>
      <protection/>
    </xf>
    <xf numFmtId="174" fontId="78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horizontal="left" vertical="center" wrapText="1"/>
      <protection/>
    </xf>
    <xf numFmtId="174" fontId="7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vertical="center" wrapText="1"/>
      <protection/>
    </xf>
    <xf numFmtId="174" fontId="77" fillId="0" borderId="20" xfId="56" applyNumberFormat="1" applyFont="1" applyFill="1" applyBorder="1" applyAlignment="1" applyProtection="1">
      <alignment horizontal="right" vertical="center" wrapText="1" indent="1"/>
      <protection/>
    </xf>
    <xf numFmtId="174" fontId="7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5" xfId="56" applyFont="1" applyFill="1" applyBorder="1" applyAlignment="1" applyProtection="1">
      <alignment horizontal="center" vertical="center" wrapText="1"/>
      <protection/>
    </xf>
    <xf numFmtId="174" fontId="78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67" xfId="56" applyNumberFormat="1" applyFont="1" applyFill="1" applyBorder="1" applyAlignment="1" applyProtection="1">
      <alignment horizontal="right" vertical="center" wrapText="1" indent="1"/>
      <protection/>
    </xf>
    <xf numFmtId="174" fontId="77" fillId="0" borderId="53" xfId="56" applyNumberFormat="1" applyFont="1" applyFill="1" applyBorder="1" applyAlignment="1" applyProtection="1">
      <alignment horizontal="right" vertical="center" wrapText="1" indent="1"/>
      <protection/>
    </xf>
    <xf numFmtId="174" fontId="77" fillId="0" borderId="70" xfId="56" applyNumberFormat="1" applyFont="1" applyFill="1" applyBorder="1" applyAlignment="1" applyProtection="1">
      <alignment horizontal="right" vertical="center" wrapText="1" indent="1"/>
      <protection/>
    </xf>
    <xf numFmtId="174" fontId="7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4" fontId="79" fillId="0" borderId="67" xfId="0" applyNumberFormat="1" applyFont="1" applyBorder="1" applyAlignment="1" applyProtection="1">
      <alignment horizontal="right" vertical="center" wrapText="1" indent="1"/>
      <protection/>
    </xf>
    <xf numFmtId="174" fontId="79" fillId="0" borderId="53" xfId="0" applyNumberFormat="1" applyFont="1" applyBorder="1" applyAlignment="1" applyProtection="1">
      <alignment horizontal="right" vertical="center" wrapText="1" indent="1"/>
      <protection/>
    </xf>
    <xf numFmtId="174" fontId="79" fillId="0" borderId="70" xfId="0" applyNumberFormat="1" applyFont="1" applyBorder="1" applyAlignment="1" applyProtection="1">
      <alignment horizontal="right" vertical="center" wrapText="1" indent="1"/>
      <protection/>
    </xf>
    <xf numFmtId="174" fontId="28" fillId="0" borderId="98" xfId="56" applyNumberFormat="1" applyFont="1" applyFill="1" applyBorder="1" applyAlignment="1" applyProtection="1">
      <alignment vertical="center" wrapText="1"/>
      <protection/>
    </xf>
    <xf numFmtId="174" fontId="28" fillId="0" borderId="99" xfId="56" applyNumberFormat="1" applyFont="1" applyFill="1" applyBorder="1" applyAlignment="1" applyProtection="1">
      <alignment vertical="center" wrapText="1"/>
      <protection/>
    </xf>
    <xf numFmtId="174" fontId="80" fillId="0" borderId="0" xfId="0" applyNumberFormat="1" applyFont="1" applyFill="1" applyAlignment="1" applyProtection="1">
      <alignment vertical="center" wrapText="1"/>
      <protection/>
    </xf>
    <xf numFmtId="174" fontId="80" fillId="0" borderId="0" xfId="0" applyNumberFormat="1" applyFont="1" applyFill="1" applyAlignment="1" applyProtection="1">
      <alignment horizontal="center" vertical="center" wrapText="1"/>
      <protection/>
    </xf>
    <xf numFmtId="174" fontId="81" fillId="0" borderId="0" xfId="0" applyNumberFormat="1" applyFont="1" applyFill="1" applyAlignment="1" applyProtection="1">
      <alignment horizontal="right" vertical="center"/>
      <protection/>
    </xf>
    <xf numFmtId="174" fontId="82" fillId="0" borderId="11" xfId="0" applyNumberFormat="1" applyFont="1" applyFill="1" applyBorder="1" applyAlignment="1" applyProtection="1">
      <alignment horizontal="center" vertical="center" wrapText="1"/>
      <protection/>
    </xf>
    <xf numFmtId="174" fontId="77" fillId="0" borderId="12" xfId="0" applyNumberFormat="1" applyFont="1" applyFill="1" applyBorder="1" applyAlignment="1">
      <alignment horizontal="center" vertical="center" wrapText="1"/>
    </xf>
    <xf numFmtId="174" fontId="77" fillId="0" borderId="46" xfId="0" applyNumberFormat="1" applyFont="1" applyFill="1" applyBorder="1" applyAlignment="1">
      <alignment horizontal="center" vertical="center" wrapText="1"/>
    </xf>
    <xf numFmtId="174" fontId="83" fillId="0" borderId="0" xfId="0" applyNumberFormat="1" applyFont="1" applyFill="1" applyAlignment="1" applyProtection="1">
      <alignment horizontal="center" vertical="center" wrapText="1"/>
      <protection/>
    </xf>
    <xf numFmtId="174" fontId="77" fillId="0" borderId="27" xfId="0" applyNumberFormat="1" applyFont="1" applyFill="1" applyBorder="1" applyAlignment="1" applyProtection="1">
      <alignment horizontal="center" vertical="center" wrapText="1"/>
      <protection/>
    </xf>
    <xf numFmtId="174" fontId="77" fillId="0" borderId="11" xfId="0" applyNumberFormat="1" applyFont="1" applyFill="1" applyBorder="1" applyAlignment="1" applyProtection="1">
      <alignment horizontal="center" vertical="center" wrapText="1"/>
      <protection/>
    </xf>
    <xf numFmtId="174" fontId="77" fillId="0" borderId="12" xfId="0" applyNumberFormat="1" applyFont="1" applyFill="1" applyBorder="1" applyAlignment="1" applyProtection="1">
      <alignment horizontal="center" vertical="center" wrapText="1"/>
      <protection/>
    </xf>
    <xf numFmtId="174" fontId="77" fillId="0" borderId="28" xfId="0" applyNumberFormat="1" applyFont="1" applyFill="1" applyBorder="1" applyAlignment="1" applyProtection="1">
      <alignment horizontal="center" vertical="center" wrapText="1"/>
      <protection/>
    </xf>
    <xf numFmtId="174" fontId="77" fillId="0" borderId="0" xfId="0" applyNumberFormat="1" applyFont="1" applyFill="1" applyAlignment="1" applyProtection="1">
      <alignment horizontal="center" vertical="center" wrapText="1"/>
      <protection/>
    </xf>
    <xf numFmtId="174" fontId="80" fillId="0" borderId="29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74" fontId="80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15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100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7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7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7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74" fontId="83" fillId="0" borderId="27" xfId="0" applyNumberFormat="1" applyFont="1" applyFill="1" applyBorder="1" applyAlignment="1" applyProtection="1">
      <alignment horizontal="left" vertical="center" wrapText="1" indent="1"/>
      <protection/>
    </xf>
    <xf numFmtId="174" fontId="77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77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77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80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78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84" fillId="0" borderId="35" xfId="0" applyNumberFormat="1" applyFont="1" applyFill="1" applyBorder="1" applyAlignment="1" applyProtection="1">
      <alignment horizontal="right" vertical="center" wrapText="1" indent="1"/>
      <protection/>
    </xf>
    <xf numFmtId="174" fontId="7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7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4" fontId="84" fillId="0" borderId="16" xfId="0" applyNumberFormat="1" applyFont="1" applyFill="1" applyBorder="1" applyAlignment="1" applyProtection="1">
      <alignment horizontal="right" vertical="center" wrapText="1" indent="1"/>
      <protection/>
    </xf>
    <xf numFmtId="174" fontId="8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8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83" fillId="0" borderId="102" xfId="0" applyNumberFormat="1" applyFont="1" applyFill="1" applyBorder="1" applyAlignment="1" applyProtection="1">
      <alignment horizontal="right" vertical="center" wrapText="1" indent="1"/>
      <protection/>
    </xf>
    <xf numFmtId="174" fontId="83" fillId="0" borderId="27" xfId="0" applyNumberFormat="1" applyFont="1" applyFill="1" applyBorder="1" applyAlignment="1" applyProtection="1">
      <alignment horizontal="right" vertical="center" wrapText="1" indent="1"/>
      <protection/>
    </xf>
    <xf numFmtId="174" fontId="83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85" fillId="0" borderId="47" xfId="0" applyNumberFormat="1" applyFont="1" applyFill="1" applyBorder="1" applyAlignment="1" applyProtection="1">
      <alignment vertical="center" wrapText="1"/>
      <protection locked="0"/>
    </xf>
    <xf numFmtId="174" fontId="86" fillId="0" borderId="47" xfId="0" applyNumberFormat="1" applyFont="1" applyFill="1" applyBorder="1" applyAlignment="1" applyProtection="1">
      <alignment vertical="center" wrapText="1"/>
      <protection/>
    </xf>
    <xf numFmtId="174" fontId="85" fillId="0" borderId="47" xfId="0" applyNumberFormat="1" applyFont="1" applyFill="1" applyBorder="1" applyAlignment="1" applyProtection="1">
      <alignment vertical="center" wrapText="1"/>
      <protection locked="0"/>
    </xf>
    <xf numFmtId="174" fontId="86" fillId="0" borderId="64" xfId="0" applyNumberFormat="1" applyFont="1" applyFill="1" applyBorder="1" applyAlignment="1" applyProtection="1">
      <alignment vertical="center" wrapText="1"/>
      <protection/>
    </xf>
    <xf numFmtId="174" fontId="85" fillId="0" borderId="64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/>
      <protection/>
    </xf>
    <xf numFmtId="178" fontId="8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8" fontId="8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4" fontId="78" fillId="0" borderId="60" xfId="0" applyNumberFormat="1" applyFont="1" applyFill="1" applyBorder="1" applyAlignment="1" applyProtection="1">
      <alignment vertical="center" wrapText="1"/>
      <protection locked="0"/>
    </xf>
    <xf numFmtId="174" fontId="77" fillId="0" borderId="47" xfId="0" applyNumberFormat="1" applyFont="1" applyFill="1" applyBorder="1" applyAlignment="1" applyProtection="1">
      <alignment vertical="center" wrapText="1"/>
      <protection/>
    </xf>
    <xf numFmtId="174" fontId="78" fillId="0" borderId="47" xfId="0" applyNumberFormat="1" applyFont="1" applyFill="1" applyBorder="1" applyAlignment="1" applyProtection="1">
      <alignment vertical="center" wrapText="1"/>
      <protection locked="0"/>
    </xf>
    <xf numFmtId="174" fontId="77" fillId="0" borderId="64" xfId="0" applyNumberFormat="1" applyFont="1" applyFill="1" applyBorder="1" applyAlignment="1" applyProtection="1">
      <alignment vertical="center" wrapText="1"/>
      <protection/>
    </xf>
    <xf numFmtId="3" fontId="78" fillId="0" borderId="87" xfId="0" applyNumberFormat="1" applyFont="1" applyBorder="1" applyAlignment="1" applyProtection="1">
      <alignment horizontal="right" vertical="center" indent="1"/>
      <protection locked="0"/>
    </xf>
    <xf numFmtId="3" fontId="78" fillId="0" borderId="87" xfId="0" applyNumberFormat="1" applyFont="1" applyFill="1" applyBorder="1" applyAlignment="1" applyProtection="1">
      <alignment horizontal="right" vertical="center"/>
      <protection locked="0"/>
    </xf>
    <xf numFmtId="3" fontId="78" fillId="0" borderId="48" xfId="0" applyNumberFormat="1" applyFont="1" applyBorder="1" applyAlignment="1" applyProtection="1">
      <alignment horizontal="right" vertical="center" indent="1"/>
      <protection locked="0"/>
    </xf>
    <xf numFmtId="3" fontId="78" fillId="0" borderId="48" xfId="0" applyNumberFormat="1" applyFont="1" applyFill="1" applyBorder="1" applyAlignment="1" applyProtection="1">
      <alignment horizontal="right" vertical="center"/>
      <protection locked="0"/>
    </xf>
    <xf numFmtId="174" fontId="28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4" fontId="28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80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80" fontId="30" fillId="0" borderId="47" xfId="58" applyNumberFormat="1" applyFont="1" applyFill="1" applyBorder="1" applyAlignment="1" applyProtection="1">
      <alignment horizontal="right" vertical="center" wrapText="1"/>
      <protection/>
    </xf>
    <xf numFmtId="180" fontId="31" fillId="0" borderId="57" xfId="58" applyNumberFormat="1" applyFont="1" applyFill="1" applyBorder="1" applyAlignment="1" applyProtection="1">
      <alignment horizontal="right" vertical="center" wrapText="1"/>
      <protection locked="0"/>
    </xf>
    <xf numFmtId="180" fontId="31" fillId="0" borderId="47" xfId="58" applyNumberFormat="1" applyFont="1" applyFill="1" applyBorder="1" applyAlignment="1" applyProtection="1">
      <alignment horizontal="right" vertical="center" wrapText="1"/>
      <protection/>
    </xf>
    <xf numFmtId="180" fontId="31" fillId="0" borderId="47" xfId="58" applyNumberFormat="1" applyFont="1" applyFill="1" applyBorder="1" applyAlignment="1" applyProtection="1">
      <alignment horizontal="right" vertical="center" wrapText="1"/>
      <protection locked="0"/>
    </xf>
    <xf numFmtId="180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81" fontId="29" fillId="0" borderId="78" xfId="57" applyNumberFormat="1" applyFont="1" applyFill="1" applyBorder="1" applyAlignment="1" applyProtection="1">
      <alignment vertical="center"/>
      <protection locked="0"/>
    </xf>
    <xf numFmtId="181" fontId="29" fillId="0" borderId="48" xfId="57" applyNumberFormat="1" applyFont="1" applyFill="1" applyBorder="1" applyAlignment="1" applyProtection="1">
      <alignment vertical="center"/>
      <protection locked="0"/>
    </xf>
    <xf numFmtId="181" fontId="28" fillId="0" borderId="48" xfId="57" applyNumberFormat="1" applyFont="1" applyFill="1" applyBorder="1" applyAlignment="1" applyProtection="1">
      <alignment vertical="center"/>
      <protection/>
    </xf>
    <xf numFmtId="181" fontId="28" fillId="0" borderId="51" xfId="57" applyNumberFormat="1" applyFont="1" applyFill="1" applyBorder="1" applyAlignment="1" applyProtection="1">
      <alignment vertical="center"/>
      <protection/>
    </xf>
    <xf numFmtId="180" fontId="31" fillId="0" borderId="48" xfId="58" applyNumberFormat="1" applyFont="1" applyFill="1" applyBorder="1" applyAlignment="1" applyProtection="1">
      <alignment horizontal="right" vertical="center" wrapText="1"/>
      <protection/>
    </xf>
    <xf numFmtId="180" fontId="31" fillId="0" borderId="47" xfId="58" applyNumberFormat="1" applyFont="1" applyFill="1" applyBorder="1" applyAlignment="1" applyProtection="1">
      <alignment horizontal="right" vertical="center" wrapText="1"/>
      <protection/>
    </xf>
    <xf numFmtId="180" fontId="31" fillId="0" borderId="48" xfId="58" applyNumberFormat="1" applyFont="1" applyFill="1" applyBorder="1" applyAlignment="1" applyProtection="1">
      <alignment horizontal="right" vertical="center" wrapText="1"/>
      <protection locked="0"/>
    </xf>
    <xf numFmtId="180" fontId="31" fillId="0" borderId="48" xfId="58" applyNumberFormat="1" applyFont="1" applyFill="1" applyBorder="1" applyAlignment="1" applyProtection="1">
      <alignment horizontal="right" vertical="center" wrapText="1"/>
      <protection/>
    </xf>
    <xf numFmtId="180" fontId="31" fillId="0" borderId="69" xfId="58" applyNumberFormat="1" applyFont="1" applyFill="1" applyBorder="1" applyAlignment="1" applyProtection="1">
      <alignment horizontal="right" vertical="center" wrapText="1"/>
      <protection/>
    </xf>
    <xf numFmtId="180" fontId="31" fillId="0" borderId="51" xfId="58" applyNumberFormat="1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49" fontId="29" fillId="0" borderId="15" xfId="56" applyNumberFormat="1" applyFont="1" applyFill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174" fontId="77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56" applyNumberFormat="1" applyFont="1" applyFill="1">
      <alignment/>
      <protection/>
    </xf>
    <xf numFmtId="0" fontId="30" fillId="0" borderId="35" xfId="0" applyFont="1" applyBorder="1" applyAlignment="1" applyProtection="1">
      <alignment horizontal="left" vertical="center" wrapText="1"/>
      <protection/>
    </xf>
    <xf numFmtId="0" fontId="30" fillId="0" borderId="103" xfId="0" applyFont="1" applyBorder="1" applyAlignment="1" applyProtection="1">
      <alignment horizontal="left" vertical="center" wrapText="1"/>
      <protection/>
    </xf>
    <xf numFmtId="174" fontId="77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104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174" fontId="77" fillId="0" borderId="106" xfId="56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77" xfId="0" applyFont="1" applyBorder="1" applyAlignment="1" applyProtection="1">
      <alignment horizontal="left" vertical="top" wrapText="1"/>
      <protection locked="0"/>
    </xf>
    <xf numFmtId="9" fontId="52" fillId="0" borderId="77" xfId="65" applyFont="1" applyBorder="1" applyAlignment="1" applyProtection="1">
      <alignment horizontal="center" vertical="center" wrapText="1"/>
      <protection locked="0"/>
    </xf>
    <xf numFmtId="182" fontId="52" fillId="0" borderId="77" xfId="40" applyNumberFormat="1" applyFont="1" applyBorder="1" applyAlignment="1" applyProtection="1">
      <alignment horizontal="center" vertical="center" wrapText="1"/>
      <protection locked="0"/>
    </xf>
    <xf numFmtId="174" fontId="29" fillId="0" borderId="107" xfId="0" applyNumberFormat="1" applyFont="1" applyFill="1" applyBorder="1" applyAlignment="1" applyProtection="1">
      <alignment vertical="center" wrapText="1"/>
      <protection/>
    </xf>
    <xf numFmtId="174" fontId="29" fillId="0" borderId="47" xfId="0" applyNumberFormat="1" applyFont="1" applyFill="1" applyBorder="1" applyAlignment="1" applyProtection="1">
      <alignment vertical="center" wrapText="1"/>
      <protection/>
    </xf>
    <xf numFmtId="174" fontId="29" fillId="0" borderId="108" xfId="0" applyNumberFormat="1" applyFont="1" applyFill="1" applyBorder="1" applyAlignment="1" applyProtection="1">
      <alignment vertical="center" wrapText="1"/>
      <protection/>
    </xf>
    <xf numFmtId="174" fontId="22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47" xfId="0" applyNumberFormat="1" applyFont="1" applyFill="1" applyBorder="1" applyAlignment="1" applyProtection="1">
      <alignment vertical="center" wrapText="1"/>
      <protection locked="0"/>
    </xf>
    <xf numFmtId="174" fontId="29" fillId="0" borderId="60" xfId="0" applyNumberFormat="1" applyFont="1" applyBorder="1" applyAlignment="1" applyProtection="1">
      <alignment horizontal="left" vertical="center" wrapText="1"/>
      <protection locked="0"/>
    </xf>
    <xf numFmtId="174" fontId="22" fillId="0" borderId="15" xfId="0" applyNumberFormat="1" applyFont="1" applyBorder="1" applyAlignment="1" applyProtection="1">
      <alignment horizontal="left" vertical="center" wrapText="1" indent="1"/>
      <protection locked="0"/>
    </xf>
    <xf numFmtId="174" fontId="29" fillId="0" borderId="15" xfId="0" applyNumberFormat="1" applyFont="1" applyBorder="1" applyAlignment="1" applyProtection="1">
      <alignment horizontal="left" vertical="center" wrapText="1" indent="1"/>
      <protection locked="0"/>
    </xf>
    <xf numFmtId="174" fontId="29" fillId="0" borderId="16" xfId="0" applyNumberFormat="1" applyFont="1" applyBorder="1" applyAlignment="1" applyProtection="1">
      <alignment vertical="center" wrapText="1"/>
      <protection locked="0"/>
    </xf>
    <xf numFmtId="174" fontId="29" fillId="0" borderId="47" xfId="0" applyNumberFormat="1" applyFont="1" applyBorder="1" applyAlignment="1" applyProtection="1">
      <alignment vertical="center" wrapText="1"/>
      <protection locked="0"/>
    </xf>
    <xf numFmtId="174" fontId="25" fillId="0" borderId="10" xfId="56" applyNumberFormat="1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/>
    </xf>
    <xf numFmtId="174" fontId="25" fillId="0" borderId="10" xfId="56" applyNumberFormat="1" applyFont="1" applyFill="1" applyBorder="1" applyAlignment="1" applyProtection="1">
      <alignment horizontal="left" vertical="center"/>
      <protection/>
    </xf>
    <xf numFmtId="174" fontId="27" fillId="0" borderId="88" xfId="56" applyNumberFormat="1" applyFont="1" applyFill="1" applyBorder="1" applyAlignment="1" applyProtection="1">
      <alignment horizontal="center" vertical="center"/>
      <protection/>
    </xf>
    <xf numFmtId="174" fontId="27" fillId="0" borderId="21" xfId="56" applyNumberFormat="1" applyFont="1" applyFill="1" applyBorder="1" applyAlignment="1" applyProtection="1">
      <alignment horizontal="center" vertical="center"/>
      <protection/>
    </xf>
    <xf numFmtId="0" fontId="0" fillId="0" borderId="109" xfId="0" applyBorder="1" applyAlignment="1">
      <alignment/>
    </xf>
    <xf numFmtId="0" fontId="24" fillId="0" borderId="0" xfId="56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174" fontId="23" fillId="0" borderId="0" xfId="56" applyNumberFormat="1" applyFont="1" applyFill="1" applyBorder="1" applyAlignment="1" applyProtection="1">
      <alignment horizontal="center" vertical="center"/>
      <protection/>
    </xf>
    <xf numFmtId="174" fontId="27" fillId="0" borderId="89" xfId="56" applyNumberFormat="1" applyFont="1" applyFill="1" applyBorder="1" applyAlignment="1" applyProtection="1">
      <alignment horizontal="center" vertical="center"/>
      <protection/>
    </xf>
    <xf numFmtId="174" fontId="27" fillId="0" borderId="110" xfId="56" applyNumberFormat="1" applyFont="1" applyFill="1" applyBorder="1" applyAlignment="1" applyProtection="1">
      <alignment horizontal="center" vertical="center"/>
      <protection/>
    </xf>
    <xf numFmtId="0" fontId="0" fillId="0" borderId="111" xfId="0" applyBorder="1" applyAlignment="1">
      <alignment/>
    </xf>
    <xf numFmtId="174" fontId="87" fillId="0" borderId="0" xfId="0" applyNumberFormat="1" applyFont="1" applyFill="1" applyBorder="1" applyAlignment="1" applyProtection="1">
      <alignment horizontal="center" textRotation="180" wrapText="1"/>
      <protection/>
    </xf>
    <xf numFmtId="174" fontId="82" fillId="0" borderId="27" xfId="0" applyNumberFormat="1" applyFont="1" applyFill="1" applyBorder="1" applyAlignment="1" applyProtection="1">
      <alignment horizontal="center" vertical="center" wrapText="1"/>
      <protection/>
    </xf>
    <xf numFmtId="174" fontId="82" fillId="0" borderId="11" xfId="0" applyNumberFormat="1" applyFont="1" applyFill="1" applyBorder="1" applyAlignment="1" applyProtection="1">
      <alignment horizontal="center" vertical="center" wrapText="1"/>
      <protection/>
    </xf>
    <xf numFmtId="174" fontId="88" fillId="0" borderId="0" xfId="0" applyNumberFormat="1" applyFont="1" applyFill="1" applyBorder="1" applyAlignment="1" applyProtection="1">
      <alignment horizontal="center" vertical="center" wrapText="1"/>
      <protection/>
    </xf>
    <xf numFmtId="174" fontId="23" fillId="0" borderId="0" xfId="0" applyNumberFormat="1" applyFont="1" applyFill="1" applyBorder="1" applyAlignment="1" applyProtection="1">
      <alignment horizontal="center" vertical="center" wrapText="1"/>
      <protection/>
    </xf>
    <xf numFmtId="174" fontId="34" fillId="0" borderId="0" xfId="0" applyNumberFormat="1" applyFont="1" applyFill="1" applyBorder="1" applyAlignment="1" applyProtection="1">
      <alignment horizontal="center" textRotation="180" wrapText="1"/>
      <protection locked="0"/>
    </xf>
    <xf numFmtId="174" fontId="27" fillId="0" borderId="27" xfId="0" applyNumberFormat="1" applyFont="1" applyFill="1" applyBorder="1" applyAlignment="1" applyProtection="1">
      <alignment horizontal="center" vertical="center" wrapText="1"/>
      <protection/>
    </xf>
    <xf numFmtId="174" fontId="27" fillId="0" borderId="11" xfId="0" applyNumberFormat="1" applyFont="1" applyFill="1" applyBorder="1" applyAlignment="1" applyProtection="1">
      <alignment horizontal="center" vertical="center" wrapText="1"/>
      <protection/>
    </xf>
    <xf numFmtId="17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7" fillId="0" borderId="11" xfId="0" applyFont="1" applyFill="1" applyBorder="1" applyAlignment="1" applyProtection="1">
      <alignment horizontal="left" indent="1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29" fillId="0" borderId="23" xfId="0" applyFont="1" applyFill="1" applyBorder="1" applyAlignment="1" applyProtection="1">
      <alignment horizontal="left" indent="1"/>
      <protection locked="0"/>
    </xf>
    <xf numFmtId="0" fontId="29" fillId="0" borderId="17" xfId="0" applyFont="1" applyFill="1" applyBorder="1" applyAlignment="1" applyProtection="1">
      <alignment horizontal="left" inden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 indent="1"/>
      <protection/>
    </xf>
    <xf numFmtId="174" fontId="38" fillId="0" borderId="0" xfId="0" applyNumberFormat="1" applyFont="1" applyFill="1" applyAlignment="1">
      <alignment horizontal="center" textRotation="180" wrapText="1"/>
    </xf>
    <xf numFmtId="174" fontId="27" fillId="0" borderId="80" xfId="0" applyNumberFormat="1" applyFont="1" applyFill="1" applyBorder="1" applyAlignment="1" applyProtection="1">
      <alignment horizontal="center" vertical="center" wrapText="1"/>
      <protection/>
    </xf>
    <xf numFmtId="174" fontId="27" fillId="0" borderId="112" xfId="0" applyNumberFormat="1" applyFont="1" applyFill="1" applyBorder="1" applyAlignment="1" applyProtection="1">
      <alignment horizontal="center" vertical="center" wrapText="1"/>
      <protection/>
    </xf>
    <xf numFmtId="174" fontId="27" fillId="0" borderId="81" xfId="0" applyNumberFormat="1" applyFont="1" applyFill="1" applyBorder="1" applyAlignment="1" applyProtection="1">
      <alignment horizontal="center" vertical="center" wrapText="1"/>
      <protection/>
    </xf>
    <xf numFmtId="174" fontId="27" fillId="0" borderId="113" xfId="0" applyNumberFormat="1" applyFont="1" applyFill="1" applyBorder="1" applyAlignment="1" applyProtection="1">
      <alignment horizontal="center" vertical="center" wrapText="1"/>
      <protection/>
    </xf>
    <xf numFmtId="174" fontId="27" fillId="0" borderId="114" xfId="0" applyNumberFormat="1" applyFont="1" applyFill="1" applyBorder="1" applyAlignment="1" applyProtection="1">
      <alignment horizontal="center" vertical="center" wrapText="1"/>
      <protection/>
    </xf>
    <xf numFmtId="174" fontId="27" fillId="0" borderId="115" xfId="0" applyNumberFormat="1" applyFont="1" applyFill="1" applyBorder="1" applyAlignment="1" applyProtection="1">
      <alignment horizontal="center" vertical="center" wrapText="1"/>
      <protection/>
    </xf>
    <xf numFmtId="174" fontId="27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174" fontId="27" fillId="0" borderId="114" xfId="0" applyNumberFormat="1" applyFont="1" applyFill="1" applyBorder="1" applyAlignment="1">
      <alignment horizontal="center" vertical="center" wrapText="1"/>
    </xf>
    <xf numFmtId="174" fontId="27" fillId="0" borderId="115" xfId="0" applyNumberFormat="1" applyFont="1" applyFill="1" applyBorder="1" applyAlignment="1">
      <alignment horizontal="center" vertical="center" wrapText="1"/>
    </xf>
    <xf numFmtId="174" fontId="27" fillId="0" borderId="114" xfId="0" applyNumberFormat="1" applyFont="1" applyFill="1" applyBorder="1" applyAlignment="1">
      <alignment horizontal="center" vertical="center"/>
    </xf>
    <xf numFmtId="174" fontId="27" fillId="0" borderId="115" xfId="0" applyNumberFormat="1" applyFont="1" applyFill="1" applyBorder="1" applyAlignment="1">
      <alignment horizontal="center" vertical="center"/>
    </xf>
    <xf numFmtId="174" fontId="27" fillId="0" borderId="118" xfId="0" applyNumberFormat="1" applyFont="1" applyFill="1" applyBorder="1" applyAlignment="1">
      <alignment horizontal="center" vertical="center" wrapText="1"/>
    </xf>
    <xf numFmtId="174" fontId="27" fillId="0" borderId="119" xfId="0" applyNumberFormat="1" applyFont="1" applyFill="1" applyBorder="1" applyAlignment="1">
      <alignment horizontal="center" vertical="center" wrapText="1"/>
    </xf>
    <xf numFmtId="174" fontId="27" fillId="0" borderId="58" xfId="0" applyNumberFormat="1" applyFont="1" applyFill="1" applyBorder="1" applyAlignment="1">
      <alignment horizontal="center" vertical="center" wrapText="1"/>
    </xf>
    <xf numFmtId="174" fontId="27" fillId="0" borderId="120" xfId="0" applyNumberFormat="1" applyFont="1" applyFill="1" applyBorder="1" applyAlignment="1">
      <alignment horizontal="center" vertical="center" wrapText="1"/>
    </xf>
    <xf numFmtId="174" fontId="27" fillId="0" borderId="121" xfId="0" applyNumberFormat="1" applyFont="1" applyFill="1" applyBorder="1" applyAlignment="1">
      <alignment horizontal="center" vertical="center" wrapText="1"/>
    </xf>
    <xf numFmtId="174" fontId="27" fillId="0" borderId="122" xfId="0" applyNumberFormat="1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23" xfId="0" applyFont="1" applyFill="1" applyBorder="1" applyAlignment="1">
      <alignment horizontal="center" vertical="center" wrapText="1"/>
    </xf>
    <xf numFmtId="0" fontId="27" fillId="0" borderId="118" xfId="0" applyFont="1" applyFill="1" applyBorder="1" applyAlignment="1">
      <alignment horizontal="left" vertical="center" wrapText="1"/>
    </xf>
    <xf numFmtId="0" fontId="27" fillId="0" borderId="124" xfId="0" applyFont="1" applyFill="1" applyBorder="1" applyAlignment="1">
      <alignment horizontal="left" vertical="center" wrapText="1"/>
    </xf>
    <xf numFmtId="0" fontId="27" fillId="0" borderId="121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 applyProtection="1">
      <alignment horizontal="left" vertical="center"/>
      <protection/>
    </xf>
    <xf numFmtId="0" fontId="28" fillId="0" borderId="71" xfId="0" applyFont="1" applyFill="1" applyBorder="1" applyAlignment="1" applyProtection="1">
      <alignment horizontal="left" vertical="center"/>
      <protection/>
    </xf>
    <xf numFmtId="0" fontId="27" fillId="0" borderId="118" xfId="0" applyFont="1" applyFill="1" applyBorder="1" applyAlignment="1" applyProtection="1">
      <alignment horizontal="left" vertical="center" wrapText="1"/>
      <protection/>
    </xf>
    <xf numFmtId="0" fontId="27" fillId="0" borderId="124" xfId="0" applyFont="1" applyFill="1" applyBorder="1" applyAlignment="1" applyProtection="1">
      <alignment horizontal="left" vertical="center" wrapText="1"/>
      <protection/>
    </xf>
    <xf numFmtId="0" fontId="27" fillId="0" borderId="121" xfId="0" applyFont="1" applyFill="1" applyBorder="1" applyAlignment="1" applyProtection="1">
      <alignment horizontal="left" vertical="center" wrapText="1"/>
      <protection/>
    </xf>
    <xf numFmtId="0" fontId="35" fillId="0" borderId="52" xfId="0" applyFont="1" applyFill="1" applyBorder="1" applyAlignment="1" applyProtection="1">
      <alignment horizontal="left" vertical="center"/>
      <protection/>
    </xf>
    <xf numFmtId="0" fontId="35" fillId="0" borderId="71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125" xfId="0" applyFont="1" applyFill="1" applyBorder="1" applyAlignment="1">
      <alignment horizontal="right"/>
    </xf>
    <xf numFmtId="0" fontId="27" fillId="0" borderId="118" xfId="0" applyFont="1" applyFill="1" applyBorder="1" applyAlignment="1">
      <alignment horizontal="center" vertical="center" wrapText="1"/>
    </xf>
    <xf numFmtId="0" fontId="27" fillId="0" borderId="119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/>
    </xf>
    <xf numFmtId="0" fontId="27" fillId="0" borderId="126" xfId="0" applyFont="1" applyFill="1" applyBorder="1" applyAlignment="1">
      <alignment horizontal="center"/>
    </xf>
    <xf numFmtId="0" fontId="29" fillId="0" borderId="124" xfId="0" applyFont="1" applyFill="1" applyBorder="1" applyAlignment="1">
      <alignment horizontal="justify" vertical="center" wrapText="1"/>
    </xf>
    <xf numFmtId="0" fontId="27" fillId="0" borderId="52" xfId="0" applyFont="1" applyFill="1" applyBorder="1" applyAlignment="1">
      <alignment horizontal="left" vertical="center" indent="2"/>
    </xf>
    <xf numFmtId="0" fontId="27" fillId="0" borderId="71" xfId="0" applyFont="1" applyFill="1" applyBorder="1" applyAlignment="1">
      <alignment horizontal="left" vertical="center" indent="2"/>
    </xf>
    <xf numFmtId="0" fontId="42" fillId="0" borderId="0" xfId="58" applyFont="1" applyFill="1" applyAlignment="1" applyProtection="1">
      <alignment horizontal="center" vertical="center" wrapText="1"/>
      <protection/>
    </xf>
    <xf numFmtId="0" fontId="42" fillId="0" borderId="0" xfId="58" applyFont="1" applyFill="1" applyAlignment="1" applyProtection="1">
      <alignment horizontal="center" vertical="center"/>
      <protection/>
    </xf>
    <xf numFmtId="0" fontId="44" fillId="0" borderId="0" xfId="58" applyFont="1" applyFill="1" applyBorder="1" applyAlignment="1" applyProtection="1">
      <alignment horizontal="right"/>
      <protection/>
    </xf>
    <xf numFmtId="0" fontId="45" fillId="0" borderId="80" xfId="58" applyFont="1" applyFill="1" applyBorder="1" applyAlignment="1" applyProtection="1">
      <alignment horizontal="center" vertical="center" wrapText="1"/>
      <protection/>
    </xf>
    <xf numFmtId="0" fontId="45" fillId="0" borderId="63" xfId="58" applyFont="1" applyFill="1" applyBorder="1" applyAlignment="1" applyProtection="1">
      <alignment horizontal="center" vertical="center" wrapText="1"/>
      <protection/>
    </xf>
    <xf numFmtId="0" fontId="45" fillId="0" borderId="75" xfId="58" applyFont="1" applyFill="1" applyBorder="1" applyAlignment="1" applyProtection="1">
      <alignment horizontal="center" vertical="center" wrapText="1"/>
      <protection/>
    </xf>
    <xf numFmtId="0" fontId="25" fillId="0" borderId="81" xfId="57" applyFont="1" applyFill="1" applyBorder="1" applyAlignment="1" applyProtection="1">
      <alignment horizontal="center" vertical="center" textRotation="90"/>
      <protection/>
    </xf>
    <xf numFmtId="0" fontId="25" fillId="0" borderId="64" xfId="57" applyFont="1" applyFill="1" applyBorder="1" applyAlignment="1" applyProtection="1">
      <alignment horizontal="center" vertical="center" textRotation="90"/>
      <protection/>
    </xf>
    <xf numFmtId="0" fontId="25" fillId="0" borderId="77" xfId="57" applyFont="1" applyFill="1" applyBorder="1" applyAlignment="1" applyProtection="1">
      <alignment horizontal="center" vertical="center" textRotation="90"/>
      <protection/>
    </xf>
    <xf numFmtId="0" fontId="44" fillId="0" borderId="57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vertical="center" wrapText="1"/>
      <protection/>
    </xf>
    <xf numFmtId="0" fontId="44" fillId="0" borderId="83" xfId="58" applyFont="1" applyFill="1" applyBorder="1" applyAlignment="1" applyProtection="1">
      <alignment horizontal="center" vertical="center" wrapText="1"/>
      <protection/>
    </xf>
    <xf numFmtId="0" fontId="44" fillId="0" borderId="78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wrapText="1"/>
      <protection/>
    </xf>
    <xf numFmtId="0" fontId="44" fillId="0" borderId="48" xfId="58" applyFont="1" applyFill="1" applyBorder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/>
      <protection/>
    </xf>
    <xf numFmtId="0" fontId="23" fillId="0" borderId="56" xfId="57" applyFont="1" applyFill="1" applyBorder="1" applyAlignment="1" applyProtection="1">
      <alignment horizontal="center" vertical="center" wrapText="1"/>
      <protection/>
    </xf>
    <xf numFmtId="0" fontId="23" fillId="0" borderId="60" xfId="57" applyFont="1" applyFill="1" applyBorder="1" applyAlignment="1" applyProtection="1">
      <alignment horizontal="center" vertical="center" wrapText="1"/>
      <protection/>
    </xf>
    <xf numFmtId="0" fontId="25" fillId="0" borderId="57" xfId="57" applyFont="1" applyFill="1" applyBorder="1" applyAlignment="1" applyProtection="1">
      <alignment horizontal="center" vertical="center" textRotation="90"/>
      <protection/>
    </xf>
    <xf numFmtId="0" fontId="25" fillId="0" borderId="47" xfId="57" applyFont="1" applyFill="1" applyBorder="1" applyAlignment="1" applyProtection="1">
      <alignment horizontal="center" vertical="center" textRotation="90"/>
      <protection/>
    </xf>
    <xf numFmtId="0" fontId="26" fillId="0" borderId="87" xfId="57" applyFont="1" applyFill="1" applyBorder="1" applyAlignment="1" applyProtection="1">
      <alignment horizontal="center" vertical="center" wrapText="1"/>
      <protection/>
    </xf>
    <xf numFmtId="0" fontId="26" fillId="0" borderId="48" xfId="57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textRotation="180"/>
      <protection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67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42" fillId="0" borderId="0" xfId="58" applyFont="1" applyFill="1" applyBorder="1" applyAlignment="1">
      <alignment horizontal="center" wrapText="1"/>
      <protection/>
    </xf>
    <xf numFmtId="0" fontId="33" fillId="0" borderId="11" xfId="58" applyFont="1" applyFill="1" applyBorder="1" applyAlignment="1">
      <alignment horizontal="left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VAGYONK" xfId="57"/>
    <cellStyle name="Normál_VAGYONKIM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447675</xdr:rowOff>
    </xdr:from>
    <xdr:ext cx="2476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468100" y="2505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120" zoomScaleNormal="120" zoomScaleSheetLayoutView="100" workbookViewId="0" topLeftCell="A55">
      <selection activeCell="I122" sqref="I122"/>
    </sheetView>
  </sheetViews>
  <sheetFormatPr defaultColWidth="9.00390625" defaultRowHeight="12.75"/>
  <cols>
    <col min="1" max="1" width="6.625" style="1" customWidth="1"/>
    <col min="2" max="2" width="64.00390625" style="1" bestFit="1" customWidth="1"/>
    <col min="3" max="3" width="12.125" style="2" customWidth="1"/>
    <col min="4" max="4" width="12.625" style="1" customWidth="1"/>
    <col min="5" max="5" width="11.625" style="3" bestFit="1" customWidth="1"/>
    <col min="6" max="16384" width="9.375" style="3" customWidth="1"/>
  </cols>
  <sheetData>
    <row r="1" spans="1:4" ht="15.75" customHeight="1">
      <c r="A1" s="521" t="s">
        <v>0</v>
      </c>
      <c r="B1" s="521"/>
      <c r="C1" s="521"/>
      <c r="D1" s="521"/>
    </row>
    <row r="2" spans="1:4" ht="15.75" customHeight="1" thickBot="1">
      <c r="A2" s="515" t="s">
        <v>1</v>
      </c>
      <c r="B2" s="515"/>
      <c r="D2" s="130"/>
    </row>
    <row r="3" spans="1:5" ht="15.75" customHeight="1" thickBot="1">
      <c r="A3" s="512" t="s">
        <v>2</v>
      </c>
      <c r="B3" s="513" t="s">
        <v>3</v>
      </c>
      <c r="C3" s="522" t="s">
        <v>613</v>
      </c>
      <c r="D3" s="523"/>
      <c r="E3" s="524"/>
    </row>
    <row r="4" spans="1:5" ht="37.5" customHeight="1" thickBot="1">
      <c r="A4" s="512"/>
      <c r="B4" s="513"/>
      <c r="C4" s="131" t="s">
        <v>4</v>
      </c>
      <c r="D4" s="131" t="s">
        <v>569</v>
      </c>
      <c r="E4" s="131" t="s">
        <v>568</v>
      </c>
    </row>
    <row r="5" spans="1:5" s="7" customFormat="1" ht="12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s="10" customFormat="1" ht="13.5" customHeight="1" thickBot="1">
      <c r="A6" s="8" t="s">
        <v>5</v>
      </c>
      <c r="B6" s="9" t="s">
        <v>6</v>
      </c>
      <c r="C6" s="379">
        <f>SUM(C7:C12)</f>
        <v>24547552</v>
      </c>
      <c r="D6" s="379">
        <f>SUM(D7:D12)</f>
        <v>28201682</v>
      </c>
      <c r="E6" s="379">
        <f>SUM(E7:E12)</f>
        <v>28201682</v>
      </c>
    </row>
    <row r="7" spans="1:5" s="10" customFormat="1" ht="12" customHeight="1">
      <c r="A7" s="11" t="s">
        <v>7</v>
      </c>
      <c r="B7" s="12" t="s">
        <v>8</v>
      </c>
      <c r="C7" s="380">
        <v>11853362</v>
      </c>
      <c r="D7" s="380">
        <v>11853362</v>
      </c>
      <c r="E7" s="380">
        <v>11853362</v>
      </c>
    </row>
    <row r="8" spans="1:5" s="10" customFormat="1" ht="12" customHeight="1">
      <c r="A8" s="13" t="s">
        <v>9</v>
      </c>
      <c r="B8" s="14" t="s">
        <v>10</v>
      </c>
      <c r="C8" s="380"/>
      <c r="D8" s="380"/>
      <c r="E8" s="380"/>
    </row>
    <row r="9" spans="1:5" s="10" customFormat="1" ht="12" customHeight="1">
      <c r="A9" s="13" t="s">
        <v>11</v>
      </c>
      <c r="B9" s="14" t="s">
        <v>12</v>
      </c>
      <c r="C9" s="380">
        <v>10894190</v>
      </c>
      <c r="D9" s="380">
        <v>12093980</v>
      </c>
      <c r="E9" s="380">
        <v>12093980</v>
      </c>
    </row>
    <row r="10" spans="1:5" s="10" customFormat="1" ht="12" customHeight="1">
      <c r="A10" s="13" t="s">
        <v>13</v>
      </c>
      <c r="B10" s="14" t="s">
        <v>14</v>
      </c>
      <c r="C10" s="380">
        <v>1800000</v>
      </c>
      <c r="D10" s="380">
        <v>1800000</v>
      </c>
      <c r="E10" s="380">
        <v>1800000</v>
      </c>
    </row>
    <row r="11" spans="1:5" s="10" customFormat="1" ht="12" customHeight="1">
      <c r="A11" s="13" t="s">
        <v>15</v>
      </c>
      <c r="B11" s="14" t="s">
        <v>16</v>
      </c>
      <c r="C11" s="380"/>
      <c r="D11" s="380"/>
      <c r="E11" s="380"/>
    </row>
    <row r="12" spans="1:5" s="10" customFormat="1" ht="12" customHeight="1" thickBot="1">
      <c r="A12" s="15" t="s">
        <v>17</v>
      </c>
      <c r="B12" s="16" t="s">
        <v>18</v>
      </c>
      <c r="C12" s="382"/>
      <c r="D12" s="382">
        <v>2454340</v>
      </c>
      <c r="E12" s="382">
        <v>2454340</v>
      </c>
    </row>
    <row r="13" spans="1:5" s="10" customFormat="1" ht="24.75" customHeight="1" thickBot="1">
      <c r="A13" s="8" t="s">
        <v>19</v>
      </c>
      <c r="B13" s="381" t="s">
        <v>20</v>
      </c>
      <c r="C13" s="492">
        <f>SUM(C14:C19)</f>
        <v>3559905</v>
      </c>
      <c r="D13" s="493">
        <f>SUM(D14:D19)</f>
        <v>22474069</v>
      </c>
      <c r="E13" s="494">
        <f>SUM(E14:E19)</f>
        <v>22474069</v>
      </c>
    </row>
    <row r="14" spans="1:5" s="10" customFormat="1" ht="12" customHeight="1">
      <c r="A14" s="11" t="s">
        <v>21</v>
      </c>
      <c r="B14" s="12" t="s">
        <v>22</v>
      </c>
      <c r="C14" s="380"/>
      <c r="D14" s="380"/>
      <c r="E14" s="380"/>
    </row>
    <row r="15" spans="1:5" s="10" customFormat="1" ht="12" customHeight="1">
      <c r="A15" s="13" t="s">
        <v>23</v>
      </c>
      <c r="B15" s="14" t="s">
        <v>24</v>
      </c>
      <c r="C15" s="380"/>
      <c r="D15" s="380"/>
      <c r="E15" s="380"/>
    </row>
    <row r="16" spans="1:5" s="10" customFormat="1" ht="12" customHeight="1">
      <c r="A16" s="13" t="s">
        <v>25</v>
      </c>
      <c r="B16" s="14" t="s">
        <v>26</v>
      </c>
      <c r="C16" s="380"/>
      <c r="D16" s="380"/>
      <c r="E16" s="380"/>
    </row>
    <row r="17" spans="1:5" s="10" customFormat="1" ht="12" customHeight="1">
      <c r="A17" s="13" t="s">
        <v>27</v>
      </c>
      <c r="B17" s="14" t="s">
        <v>28</v>
      </c>
      <c r="C17" s="380"/>
      <c r="D17" s="380"/>
      <c r="E17" s="380"/>
    </row>
    <row r="18" spans="1:5" s="10" customFormat="1" ht="12" customHeight="1">
      <c r="A18" s="13" t="s">
        <v>29</v>
      </c>
      <c r="B18" s="14" t="s">
        <v>30</v>
      </c>
      <c r="C18" s="380">
        <v>3559905</v>
      </c>
      <c r="D18" s="380">
        <v>22474069</v>
      </c>
      <c r="E18" s="380">
        <v>22474069</v>
      </c>
    </row>
    <row r="19" spans="1:5" s="10" customFormat="1" ht="12" customHeight="1" thickBot="1">
      <c r="A19" s="15" t="s">
        <v>31</v>
      </c>
      <c r="B19" s="16" t="s">
        <v>32</v>
      </c>
      <c r="C19" s="382"/>
      <c r="D19" s="382"/>
      <c r="E19" s="382"/>
    </row>
    <row r="20" spans="1:5" s="10" customFormat="1" ht="22.5" customHeight="1" thickBot="1">
      <c r="A20" s="8" t="s">
        <v>33</v>
      </c>
      <c r="B20" s="375" t="s">
        <v>34</v>
      </c>
      <c r="C20" s="492">
        <f>SUM(C21:C26)</f>
        <v>0</v>
      </c>
      <c r="D20" s="493">
        <f>SUM(D21:D26)</f>
        <v>9073803</v>
      </c>
      <c r="E20" s="494">
        <f>SUM(E21:E26)</f>
        <v>9073803</v>
      </c>
    </row>
    <row r="21" spans="1:5" s="10" customFormat="1" ht="12" customHeight="1">
      <c r="A21" s="11" t="s">
        <v>35</v>
      </c>
      <c r="B21" s="12" t="s">
        <v>36</v>
      </c>
      <c r="C21" s="380"/>
      <c r="D21" s="380"/>
      <c r="E21" s="380"/>
    </row>
    <row r="22" spans="1:5" s="10" customFormat="1" ht="12" customHeight="1">
      <c r="A22" s="13" t="s">
        <v>37</v>
      </c>
      <c r="B22" s="14" t="s">
        <v>38</v>
      </c>
      <c r="C22" s="380"/>
      <c r="D22" s="380"/>
      <c r="E22" s="380"/>
    </row>
    <row r="23" spans="1:5" s="10" customFormat="1" ht="21" customHeight="1">
      <c r="A23" s="13" t="s">
        <v>39</v>
      </c>
      <c r="B23" s="14" t="s">
        <v>40</v>
      </c>
      <c r="C23" s="380"/>
      <c r="D23" s="380"/>
      <c r="E23" s="380"/>
    </row>
    <row r="24" spans="1:5" s="10" customFormat="1" ht="21" customHeight="1">
      <c r="A24" s="13" t="s">
        <v>41</v>
      </c>
      <c r="B24" s="14" t="s">
        <v>42</v>
      </c>
      <c r="C24" s="380"/>
      <c r="D24" s="380"/>
      <c r="E24" s="380"/>
    </row>
    <row r="25" spans="1:5" s="10" customFormat="1" ht="12" customHeight="1">
      <c r="A25" s="13" t="s">
        <v>43</v>
      </c>
      <c r="B25" s="14" t="s">
        <v>44</v>
      </c>
      <c r="C25" s="380"/>
      <c r="D25" s="380">
        <v>9073803</v>
      </c>
      <c r="E25" s="380">
        <v>9073803</v>
      </c>
    </row>
    <row r="26" spans="1:5" s="10" customFormat="1" ht="12" customHeight="1" thickBot="1">
      <c r="A26" s="15" t="s">
        <v>45</v>
      </c>
      <c r="B26" s="16" t="s">
        <v>46</v>
      </c>
      <c r="C26" s="382"/>
      <c r="D26" s="382"/>
      <c r="E26" s="382"/>
    </row>
    <row r="27" spans="1:5" s="10" customFormat="1" ht="12" customHeight="1" thickBot="1">
      <c r="A27" s="8" t="s">
        <v>47</v>
      </c>
      <c r="B27" s="375" t="s">
        <v>48</v>
      </c>
      <c r="C27" s="492">
        <f>SUM(C28,C31:C33,)</f>
        <v>1228000</v>
      </c>
      <c r="D27" s="493">
        <f>SUM(D28,D31:D33)</f>
        <v>1462770</v>
      </c>
      <c r="E27" s="494">
        <f>SUM(E28,E31:E33)</f>
        <v>1462770</v>
      </c>
    </row>
    <row r="28" spans="1:5" s="10" customFormat="1" ht="12" customHeight="1">
      <c r="A28" s="11" t="s">
        <v>49</v>
      </c>
      <c r="B28" s="12" t="s">
        <v>50</v>
      </c>
      <c r="C28" s="380">
        <f>SUM(C29:C30)</f>
        <v>1050000</v>
      </c>
      <c r="D28" s="380">
        <f>SUM(D29:D30)</f>
        <v>1318535</v>
      </c>
      <c r="E28" s="380">
        <f>SUM(E29:E30)</f>
        <v>1318535</v>
      </c>
    </row>
    <row r="29" spans="1:5" s="10" customFormat="1" ht="18.75" customHeight="1">
      <c r="A29" s="13" t="s">
        <v>589</v>
      </c>
      <c r="B29" s="14" t="s">
        <v>51</v>
      </c>
      <c r="C29" s="380">
        <v>250000</v>
      </c>
      <c r="D29" s="380">
        <v>202000</v>
      </c>
      <c r="E29" s="380">
        <v>202000</v>
      </c>
    </row>
    <row r="30" spans="1:5" s="10" customFormat="1" ht="12" customHeight="1">
      <c r="A30" s="482" t="s">
        <v>52</v>
      </c>
      <c r="B30" s="14" t="s">
        <v>53</v>
      </c>
      <c r="C30" s="380">
        <v>800000</v>
      </c>
      <c r="D30" s="380">
        <v>1116535</v>
      </c>
      <c r="E30" s="380">
        <v>1116535</v>
      </c>
    </row>
    <row r="31" spans="1:5" s="10" customFormat="1" ht="12" customHeight="1">
      <c r="A31" s="13" t="s">
        <v>54</v>
      </c>
      <c r="B31" s="14" t="s">
        <v>55</v>
      </c>
      <c r="C31" s="380">
        <v>168000</v>
      </c>
      <c r="D31" s="380">
        <v>133388</v>
      </c>
      <c r="E31" s="380">
        <v>133388</v>
      </c>
    </row>
    <row r="32" spans="1:5" s="10" customFormat="1" ht="12" customHeight="1">
      <c r="A32" s="13" t="s">
        <v>56</v>
      </c>
      <c r="B32" s="14" t="s">
        <v>57</v>
      </c>
      <c r="C32" s="380"/>
      <c r="D32" s="380"/>
      <c r="E32" s="380"/>
    </row>
    <row r="33" spans="1:5" s="10" customFormat="1" ht="12" customHeight="1" thickBot="1">
      <c r="A33" s="15" t="s">
        <v>58</v>
      </c>
      <c r="B33" s="16" t="s">
        <v>59</v>
      </c>
      <c r="C33" s="382">
        <v>10000</v>
      </c>
      <c r="D33" s="382">
        <v>10847</v>
      </c>
      <c r="E33" s="382">
        <v>10847</v>
      </c>
    </row>
    <row r="34" spans="1:7" s="10" customFormat="1" ht="12" customHeight="1" thickBot="1">
      <c r="A34" s="8" t="s">
        <v>60</v>
      </c>
      <c r="B34" s="375" t="s">
        <v>61</v>
      </c>
      <c r="C34" s="492">
        <f>SUM(C35:C44)</f>
        <v>1651000</v>
      </c>
      <c r="D34" s="493">
        <f>SUM(D35:D44)</f>
        <v>4839338</v>
      </c>
      <c r="E34" s="494">
        <f>SUM(E35:E44)</f>
        <v>4279125</v>
      </c>
      <c r="F34" s="489">
        <f>SUM(F33)</f>
        <v>0</v>
      </c>
      <c r="G34" s="489">
        <f>SUM(G33)</f>
        <v>0</v>
      </c>
    </row>
    <row r="35" spans="1:5" s="10" customFormat="1" ht="12" customHeight="1">
      <c r="A35" s="11" t="s">
        <v>62</v>
      </c>
      <c r="B35" s="12" t="s">
        <v>63</v>
      </c>
      <c r="C35" s="380"/>
      <c r="D35" s="380">
        <v>1724940</v>
      </c>
      <c r="E35" s="380">
        <v>1724940</v>
      </c>
    </row>
    <row r="36" spans="1:5" s="10" customFormat="1" ht="12" customHeight="1">
      <c r="A36" s="13" t="s">
        <v>64</v>
      </c>
      <c r="B36" s="14" t="s">
        <v>65</v>
      </c>
      <c r="C36" s="380">
        <v>1370000</v>
      </c>
      <c r="D36" s="380">
        <v>2821026</v>
      </c>
      <c r="E36" s="380">
        <v>2260813</v>
      </c>
    </row>
    <row r="37" spans="1:5" s="10" customFormat="1" ht="12" customHeight="1">
      <c r="A37" s="13" t="s">
        <v>66</v>
      </c>
      <c r="B37" s="14" t="s">
        <v>67</v>
      </c>
      <c r="C37" s="380">
        <v>230000</v>
      </c>
      <c r="D37" s="380">
        <v>237315</v>
      </c>
      <c r="E37" s="380">
        <v>237315</v>
      </c>
    </row>
    <row r="38" spans="1:5" s="10" customFormat="1" ht="12" customHeight="1">
      <c r="A38" s="13" t="s">
        <v>68</v>
      </c>
      <c r="B38" s="14" t="s">
        <v>69</v>
      </c>
      <c r="C38" s="380"/>
      <c r="D38" s="380"/>
      <c r="E38" s="380"/>
    </row>
    <row r="39" spans="1:5" s="10" customFormat="1" ht="12" customHeight="1">
      <c r="A39" s="13" t="s">
        <v>70</v>
      </c>
      <c r="B39" s="14" t="s">
        <v>71</v>
      </c>
      <c r="C39" s="380"/>
      <c r="D39" s="380"/>
      <c r="E39" s="380"/>
    </row>
    <row r="40" spans="1:5" s="10" customFormat="1" ht="12" customHeight="1">
      <c r="A40" s="13" t="s">
        <v>72</v>
      </c>
      <c r="B40" s="14" t="s">
        <v>73</v>
      </c>
      <c r="C40" s="380"/>
      <c r="D40" s="380"/>
      <c r="E40" s="380"/>
    </row>
    <row r="41" spans="1:5" s="10" customFormat="1" ht="12" customHeight="1">
      <c r="A41" s="13" t="s">
        <v>74</v>
      </c>
      <c r="B41" s="14" t="s">
        <v>75</v>
      </c>
      <c r="C41" s="380"/>
      <c r="D41" s="380"/>
      <c r="E41" s="380"/>
    </row>
    <row r="42" spans="1:5" s="10" customFormat="1" ht="12" customHeight="1">
      <c r="A42" s="13" t="s">
        <v>76</v>
      </c>
      <c r="B42" s="14" t="s">
        <v>77</v>
      </c>
      <c r="C42" s="380">
        <v>1000</v>
      </c>
      <c r="D42" s="380">
        <v>6</v>
      </c>
      <c r="E42" s="380">
        <v>6</v>
      </c>
    </row>
    <row r="43" spans="1:5" s="10" customFormat="1" ht="12" customHeight="1">
      <c r="A43" s="13" t="s">
        <v>78</v>
      </c>
      <c r="B43" s="14" t="s">
        <v>614</v>
      </c>
      <c r="C43" s="380"/>
      <c r="D43" s="380">
        <v>28460</v>
      </c>
      <c r="E43" s="380">
        <v>28460</v>
      </c>
    </row>
    <row r="44" spans="1:5" s="10" customFormat="1" ht="12" customHeight="1" thickBot="1">
      <c r="A44" s="15" t="s">
        <v>79</v>
      </c>
      <c r="B44" s="16" t="s">
        <v>80</v>
      </c>
      <c r="C44" s="382">
        <v>50000</v>
      </c>
      <c r="D44" s="382">
        <v>27591</v>
      </c>
      <c r="E44" s="382">
        <v>27591</v>
      </c>
    </row>
    <row r="45" spans="1:5" s="10" customFormat="1" ht="12" customHeight="1" thickBot="1">
      <c r="A45" s="8" t="s">
        <v>81</v>
      </c>
      <c r="B45" s="375" t="s">
        <v>82</v>
      </c>
      <c r="C45" s="492">
        <f>SUM(C46:C50)</f>
        <v>0</v>
      </c>
      <c r="D45" s="493">
        <f>SUM(D46:D50)</f>
        <v>0</v>
      </c>
      <c r="E45" s="494">
        <f>SUM(E46:E50)</f>
        <v>0</v>
      </c>
    </row>
    <row r="46" spans="1:5" s="10" customFormat="1" ht="12" customHeight="1">
      <c r="A46" s="11" t="s">
        <v>83</v>
      </c>
      <c r="B46" s="12" t="s">
        <v>84</v>
      </c>
      <c r="C46" s="380"/>
      <c r="D46" s="380"/>
      <c r="E46" s="380"/>
    </row>
    <row r="47" spans="1:5" s="10" customFormat="1" ht="12" customHeight="1">
      <c r="A47" s="13" t="s">
        <v>85</v>
      </c>
      <c r="B47" s="14" t="s">
        <v>86</v>
      </c>
      <c r="C47" s="380"/>
      <c r="D47" s="380"/>
      <c r="E47" s="380"/>
    </row>
    <row r="48" spans="1:5" s="10" customFormat="1" ht="12" customHeight="1">
      <c r="A48" s="13" t="s">
        <v>87</v>
      </c>
      <c r="B48" s="14" t="s">
        <v>88</v>
      </c>
      <c r="C48" s="380">
        <v>0</v>
      </c>
      <c r="D48" s="380"/>
      <c r="E48" s="380"/>
    </row>
    <row r="49" spans="1:5" s="10" customFormat="1" ht="12" customHeight="1">
      <c r="A49" s="13" t="s">
        <v>89</v>
      </c>
      <c r="B49" s="14" t="s">
        <v>90</v>
      </c>
      <c r="C49" s="380"/>
      <c r="D49" s="380"/>
      <c r="E49" s="380"/>
    </row>
    <row r="50" spans="1:5" s="10" customFormat="1" ht="12" customHeight="1" thickBot="1">
      <c r="A50" s="15" t="s">
        <v>91</v>
      </c>
      <c r="B50" s="16" t="s">
        <v>92</v>
      </c>
      <c r="C50" s="382"/>
      <c r="D50" s="382"/>
      <c r="E50" s="382"/>
    </row>
    <row r="51" spans="1:5" s="10" customFormat="1" ht="12" customHeight="1" thickBot="1">
      <c r="A51" s="8" t="s">
        <v>93</v>
      </c>
      <c r="B51" s="375" t="s">
        <v>94</v>
      </c>
      <c r="C51" s="492">
        <f>SUM(C52:C55)</f>
        <v>0</v>
      </c>
      <c r="D51" s="493">
        <f>SUM(D52:D55)</f>
        <v>81000</v>
      </c>
      <c r="E51" s="494">
        <f>SUM(E52:E55)</f>
        <v>81000</v>
      </c>
    </row>
    <row r="52" spans="1:5" s="10" customFormat="1" ht="21" customHeight="1">
      <c r="A52" s="11" t="s">
        <v>95</v>
      </c>
      <c r="B52" s="12" t="s">
        <v>96</v>
      </c>
      <c r="C52" s="380"/>
      <c r="D52" s="380"/>
      <c r="E52" s="380"/>
    </row>
    <row r="53" spans="1:5" s="10" customFormat="1" ht="21" customHeight="1">
      <c r="A53" s="13" t="s">
        <v>97</v>
      </c>
      <c r="B53" s="14" t="s">
        <v>98</v>
      </c>
      <c r="C53" s="380"/>
      <c r="D53" s="380">
        <v>81000</v>
      </c>
      <c r="E53" s="380">
        <v>81000</v>
      </c>
    </row>
    <row r="54" spans="1:5" s="10" customFormat="1" ht="12" customHeight="1">
      <c r="A54" s="13" t="s">
        <v>99</v>
      </c>
      <c r="B54" s="14" t="s">
        <v>100</v>
      </c>
      <c r="C54" s="380"/>
      <c r="D54" s="380"/>
      <c r="E54" s="380"/>
    </row>
    <row r="55" spans="1:5" s="10" customFormat="1" ht="12" customHeight="1" thickBot="1">
      <c r="A55" s="15" t="s">
        <v>101</v>
      </c>
      <c r="B55" s="16" t="s">
        <v>102</v>
      </c>
      <c r="C55" s="382"/>
      <c r="D55" s="382"/>
      <c r="E55" s="382"/>
    </row>
    <row r="56" spans="1:5" s="10" customFormat="1" ht="12" customHeight="1" thickBot="1">
      <c r="A56" s="8" t="s">
        <v>103</v>
      </c>
      <c r="B56" s="381" t="s">
        <v>104</v>
      </c>
      <c r="C56" s="383">
        <f>SUM(C57:C60)</f>
        <v>0</v>
      </c>
      <c r="D56" s="384">
        <f>SUM(D57:D60)</f>
        <v>0</v>
      </c>
      <c r="E56" s="385">
        <f>SUM(E57:E60)</f>
        <v>0</v>
      </c>
    </row>
    <row r="57" spans="1:5" s="10" customFormat="1" ht="21" customHeight="1">
      <c r="A57" s="13" t="s">
        <v>105</v>
      </c>
      <c r="B57" s="12" t="s">
        <v>106</v>
      </c>
      <c r="C57" s="380"/>
      <c r="D57" s="380"/>
      <c r="E57" s="380"/>
    </row>
    <row r="58" spans="1:5" s="10" customFormat="1" ht="21" customHeight="1">
      <c r="A58" s="13" t="s">
        <v>107</v>
      </c>
      <c r="B58" s="14" t="s">
        <v>108</v>
      </c>
      <c r="C58" s="380"/>
      <c r="D58" s="380"/>
      <c r="E58" s="380"/>
    </row>
    <row r="59" spans="1:5" s="10" customFormat="1" ht="12" customHeight="1">
      <c r="A59" s="13" t="s">
        <v>109</v>
      </c>
      <c r="B59" s="14" t="s">
        <v>110</v>
      </c>
      <c r="C59" s="380"/>
      <c r="D59" s="380"/>
      <c r="E59" s="380"/>
    </row>
    <row r="60" spans="1:5" s="10" customFormat="1" ht="12" customHeight="1" thickBot="1">
      <c r="A60" s="13" t="s">
        <v>111</v>
      </c>
      <c r="B60" s="16" t="s">
        <v>112</v>
      </c>
      <c r="C60" s="382"/>
      <c r="D60" s="382"/>
      <c r="E60" s="382"/>
    </row>
    <row r="61" spans="1:5" s="10" customFormat="1" ht="12" customHeight="1" thickBot="1">
      <c r="A61" s="8" t="s">
        <v>113</v>
      </c>
      <c r="B61" s="375" t="s">
        <v>114</v>
      </c>
      <c r="C61" s="495">
        <f>SUM(C6,C13,C20,C27,C34,C45,C51,C51,C56)</f>
        <v>30986457</v>
      </c>
      <c r="D61" s="496">
        <f>SUM(D6,D13,D20,D27,D34,D45,D51,D56,)</f>
        <v>66132662</v>
      </c>
      <c r="E61" s="497">
        <f>SUM(E6,E13,E20,E27,E34,E45,E51,E56,)</f>
        <v>65572449</v>
      </c>
    </row>
    <row r="62" spans="1:5" s="10" customFormat="1" ht="27" customHeight="1" thickBot="1">
      <c r="A62" s="17" t="s">
        <v>115</v>
      </c>
      <c r="B62" s="381" t="s">
        <v>116</v>
      </c>
      <c r="C62" s="383">
        <f>SUM(C63:C65)</f>
        <v>0</v>
      </c>
      <c r="D62" s="384">
        <f>SUM(D63:D65)</f>
        <v>0</v>
      </c>
      <c r="E62" s="385">
        <f>SUM(E63:E65)</f>
        <v>0</v>
      </c>
    </row>
    <row r="63" spans="1:5" s="10" customFormat="1" ht="12" customHeight="1">
      <c r="A63" s="13" t="s">
        <v>117</v>
      </c>
      <c r="B63" s="12" t="s">
        <v>118</v>
      </c>
      <c r="C63" s="380"/>
      <c r="D63" s="380"/>
      <c r="E63" s="380"/>
    </row>
    <row r="64" spans="1:5" s="10" customFormat="1" ht="12" customHeight="1">
      <c r="A64" s="13" t="s">
        <v>119</v>
      </c>
      <c r="B64" s="14" t="s">
        <v>120</v>
      </c>
      <c r="C64" s="380"/>
      <c r="D64" s="380"/>
      <c r="E64" s="380"/>
    </row>
    <row r="65" spans="1:5" s="10" customFormat="1" ht="12" customHeight="1" thickBot="1">
      <c r="A65" s="13" t="s">
        <v>121</v>
      </c>
      <c r="B65" s="18" t="s">
        <v>122</v>
      </c>
      <c r="C65" s="382"/>
      <c r="D65" s="382"/>
      <c r="E65" s="382"/>
    </row>
    <row r="66" spans="1:5" s="10" customFormat="1" ht="12" customHeight="1" thickBot="1">
      <c r="A66" s="17" t="s">
        <v>123</v>
      </c>
      <c r="B66" s="381" t="s">
        <v>124</v>
      </c>
      <c r="C66" s="383">
        <f>SUM(C67:C70)</f>
        <v>0</v>
      </c>
      <c r="D66" s="384">
        <f>SUM(D67:D70)</f>
        <v>0</v>
      </c>
      <c r="E66" s="385">
        <f>SUM(E67:E70)</f>
        <v>0</v>
      </c>
    </row>
    <row r="67" spans="1:5" s="10" customFormat="1" ht="12" customHeight="1">
      <c r="A67" s="13" t="s">
        <v>125</v>
      </c>
      <c r="B67" s="12" t="s">
        <v>126</v>
      </c>
      <c r="C67" s="380"/>
      <c r="D67" s="380"/>
      <c r="E67" s="380"/>
    </row>
    <row r="68" spans="1:5" s="10" customFormat="1" ht="12" customHeight="1">
      <c r="A68" s="13" t="s">
        <v>127</v>
      </c>
      <c r="B68" s="14" t="s">
        <v>128</v>
      </c>
      <c r="C68" s="380"/>
      <c r="D68" s="380"/>
      <c r="E68" s="380"/>
    </row>
    <row r="69" spans="1:5" s="10" customFormat="1" ht="12" customHeight="1">
      <c r="A69" s="13" t="s">
        <v>129</v>
      </c>
      <c r="B69" s="14" t="s">
        <v>130</v>
      </c>
      <c r="C69" s="380"/>
      <c r="D69" s="380"/>
      <c r="E69" s="380"/>
    </row>
    <row r="70" spans="1:6" s="10" customFormat="1" ht="12" customHeight="1" thickBot="1">
      <c r="A70" s="13" t="s">
        <v>131</v>
      </c>
      <c r="B70" s="16" t="s">
        <v>132</v>
      </c>
      <c r="C70" s="382"/>
      <c r="D70" s="382"/>
      <c r="E70" s="382"/>
      <c r="F70" s="19"/>
    </row>
    <row r="71" spans="1:5" s="10" customFormat="1" ht="12" customHeight="1" thickBot="1">
      <c r="A71" s="17" t="s">
        <v>133</v>
      </c>
      <c r="B71" s="381" t="s">
        <v>134</v>
      </c>
      <c r="C71" s="492">
        <f>SUM(C72:C73)</f>
        <v>7505453</v>
      </c>
      <c r="D71" s="493">
        <f>SUM(D72:D73)</f>
        <v>7505453</v>
      </c>
      <c r="E71" s="494">
        <f>SUM(E72:E73)</f>
        <v>7505453</v>
      </c>
    </row>
    <row r="72" spans="1:5" s="10" customFormat="1" ht="12" customHeight="1">
      <c r="A72" s="13" t="s">
        <v>135</v>
      </c>
      <c r="B72" s="12" t="s">
        <v>136</v>
      </c>
      <c r="C72" s="380">
        <v>7505453</v>
      </c>
      <c r="D72" s="380">
        <v>7505453</v>
      </c>
      <c r="E72" s="380">
        <v>7505453</v>
      </c>
    </row>
    <row r="73" spans="1:5" s="10" customFormat="1" ht="12" customHeight="1" thickBot="1">
      <c r="A73" s="13" t="s">
        <v>137</v>
      </c>
      <c r="B73" s="16" t="s">
        <v>138</v>
      </c>
      <c r="C73" s="382"/>
      <c r="D73" s="382"/>
      <c r="E73" s="382"/>
    </row>
    <row r="74" spans="1:5" s="10" customFormat="1" ht="12" customHeight="1" thickBot="1">
      <c r="A74" s="17" t="s">
        <v>139</v>
      </c>
      <c r="B74" s="381" t="s">
        <v>140</v>
      </c>
      <c r="C74" s="492">
        <f>SUM(C75:C78)</f>
        <v>0</v>
      </c>
      <c r="D74" s="493">
        <f>SUM(D75:D78)</f>
        <v>1059475</v>
      </c>
      <c r="E74" s="494">
        <f>SUM(E75:E78)</f>
        <v>1059475</v>
      </c>
    </row>
    <row r="75" spans="1:5" s="10" customFormat="1" ht="12" customHeight="1">
      <c r="A75" s="13" t="s">
        <v>141</v>
      </c>
      <c r="B75" s="12" t="s">
        <v>142</v>
      </c>
      <c r="C75" s="380"/>
      <c r="D75" s="380">
        <v>1059475</v>
      </c>
      <c r="E75" s="380">
        <v>1059475</v>
      </c>
    </row>
    <row r="76" spans="1:5" s="10" customFormat="1" ht="12" customHeight="1">
      <c r="A76" s="13" t="s">
        <v>143</v>
      </c>
      <c r="B76" s="14" t="s">
        <v>144</v>
      </c>
      <c r="C76" s="380"/>
      <c r="D76" s="380"/>
      <c r="E76" s="380"/>
    </row>
    <row r="77" spans="1:5" s="10" customFormat="1" ht="12" customHeight="1">
      <c r="A77" s="13" t="s">
        <v>145</v>
      </c>
      <c r="B77" s="491" t="s">
        <v>578</v>
      </c>
      <c r="C77" s="380"/>
      <c r="D77" s="380"/>
      <c r="E77" s="380"/>
    </row>
    <row r="78" spans="1:5" s="10" customFormat="1" ht="12" customHeight="1" thickBot="1">
      <c r="A78" s="13" t="s">
        <v>145</v>
      </c>
      <c r="B78" s="490" t="s">
        <v>146</v>
      </c>
      <c r="C78" s="382"/>
      <c r="D78" s="382"/>
      <c r="E78" s="382"/>
    </row>
    <row r="79" spans="1:5" s="10" customFormat="1" ht="12" customHeight="1" thickBot="1">
      <c r="A79" s="17" t="s">
        <v>147</v>
      </c>
      <c r="B79" s="381" t="s">
        <v>148</v>
      </c>
      <c r="C79" s="383">
        <f>SUM(C80:C83)</f>
        <v>0</v>
      </c>
      <c r="D79" s="384">
        <f>SUM(D80:D83)</f>
        <v>0</v>
      </c>
      <c r="E79" s="385">
        <f>SUM(E80:E83)</f>
        <v>0</v>
      </c>
    </row>
    <row r="80" spans="1:5" s="10" customFormat="1" ht="12" customHeight="1">
      <c r="A80" s="483" t="s">
        <v>149</v>
      </c>
      <c r="B80" s="12" t="s">
        <v>150</v>
      </c>
      <c r="C80" s="380"/>
      <c r="D80" s="380"/>
      <c r="E80" s="380"/>
    </row>
    <row r="81" spans="1:5" s="10" customFormat="1" ht="12" customHeight="1">
      <c r="A81" s="484" t="s">
        <v>151</v>
      </c>
      <c r="B81" s="14" t="s">
        <v>152</v>
      </c>
      <c r="C81" s="380"/>
      <c r="D81" s="380"/>
      <c r="E81" s="380"/>
    </row>
    <row r="82" spans="1:5" s="10" customFormat="1" ht="12" customHeight="1">
      <c r="A82" s="484" t="s">
        <v>153</v>
      </c>
      <c r="B82" s="14" t="s">
        <v>154</v>
      </c>
      <c r="C82" s="380"/>
      <c r="D82" s="380"/>
      <c r="E82" s="380"/>
    </row>
    <row r="83" spans="1:5" s="10" customFormat="1" ht="12" customHeight="1" thickBot="1">
      <c r="A83" s="485" t="s">
        <v>155</v>
      </c>
      <c r="B83" s="16" t="s">
        <v>156</v>
      </c>
      <c r="C83" s="382"/>
      <c r="D83" s="382"/>
      <c r="E83" s="382"/>
    </row>
    <row r="84" spans="1:5" s="10" customFormat="1" ht="12" customHeight="1" thickBot="1">
      <c r="A84" s="17" t="s">
        <v>157</v>
      </c>
      <c r="B84" s="381" t="s">
        <v>158</v>
      </c>
      <c r="C84" s="383"/>
      <c r="D84" s="384"/>
      <c r="E84" s="385"/>
    </row>
    <row r="85" spans="1:5" s="10" customFormat="1" ht="15.75" customHeight="1" thickBot="1">
      <c r="A85" s="17" t="s">
        <v>159</v>
      </c>
      <c r="B85" s="386" t="s">
        <v>160</v>
      </c>
      <c r="C85" s="492">
        <f>SUM(C62,C66,C71,C74,C79)</f>
        <v>7505453</v>
      </c>
      <c r="D85" s="493">
        <f>SUM(D62,D66,D71,D74,D79)</f>
        <v>8564928</v>
      </c>
      <c r="E85" s="494">
        <f>SUM(E62,E66,E71,E74,E79)</f>
        <v>8564928</v>
      </c>
    </row>
    <row r="86" spans="1:5" s="10" customFormat="1" ht="24.75" customHeight="1" thickBot="1">
      <c r="A86" s="20" t="s">
        <v>161</v>
      </c>
      <c r="B86" s="21" t="s">
        <v>162</v>
      </c>
      <c r="C86" s="387">
        <f>SUM(C61,C85)</f>
        <v>38491910</v>
      </c>
      <c r="D86" s="387">
        <f>SUM(D61,D85)</f>
        <v>74697590</v>
      </c>
      <c r="E86" s="387">
        <f>SUM(E61,E85)</f>
        <v>74137377</v>
      </c>
    </row>
    <row r="87" spans="1:4" s="10" customFormat="1" ht="12" customHeight="1">
      <c r="A87" s="22"/>
      <c r="B87" s="23"/>
      <c r="C87" s="24"/>
      <c r="D87" s="25"/>
    </row>
    <row r="88" spans="1:4" s="10" customFormat="1" ht="12" customHeight="1">
      <c r="A88" s="521" t="s">
        <v>163</v>
      </c>
      <c r="B88" s="521"/>
      <c r="C88" s="521"/>
      <c r="D88" s="521"/>
    </row>
    <row r="89" spans="1:4" s="10" customFormat="1" ht="12" customHeight="1" thickBot="1">
      <c r="A89" s="511" t="s">
        <v>164</v>
      </c>
      <c r="B89" s="511"/>
      <c r="C89" s="2"/>
      <c r="D89" s="130"/>
    </row>
    <row r="90" spans="1:5" s="10" customFormat="1" ht="12" customHeight="1" thickBot="1">
      <c r="A90" s="512" t="s">
        <v>2</v>
      </c>
      <c r="B90" s="513" t="s">
        <v>165</v>
      </c>
      <c r="C90" s="516" t="s">
        <v>613</v>
      </c>
      <c r="D90" s="517"/>
      <c r="E90" s="518"/>
    </row>
    <row r="91" spans="1:5" s="10" customFormat="1" ht="36" customHeight="1" thickBot="1">
      <c r="A91" s="512"/>
      <c r="B91" s="514"/>
      <c r="C91" s="378" t="s">
        <v>4</v>
      </c>
      <c r="D91" s="378" t="s">
        <v>567</v>
      </c>
      <c r="E91" s="378" t="s">
        <v>568</v>
      </c>
    </row>
    <row r="92" spans="1:5" s="10" customFormat="1" ht="12" customHeight="1" thickBot="1">
      <c r="A92" s="5">
        <v>1</v>
      </c>
      <c r="B92" s="363">
        <v>2</v>
      </c>
      <c r="C92" s="389">
        <v>3</v>
      </c>
      <c r="D92" s="389">
        <v>4</v>
      </c>
      <c r="E92" s="389">
        <v>5</v>
      </c>
    </row>
    <row r="93" spans="1:5" s="10" customFormat="1" ht="15" customHeight="1" thickBot="1">
      <c r="A93" s="26" t="s">
        <v>5</v>
      </c>
      <c r="B93" s="364" t="s">
        <v>166</v>
      </c>
      <c r="C93" s="391">
        <f>SUM(C94:C98)</f>
        <v>35525908</v>
      </c>
      <c r="D93" s="392">
        <f>+D94+D95+D96+D97+D98</f>
        <v>58344230</v>
      </c>
      <c r="E93" s="393">
        <f>+E94+E95+E96+E97+E98</f>
        <v>58344230</v>
      </c>
    </row>
    <row r="94" spans="1:5" s="10" customFormat="1" ht="12.75" customHeight="1">
      <c r="A94" s="27" t="s">
        <v>7</v>
      </c>
      <c r="B94" s="365" t="s">
        <v>167</v>
      </c>
      <c r="C94" s="390">
        <v>15429840</v>
      </c>
      <c r="D94" s="390">
        <v>30958499</v>
      </c>
      <c r="E94" s="390">
        <v>30958499</v>
      </c>
    </row>
    <row r="95" spans="1:5" ht="16.5" customHeight="1">
      <c r="A95" s="13" t="s">
        <v>9</v>
      </c>
      <c r="B95" s="366" t="s">
        <v>168</v>
      </c>
      <c r="C95" s="388">
        <v>2476567</v>
      </c>
      <c r="D95" s="388">
        <v>3981909</v>
      </c>
      <c r="E95" s="388">
        <v>3981909</v>
      </c>
    </row>
    <row r="96" spans="1:5" ht="15.75">
      <c r="A96" s="13" t="s">
        <v>11</v>
      </c>
      <c r="B96" s="366" t="s">
        <v>169</v>
      </c>
      <c r="C96" s="388">
        <v>8913218</v>
      </c>
      <c r="D96" s="388">
        <v>15660545</v>
      </c>
      <c r="E96" s="388">
        <v>15660545</v>
      </c>
    </row>
    <row r="97" spans="1:5" s="7" customFormat="1" ht="12" customHeight="1">
      <c r="A97" s="13" t="s">
        <v>13</v>
      </c>
      <c r="B97" s="367" t="s">
        <v>170</v>
      </c>
      <c r="C97" s="388">
        <v>6274000</v>
      </c>
      <c r="D97" s="388">
        <v>4127535</v>
      </c>
      <c r="E97" s="388">
        <v>4127535</v>
      </c>
    </row>
    <row r="98" spans="1:5" ht="12" customHeight="1">
      <c r="A98" s="13" t="s">
        <v>171</v>
      </c>
      <c r="B98" s="28" t="s">
        <v>172</v>
      </c>
      <c r="C98" s="388">
        <f>SUM(C99:C108)</f>
        <v>2432283</v>
      </c>
      <c r="D98" s="388">
        <f>SUM(D99:D108)</f>
        <v>3615742</v>
      </c>
      <c r="E98" s="388">
        <f>SUM(E99:E108)</f>
        <v>3615742</v>
      </c>
    </row>
    <row r="99" spans="1:5" ht="12" customHeight="1">
      <c r="A99" s="13" t="s">
        <v>17</v>
      </c>
      <c r="B99" s="366" t="s">
        <v>173</v>
      </c>
      <c r="C99" s="388"/>
      <c r="D99" s="388"/>
      <c r="E99" s="388"/>
    </row>
    <row r="100" spans="1:5" ht="12" customHeight="1">
      <c r="A100" s="13" t="s">
        <v>174</v>
      </c>
      <c r="B100" s="368" t="s">
        <v>175</v>
      </c>
      <c r="C100" s="388"/>
      <c r="D100" s="388"/>
      <c r="E100" s="388"/>
    </row>
    <row r="101" spans="1:5" ht="12" customHeight="1">
      <c r="A101" s="13" t="s">
        <v>176</v>
      </c>
      <c r="B101" s="366" t="s">
        <v>177</v>
      </c>
      <c r="C101" s="388"/>
      <c r="D101" s="388"/>
      <c r="E101" s="388"/>
    </row>
    <row r="102" spans="1:5" ht="12" customHeight="1">
      <c r="A102" s="13" t="s">
        <v>178</v>
      </c>
      <c r="B102" s="366" t="s">
        <v>179</v>
      </c>
      <c r="C102" s="388"/>
      <c r="D102" s="388"/>
      <c r="E102" s="388"/>
    </row>
    <row r="103" spans="1:5" ht="12" customHeight="1">
      <c r="A103" s="13" t="s">
        <v>180</v>
      </c>
      <c r="B103" s="368" t="s">
        <v>181</v>
      </c>
      <c r="C103" s="388">
        <v>2382283</v>
      </c>
      <c r="D103" s="388">
        <v>2556342</v>
      </c>
      <c r="E103" s="388">
        <v>2556342</v>
      </c>
    </row>
    <row r="104" spans="1:5" ht="12" customHeight="1">
      <c r="A104" s="13" t="s">
        <v>182</v>
      </c>
      <c r="B104" s="368" t="s">
        <v>183</v>
      </c>
      <c r="C104" s="388"/>
      <c r="D104" s="388"/>
      <c r="E104" s="388"/>
    </row>
    <row r="105" spans="1:5" ht="12" customHeight="1">
      <c r="A105" s="13" t="s">
        <v>184</v>
      </c>
      <c r="B105" s="366" t="s">
        <v>185</v>
      </c>
      <c r="C105" s="388"/>
      <c r="D105" s="388"/>
      <c r="E105" s="388"/>
    </row>
    <row r="106" spans="1:5" ht="12" customHeight="1">
      <c r="A106" s="29" t="s">
        <v>186</v>
      </c>
      <c r="B106" s="369" t="s">
        <v>187</v>
      </c>
      <c r="C106" s="388"/>
      <c r="D106" s="388"/>
      <c r="E106" s="388"/>
    </row>
    <row r="107" spans="1:5" ht="12" customHeight="1">
      <c r="A107" s="13" t="s">
        <v>188</v>
      </c>
      <c r="B107" s="369" t="s">
        <v>189</v>
      </c>
      <c r="C107" s="388"/>
      <c r="D107" s="388"/>
      <c r="E107" s="388"/>
    </row>
    <row r="108" spans="1:5" ht="12" customHeight="1" thickBot="1">
      <c r="A108" s="30" t="s">
        <v>190</v>
      </c>
      <c r="B108" s="370" t="s">
        <v>191</v>
      </c>
      <c r="C108" s="394">
        <v>50000</v>
      </c>
      <c r="D108" s="394">
        <v>1059400</v>
      </c>
      <c r="E108" s="394">
        <v>1059400</v>
      </c>
    </row>
    <row r="109" spans="1:5" ht="12" customHeight="1" thickBot="1">
      <c r="A109" s="8" t="s">
        <v>19</v>
      </c>
      <c r="B109" s="371" t="s">
        <v>192</v>
      </c>
      <c r="C109" s="486">
        <f>SUM(C110:C122)</f>
        <v>0</v>
      </c>
      <c r="D109" s="487">
        <f>SUM(D110:D122)</f>
        <v>9332873</v>
      </c>
      <c r="E109" s="488">
        <f>SUM(E110:E122)</f>
        <v>9332873</v>
      </c>
    </row>
    <row r="110" spans="1:5" ht="12" customHeight="1">
      <c r="A110" s="11" t="s">
        <v>21</v>
      </c>
      <c r="B110" s="366" t="s">
        <v>193</v>
      </c>
      <c r="C110" s="390"/>
      <c r="D110" s="390">
        <v>9332873</v>
      </c>
      <c r="E110" s="390">
        <v>9332873</v>
      </c>
    </row>
    <row r="111" spans="1:5" ht="12" customHeight="1">
      <c r="A111" s="11" t="s">
        <v>23</v>
      </c>
      <c r="B111" s="369" t="s">
        <v>194</v>
      </c>
      <c r="C111" s="388"/>
      <c r="D111" s="388"/>
      <c r="E111" s="388"/>
    </row>
    <row r="112" spans="1:5" ht="12" customHeight="1">
      <c r="A112" s="11" t="s">
        <v>25</v>
      </c>
      <c r="B112" s="369" t="s">
        <v>195</v>
      </c>
      <c r="C112" s="388"/>
      <c r="D112" s="388"/>
      <c r="E112" s="388"/>
    </row>
    <row r="113" spans="1:5" ht="12" customHeight="1">
      <c r="A113" s="11" t="s">
        <v>27</v>
      </c>
      <c r="B113" s="369" t="s">
        <v>196</v>
      </c>
      <c r="C113" s="388"/>
      <c r="D113" s="388"/>
      <c r="E113" s="388"/>
    </row>
    <row r="114" spans="1:5" ht="12" customHeight="1">
      <c r="A114" s="11" t="s">
        <v>29</v>
      </c>
      <c r="B114" s="372" t="s">
        <v>197</v>
      </c>
      <c r="C114" s="388"/>
      <c r="D114" s="388"/>
      <c r="E114" s="388"/>
    </row>
    <row r="115" spans="1:5" ht="12" customHeight="1">
      <c r="A115" s="11" t="s">
        <v>31</v>
      </c>
      <c r="B115" s="373" t="s">
        <v>198</v>
      </c>
      <c r="C115" s="388"/>
      <c r="D115" s="388"/>
      <c r="E115" s="388"/>
    </row>
    <row r="116" spans="1:5" ht="15.75">
      <c r="A116" s="11" t="s">
        <v>199</v>
      </c>
      <c r="B116" s="374" t="s">
        <v>200</v>
      </c>
      <c r="C116" s="388"/>
      <c r="D116" s="388"/>
      <c r="E116" s="388"/>
    </row>
    <row r="117" spans="1:5" ht="12" customHeight="1">
      <c r="A117" s="11" t="s">
        <v>201</v>
      </c>
      <c r="B117" s="366" t="s">
        <v>179</v>
      </c>
      <c r="C117" s="388"/>
      <c r="D117" s="388"/>
      <c r="E117" s="388"/>
    </row>
    <row r="118" spans="1:5" ht="12" customHeight="1">
      <c r="A118" s="11" t="s">
        <v>202</v>
      </c>
      <c r="B118" s="366" t="s">
        <v>203</v>
      </c>
      <c r="C118" s="388"/>
      <c r="D118" s="388"/>
      <c r="E118" s="388"/>
    </row>
    <row r="119" spans="1:5" ht="12" customHeight="1">
      <c r="A119" s="11" t="s">
        <v>204</v>
      </c>
      <c r="B119" s="366" t="s">
        <v>205</v>
      </c>
      <c r="C119" s="388"/>
      <c r="D119" s="388"/>
      <c r="E119" s="388"/>
    </row>
    <row r="120" spans="1:5" ht="12" customHeight="1">
      <c r="A120" s="11" t="s">
        <v>206</v>
      </c>
      <c r="B120" s="366" t="s">
        <v>185</v>
      </c>
      <c r="C120" s="388"/>
      <c r="D120" s="388"/>
      <c r="E120" s="388"/>
    </row>
    <row r="121" spans="1:5" ht="12" customHeight="1">
      <c r="A121" s="11" t="s">
        <v>207</v>
      </c>
      <c r="B121" s="366" t="s">
        <v>208</v>
      </c>
      <c r="C121" s="388"/>
      <c r="D121" s="388"/>
      <c r="E121" s="388"/>
    </row>
    <row r="122" spans="1:5" ht="12" customHeight="1" thickBot="1">
      <c r="A122" s="29" t="s">
        <v>209</v>
      </c>
      <c r="B122" s="366" t="s">
        <v>210</v>
      </c>
      <c r="C122" s="394"/>
      <c r="D122" s="394"/>
      <c r="E122" s="394"/>
    </row>
    <row r="123" spans="1:5" ht="12" customHeight="1" thickBot="1">
      <c r="A123" s="8" t="s">
        <v>33</v>
      </c>
      <c r="B123" s="375" t="s">
        <v>211</v>
      </c>
      <c r="C123" s="486">
        <f>SUM(C124:C125)</f>
        <v>1984100</v>
      </c>
      <c r="D123" s="487">
        <f>SUM(D124:D125)</f>
        <v>6038585</v>
      </c>
      <c r="E123" s="488">
        <f>SUM(E124:E125)</f>
        <v>0</v>
      </c>
    </row>
    <row r="124" spans="1:5" ht="12" customHeight="1">
      <c r="A124" s="11" t="s">
        <v>35</v>
      </c>
      <c r="B124" s="374" t="s">
        <v>212</v>
      </c>
      <c r="C124" s="390">
        <v>1984100</v>
      </c>
      <c r="D124" s="390">
        <v>6038585</v>
      </c>
      <c r="E124" s="390"/>
    </row>
    <row r="125" spans="1:5" ht="12" customHeight="1" thickBot="1">
      <c r="A125" s="15" t="s">
        <v>37</v>
      </c>
      <c r="B125" s="369" t="s">
        <v>213</v>
      </c>
      <c r="C125" s="394"/>
      <c r="D125" s="394"/>
      <c r="E125" s="394"/>
    </row>
    <row r="126" spans="1:5" ht="12" customHeight="1" thickBot="1">
      <c r="A126" s="8" t="s">
        <v>214</v>
      </c>
      <c r="B126" s="375" t="s">
        <v>215</v>
      </c>
      <c r="C126" s="486">
        <f>SUM(C93,C109,C123)</f>
        <v>37510008</v>
      </c>
      <c r="D126" s="487">
        <f>SUM(D93,D109,D123)</f>
        <v>73715688</v>
      </c>
      <c r="E126" s="488">
        <f>SUM(E93,E109,E123)</f>
        <v>67677103</v>
      </c>
    </row>
    <row r="127" spans="1:5" ht="23.25" customHeight="1" thickBot="1">
      <c r="A127" s="8" t="s">
        <v>60</v>
      </c>
      <c r="B127" s="375" t="s">
        <v>216</v>
      </c>
      <c r="C127" s="486">
        <f>SUM(C128:C130)</f>
        <v>0</v>
      </c>
      <c r="D127" s="487">
        <f>SUM(D128:D130)</f>
        <v>0</v>
      </c>
      <c r="E127" s="488">
        <f>SUM(E128:E130)</f>
        <v>0</v>
      </c>
    </row>
    <row r="128" spans="1:5" ht="12" customHeight="1">
      <c r="A128" s="11" t="s">
        <v>62</v>
      </c>
      <c r="B128" s="374" t="s">
        <v>217</v>
      </c>
      <c r="C128" s="390"/>
      <c r="D128" s="390"/>
      <c r="E128" s="390"/>
    </row>
    <row r="129" spans="1:5" ht="21.75" customHeight="1">
      <c r="A129" s="11" t="s">
        <v>64</v>
      </c>
      <c r="B129" s="374" t="s">
        <v>218</v>
      </c>
      <c r="C129" s="388"/>
      <c r="D129" s="388"/>
      <c r="E129" s="388"/>
    </row>
    <row r="130" spans="1:5" ht="12" customHeight="1" thickBot="1">
      <c r="A130" s="29" t="s">
        <v>66</v>
      </c>
      <c r="B130" s="376" t="s">
        <v>219</v>
      </c>
      <c r="C130" s="394"/>
      <c r="D130" s="394"/>
      <c r="E130" s="394"/>
    </row>
    <row r="131" spans="1:5" ht="12" customHeight="1" thickBot="1">
      <c r="A131" s="8" t="s">
        <v>81</v>
      </c>
      <c r="B131" s="375" t="s">
        <v>220</v>
      </c>
      <c r="C131" s="395">
        <f>SUM(C132:C135)</f>
        <v>0</v>
      </c>
      <c r="D131" s="396">
        <f>SUM(D132:D135)</f>
        <v>0</v>
      </c>
      <c r="E131" s="397">
        <f>SUM(E132:E135)</f>
        <v>0</v>
      </c>
    </row>
    <row r="132" spans="1:5" ht="12" customHeight="1">
      <c r="A132" s="11" t="s">
        <v>83</v>
      </c>
      <c r="B132" s="374" t="s">
        <v>221</v>
      </c>
      <c r="C132" s="390"/>
      <c r="D132" s="390"/>
      <c r="E132" s="390"/>
    </row>
    <row r="133" spans="1:5" ht="12" customHeight="1">
      <c r="A133" s="11" t="s">
        <v>85</v>
      </c>
      <c r="B133" s="374" t="s">
        <v>222</v>
      </c>
      <c r="C133" s="388"/>
      <c r="D133" s="388"/>
      <c r="E133" s="388"/>
    </row>
    <row r="134" spans="1:5" ht="12" customHeight="1">
      <c r="A134" s="11" t="s">
        <v>87</v>
      </c>
      <c r="B134" s="374" t="s">
        <v>223</v>
      </c>
      <c r="C134" s="388"/>
      <c r="D134" s="388"/>
      <c r="E134" s="388"/>
    </row>
    <row r="135" spans="1:5" ht="12" customHeight="1" thickBot="1">
      <c r="A135" s="29" t="s">
        <v>89</v>
      </c>
      <c r="B135" s="376" t="s">
        <v>224</v>
      </c>
      <c r="C135" s="394"/>
      <c r="D135" s="394"/>
      <c r="E135" s="394"/>
    </row>
    <row r="136" spans="1:5" ht="12" customHeight="1" thickBot="1">
      <c r="A136" s="8" t="s">
        <v>225</v>
      </c>
      <c r="B136" s="375" t="s">
        <v>226</v>
      </c>
      <c r="C136" s="486">
        <f>SUM(C137:C141)</f>
        <v>981902</v>
      </c>
      <c r="D136" s="487">
        <f>SUM(D137:D141)</f>
        <v>981902</v>
      </c>
      <c r="E136" s="488">
        <f>SUM(E137:E141)</f>
        <v>981902</v>
      </c>
    </row>
    <row r="137" spans="1:5" ht="12" customHeight="1">
      <c r="A137" s="11" t="s">
        <v>95</v>
      </c>
      <c r="B137" s="374" t="s">
        <v>227</v>
      </c>
      <c r="C137" s="390"/>
      <c r="D137" s="390"/>
      <c r="E137" s="390"/>
    </row>
    <row r="138" spans="1:5" ht="12" customHeight="1">
      <c r="A138" s="11" t="s">
        <v>97</v>
      </c>
      <c r="B138" s="374" t="s">
        <v>228</v>
      </c>
      <c r="C138" s="388">
        <v>981902</v>
      </c>
      <c r="D138" s="388">
        <v>981902</v>
      </c>
      <c r="E138" s="388">
        <v>981902</v>
      </c>
    </row>
    <row r="139" spans="1:5" ht="12" customHeight="1">
      <c r="A139" s="11" t="s">
        <v>99</v>
      </c>
      <c r="B139" s="374" t="s">
        <v>577</v>
      </c>
      <c r="C139" s="388"/>
      <c r="D139" s="388"/>
      <c r="E139" s="388"/>
    </row>
    <row r="140" spans="1:5" ht="12" customHeight="1">
      <c r="A140" s="11" t="s">
        <v>101</v>
      </c>
      <c r="B140" s="374" t="s">
        <v>229</v>
      </c>
      <c r="C140" s="388"/>
      <c r="D140" s="388"/>
      <c r="E140" s="388"/>
    </row>
    <row r="141" spans="1:5" ht="12" customHeight="1" thickBot="1">
      <c r="A141" s="29" t="s">
        <v>576</v>
      </c>
      <c r="B141" s="376" t="s">
        <v>230</v>
      </c>
      <c r="C141" s="394"/>
      <c r="D141" s="394"/>
      <c r="E141" s="394"/>
    </row>
    <row r="142" spans="1:5" ht="12" customHeight="1" thickBot="1">
      <c r="A142" s="8" t="s">
        <v>103</v>
      </c>
      <c r="B142" s="375" t="s">
        <v>231</v>
      </c>
      <c r="C142" s="486">
        <f>SUM(C143:C146)</f>
        <v>0</v>
      </c>
      <c r="D142" s="487">
        <f>SUM(D143:D146)</f>
        <v>0</v>
      </c>
      <c r="E142" s="488">
        <f>SUM(E143:E146)</f>
        <v>0</v>
      </c>
    </row>
    <row r="143" spans="1:5" ht="12" customHeight="1">
      <c r="A143" s="11" t="s">
        <v>105</v>
      </c>
      <c r="B143" s="374" t="s">
        <v>232</v>
      </c>
      <c r="C143" s="390"/>
      <c r="D143" s="390"/>
      <c r="E143" s="390"/>
    </row>
    <row r="144" spans="1:5" ht="12" customHeight="1">
      <c r="A144" s="11" t="s">
        <v>107</v>
      </c>
      <c r="B144" s="374" t="s">
        <v>233</v>
      </c>
      <c r="C144" s="388"/>
      <c r="D144" s="388"/>
      <c r="E144" s="388"/>
    </row>
    <row r="145" spans="1:5" ht="12" customHeight="1">
      <c r="A145" s="11" t="s">
        <v>109</v>
      </c>
      <c r="B145" s="374" t="s">
        <v>234</v>
      </c>
      <c r="C145" s="388"/>
      <c r="D145" s="388"/>
      <c r="E145" s="388"/>
    </row>
    <row r="146" spans="1:5" ht="12" customHeight="1" thickBot="1">
      <c r="A146" s="11" t="s">
        <v>111</v>
      </c>
      <c r="B146" s="374" t="s">
        <v>235</v>
      </c>
      <c r="C146" s="394"/>
      <c r="D146" s="394"/>
      <c r="E146" s="394"/>
    </row>
    <row r="147" spans="1:5" ht="12" customHeight="1" thickBot="1">
      <c r="A147" s="8" t="s">
        <v>113</v>
      </c>
      <c r="B147" s="375" t="s">
        <v>236</v>
      </c>
      <c r="C147" s="486">
        <f>SUM(C127,C131,C136,C142)</f>
        <v>981902</v>
      </c>
      <c r="D147" s="487">
        <f>SUM(D127,D131,D136,D142)</f>
        <v>981902</v>
      </c>
      <c r="E147" s="488">
        <f>SUM(E127,E131,E136,E142)</f>
        <v>981902</v>
      </c>
    </row>
    <row r="148" spans="1:5" ht="12" customHeight="1" thickBot="1">
      <c r="A148" s="32" t="s">
        <v>237</v>
      </c>
      <c r="B148" s="377" t="s">
        <v>238</v>
      </c>
      <c r="C148" s="398">
        <f>SUM(C126,C147)</f>
        <v>38491910</v>
      </c>
      <c r="D148" s="399">
        <f>SUM(D126,D147)</f>
        <v>74697590</v>
      </c>
      <c r="E148" s="400">
        <f>SUM(E126,E147)</f>
        <v>68659005</v>
      </c>
    </row>
    <row r="149" ht="12" customHeight="1">
      <c r="C149" s="1"/>
    </row>
    <row r="150" spans="1:5" ht="18" customHeight="1">
      <c r="A150" s="519" t="s">
        <v>239</v>
      </c>
      <c r="B150" s="519"/>
      <c r="C150" s="519"/>
      <c r="D150" s="519"/>
      <c r="E150" s="520"/>
    </row>
    <row r="151" spans="1:6" ht="12" customHeight="1" thickBot="1">
      <c r="A151" s="515" t="s">
        <v>240</v>
      </c>
      <c r="B151" s="515"/>
      <c r="C151" s="4"/>
      <c r="D151" s="4"/>
      <c r="E151" s="1"/>
      <c r="F151" s="1"/>
    </row>
    <row r="152" spans="1:6" ht="25.5" customHeight="1" thickBot="1">
      <c r="A152" s="8">
        <v>1</v>
      </c>
      <c r="B152" s="31" t="s">
        <v>241</v>
      </c>
      <c r="C152" s="33">
        <f>+C61-C126</f>
        <v>-6523551</v>
      </c>
      <c r="D152" s="33">
        <f>+D61-D126</f>
        <v>-7583026</v>
      </c>
      <c r="E152" s="401">
        <f>+E61-E126</f>
        <v>-2104654</v>
      </c>
      <c r="F152" s="1"/>
    </row>
    <row r="153" spans="1:6" ht="23.25" customHeight="1" thickBot="1">
      <c r="A153" s="8" t="s">
        <v>19</v>
      </c>
      <c r="B153" s="31" t="s">
        <v>242</v>
      </c>
      <c r="C153" s="33">
        <f>+C85-C147</f>
        <v>6523551</v>
      </c>
      <c r="D153" s="33">
        <f>+D85-D147</f>
        <v>7583026</v>
      </c>
      <c r="E153" s="402">
        <f>+E85-E147</f>
        <v>7583026</v>
      </c>
      <c r="F153" s="1"/>
    </row>
    <row r="154" spans="3:5" ht="15" customHeight="1">
      <c r="C154" s="34"/>
      <c r="D154" s="34"/>
      <c r="E154" s="34"/>
    </row>
    <row r="155" s="10" customFormat="1" ht="12.75" customHeight="1"/>
    <row r="156" ht="15.75">
      <c r="C156" s="1"/>
    </row>
    <row r="157" ht="15.75">
      <c r="C157" s="1"/>
    </row>
    <row r="158" ht="15.75">
      <c r="C158" s="1"/>
    </row>
    <row r="159" ht="16.5" customHeight="1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spans="5:6" s="1" customFormat="1" ht="15.75">
      <c r="E165" s="3"/>
      <c r="F165" s="3"/>
    </row>
    <row r="166" spans="5:6" s="1" customFormat="1" ht="15.75">
      <c r="E166" s="3"/>
      <c r="F166" s="3"/>
    </row>
    <row r="167" spans="5:6" s="1" customFormat="1" ht="15.75">
      <c r="E167" s="3"/>
      <c r="F167" s="3"/>
    </row>
    <row r="168" spans="5:6" s="1" customFormat="1" ht="15.75">
      <c r="E168" s="3"/>
      <c r="F168" s="3"/>
    </row>
  </sheetData>
  <sheetProtection selectLockedCells="1" selectUnlockedCells="1"/>
  <mergeCells count="12">
    <mergeCell ref="A1:D1"/>
    <mergeCell ref="A2:B2"/>
    <mergeCell ref="A3:A4"/>
    <mergeCell ref="B3:B4"/>
    <mergeCell ref="A88:D88"/>
    <mergeCell ref="C3:E3"/>
    <mergeCell ref="A89:B89"/>
    <mergeCell ref="A90:A91"/>
    <mergeCell ref="B90:B91"/>
    <mergeCell ref="A151:B151"/>
    <mergeCell ref="C90:E90"/>
    <mergeCell ref="A150:E150"/>
  </mergeCells>
  <printOptions horizontalCentered="1"/>
  <pageMargins left="0.7875" right="0.7875" top="1.4430555555555555" bottom="0.8701388888888889" header="0.7875" footer="0.5118055555555555"/>
  <pageSetup horizontalDpi="600" verticalDpi="600" orientation="portrait" paperSize="9" scale="57" r:id="rId1"/>
  <headerFooter alignWithMargins="0">
    <oddHeader>&amp;C&amp;"Times New Roman CE,Félkövér"&amp;12&amp;UDrávaiványi Község Önkormányzata
2019. ÉVI KÖLTSÉGVETÉSÉNEK ÖSSZEVONT MÉRLEGE&amp;R&amp;"Times New Roman CE,Félkövér dőlt"&amp;11 1.számú 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N11" sqref="N11"/>
    </sheetView>
  </sheetViews>
  <sheetFormatPr defaultColWidth="9.00390625" defaultRowHeight="12.75"/>
  <cols>
    <col min="1" max="1" width="5.50390625" style="98" customWidth="1"/>
    <col min="2" max="2" width="36.875" style="98" customWidth="1"/>
    <col min="3" max="8" width="13.875" style="98" customWidth="1"/>
    <col min="9" max="9" width="15.125" style="98" customWidth="1"/>
    <col min="10" max="10" width="5.00390625" style="98" customWidth="1"/>
    <col min="11" max="16384" width="9.375" style="98" customWidth="1"/>
  </cols>
  <sheetData>
    <row r="1" spans="1:10" ht="34.5" customHeight="1">
      <c r="A1" s="577" t="s">
        <v>630</v>
      </c>
      <c r="B1" s="578"/>
      <c r="C1" s="578"/>
      <c r="D1" s="578"/>
      <c r="E1" s="578"/>
      <c r="F1" s="578"/>
      <c r="G1" s="578"/>
      <c r="H1" s="578"/>
      <c r="I1" s="578"/>
      <c r="J1" s="545" t="s">
        <v>625</v>
      </c>
    </row>
    <row r="2" spans="8:10" ht="14.25" thickBot="1">
      <c r="H2" s="579" t="s">
        <v>593</v>
      </c>
      <c r="I2" s="579"/>
      <c r="J2" s="545"/>
    </row>
    <row r="3" spans="1:10" ht="13.5" thickBot="1">
      <c r="A3" s="580" t="s">
        <v>327</v>
      </c>
      <c r="B3" s="582" t="s">
        <v>387</v>
      </c>
      <c r="C3" s="584" t="s">
        <v>388</v>
      </c>
      <c r="D3" s="586" t="s">
        <v>389</v>
      </c>
      <c r="E3" s="587"/>
      <c r="F3" s="587"/>
      <c r="G3" s="587"/>
      <c r="H3" s="587"/>
      <c r="I3" s="565" t="s">
        <v>390</v>
      </c>
      <c r="J3" s="545"/>
    </row>
    <row r="4" spans="1:10" s="211" customFormat="1" ht="42" customHeight="1" thickBot="1">
      <c r="A4" s="581"/>
      <c r="B4" s="583"/>
      <c r="C4" s="585"/>
      <c r="D4" s="209" t="s">
        <v>391</v>
      </c>
      <c r="E4" s="209" t="s">
        <v>392</v>
      </c>
      <c r="F4" s="209" t="s">
        <v>393</v>
      </c>
      <c r="G4" s="210" t="s">
        <v>394</v>
      </c>
      <c r="H4" s="210" t="s">
        <v>395</v>
      </c>
      <c r="I4" s="566"/>
      <c r="J4" s="545"/>
    </row>
    <row r="5" spans="1:10" s="211" customFormat="1" ht="12" customHeight="1" thickBot="1">
      <c r="A5" s="212" t="s">
        <v>354</v>
      </c>
      <c r="B5" s="213" t="s">
        <v>355</v>
      </c>
      <c r="C5" s="213" t="s">
        <v>356</v>
      </c>
      <c r="D5" s="213" t="s">
        <v>357</v>
      </c>
      <c r="E5" s="213" t="s">
        <v>369</v>
      </c>
      <c r="F5" s="213" t="s">
        <v>358</v>
      </c>
      <c r="G5" s="213" t="s">
        <v>359</v>
      </c>
      <c r="H5" s="213" t="s">
        <v>396</v>
      </c>
      <c r="I5" s="214" t="s">
        <v>397</v>
      </c>
      <c r="J5" s="545"/>
    </row>
    <row r="6" spans="1:10" s="211" customFormat="1" ht="18" customHeight="1">
      <c r="A6" s="567" t="s">
        <v>398</v>
      </c>
      <c r="B6" s="568"/>
      <c r="C6" s="568"/>
      <c r="D6" s="568"/>
      <c r="E6" s="568"/>
      <c r="F6" s="568"/>
      <c r="G6" s="568"/>
      <c r="H6" s="568"/>
      <c r="I6" s="569"/>
      <c r="J6" s="545"/>
    </row>
    <row r="7" spans="1:10" ht="15.75" customHeight="1">
      <c r="A7" s="215" t="s">
        <v>5</v>
      </c>
      <c r="B7" s="216" t="s">
        <v>399</v>
      </c>
      <c r="C7" s="217"/>
      <c r="D7" s="217"/>
      <c r="E7" s="217"/>
      <c r="F7" s="217"/>
      <c r="G7" s="218"/>
      <c r="H7" s="219">
        <f aca="true" t="shared" si="0" ref="H7:H13">SUM(D7:G7)</f>
        <v>0</v>
      </c>
      <c r="I7" s="220">
        <f aca="true" t="shared" si="1" ref="I7:I13">C7+H7</f>
        <v>0</v>
      </c>
      <c r="J7" s="545"/>
    </row>
    <row r="8" spans="1:10" ht="22.5">
      <c r="A8" s="215" t="s">
        <v>19</v>
      </c>
      <c r="B8" s="216" t="s">
        <v>400</v>
      </c>
      <c r="C8" s="217"/>
      <c r="D8" s="217"/>
      <c r="E8" s="217"/>
      <c r="F8" s="217"/>
      <c r="G8" s="218"/>
      <c r="H8" s="219">
        <f t="shared" si="0"/>
        <v>0</v>
      </c>
      <c r="I8" s="220">
        <f t="shared" si="1"/>
        <v>0</v>
      </c>
      <c r="J8" s="545"/>
    </row>
    <row r="9" spans="1:10" ht="22.5">
      <c r="A9" s="215" t="s">
        <v>33</v>
      </c>
      <c r="B9" s="216" t="s">
        <v>401</v>
      </c>
      <c r="C9" s="217"/>
      <c r="D9" s="217"/>
      <c r="E9" s="217"/>
      <c r="F9" s="217"/>
      <c r="G9" s="218"/>
      <c r="H9" s="219">
        <f t="shared" si="0"/>
        <v>0</v>
      </c>
      <c r="I9" s="220">
        <f t="shared" si="1"/>
        <v>0</v>
      </c>
      <c r="J9" s="545"/>
    </row>
    <row r="10" spans="1:10" ht="15.75" customHeight="1">
      <c r="A10" s="215" t="s">
        <v>214</v>
      </c>
      <c r="B10" s="216" t="s">
        <v>402</v>
      </c>
      <c r="C10" s="217"/>
      <c r="D10" s="217"/>
      <c r="E10" s="217"/>
      <c r="F10" s="217"/>
      <c r="G10" s="218"/>
      <c r="H10" s="219">
        <f t="shared" si="0"/>
        <v>0</v>
      </c>
      <c r="I10" s="220">
        <f t="shared" si="1"/>
        <v>0</v>
      </c>
      <c r="J10" s="545"/>
    </row>
    <row r="11" spans="1:10" ht="22.5">
      <c r="A11" s="215" t="s">
        <v>60</v>
      </c>
      <c r="B11" s="216" t="s">
        <v>403</v>
      </c>
      <c r="C11" s="217"/>
      <c r="D11" s="217"/>
      <c r="E11" s="217"/>
      <c r="F11" s="217"/>
      <c r="G11" s="218"/>
      <c r="H11" s="219">
        <f t="shared" si="0"/>
        <v>0</v>
      </c>
      <c r="I11" s="220">
        <f t="shared" si="1"/>
        <v>0</v>
      </c>
      <c r="J11" s="545"/>
    </row>
    <row r="12" spans="1:10" ht="15.75" customHeight="1">
      <c r="A12" s="221" t="s">
        <v>81</v>
      </c>
      <c r="B12" s="222" t="s">
        <v>404</v>
      </c>
      <c r="C12" s="223"/>
      <c r="D12" s="223"/>
      <c r="E12" s="223"/>
      <c r="F12" s="223"/>
      <c r="G12" s="224"/>
      <c r="H12" s="219">
        <f t="shared" si="0"/>
        <v>0</v>
      </c>
      <c r="I12" s="220">
        <f t="shared" si="1"/>
        <v>0</v>
      </c>
      <c r="J12" s="545"/>
    </row>
    <row r="13" spans="1:10" ht="15.75" customHeight="1" thickBot="1">
      <c r="A13" s="225" t="s">
        <v>225</v>
      </c>
      <c r="B13" s="226" t="s">
        <v>405</v>
      </c>
      <c r="C13" s="227"/>
      <c r="D13" s="227"/>
      <c r="E13" s="227"/>
      <c r="F13" s="227"/>
      <c r="G13" s="228"/>
      <c r="H13" s="219">
        <f t="shared" si="0"/>
        <v>0</v>
      </c>
      <c r="I13" s="220">
        <f t="shared" si="1"/>
        <v>0</v>
      </c>
      <c r="J13" s="545"/>
    </row>
    <row r="14" spans="1:10" s="232" customFormat="1" ht="18" customHeight="1" thickBot="1">
      <c r="A14" s="570" t="s">
        <v>406</v>
      </c>
      <c r="B14" s="571"/>
      <c r="C14" s="229">
        <f aca="true" t="shared" si="2" ref="C14:I14">SUM(C7:C13)</f>
        <v>0</v>
      </c>
      <c r="D14" s="229">
        <f>SUM(D7:D13)</f>
        <v>0</v>
      </c>
      <c r="E14" s="229">
        <f t="shared" si="2"/>
        <v>0</v>
      </c>
      <c r="F14" s="229">
        <f t="shared" si="2"/>
        <v>0</v>
      </c>
      <c r="G14" s="230">
        <f t="shared" si="2"/>
        <v>0</v>
      </c>
      <c r="H14" s="230">
        <f t="shared" si="2"/>
        <v>0</v>
      </c>
      <c r="I14" s="231">
        <f t="shared" si="2"/>
        <v>0</v>
      </c>
      <c r="J14" s="545"/>
    </row>
    <row r="15" spans="1:10" s="233" customFormat="1" ht="18" customHeight="1">
      <c r="A15" s="572" t="s">
        <v>407</v>
      </c>
      <c r="B15" s="573"/>
      <c r="C15" s="573"/>
      <c r="D15" s="573"/>
      <c r="E15" s="573"/>
      <c r="F15" s="573"/>
      <c r="G15" s="573"/>
      <c r="H15" s="573"/>
      <c r="I15" s="574"/>
      <c r="J15" s="545"/>
    </row>
    <row r="16" spans="1:10" s="233" customFormat="1" ht="12.75">
      <c r="A16" s="215" t="s">
        <v>5</v>
      </c>
      <c r="B16" s="216" t="s">
        <v>408</v>
      </c>
      <c r="C16" s="217"/>
      <c r="D16" s="217"/>
      <c r="E16" s="217"/>
      <c r="F16" s="217"/>
      <c r="G16" s="218"/>
      <c r="H16" s="219">
        <f>SUM(D16:G16)</f>
        <v>0</v>
      </c>
      <c r="I16" s="220">
        <f>C16+H16</f>
        <v>0</v>
      </c>
      <c r="J16" s="545"/>
    </row>
    <row r="17" spans="1:10" ht="13.5" thickBot="1">
      <c r="A17" s="225" t="s">
        <v>19</v>
      </c>
      <c r="B17" s="226" t="s">
        <v>405</v>
      </c>
      <c r="C17" s="227"/>
      <c r="D17" s="227"/>
      <c r="E17" s="227"/>
      <c r="F17" s="227"/>
      <c r="G17" s="228"/>
      <c r="H17" s="219">
        <f>SUM(D17:G17)</f>
        <v>0</v>
      </c>
      <c r="I17" s="234">
        <f>C17+H17</f>
        <v>0</v>
      </c>
      <c r="J17" s="545"/>
    </row>
    <row r="18" spans="1:10" ht="15.75" customHeight="1" thickBot="1">
      <c r="A18" s="570" t="s">
        <v>409</v>
      </c>
      <c r="B18" s="571"/>
      <c r="C18" s="229">
        <f aca="true" t="shared" si="3" ref="C18:I18">SUM(C16:C17)</f>
        <v>0</v>
      </c>
      <c r="D18" s="229">
        <f t="shared" si="3"/>
        <v>0</v>
      </c>
      <c r="E18" s="229">
        <f t="shared" si="3"/>
        <v>0</v>
      </c>
      <c r="F18" s="229">
        <f t="shared" si="3"/>
        <v>0</v>
      </c>
      <c r="G18" s="230">
        <f t="shared" si="3"/>
        <v>0</v>
      </c>
      <c r="H18" s="230">
        <f t="shared" si="3"/>
        <v>0</v>
      </c>
      <c r="I18" s="231">
        <f t="shared" si="3"/>
        <v>0</v>
      </c>
      <c r="J18" s="545"/>
    </row>
    <row r="19" spans="1:10" ht="18" customHeight="1" thickBot="1">
      <c r="A19" s="575" t="s">
        <v>410</v>
      </c>
      <c r="B19" s="576"/>
      <c r="C19" s="235">
        <f aca="true" t="shared" si="4" ref="C19:I19">C14+C18</f>
        <v>0</v>
      </c>
      <c r="D19" s="235">
        <f t="shared" si="4"/>
        <v>0</v>
      </c>
      <c r="E19" s="235">
        <f t="shared" si="4"/>
        <v>0</v>
      </c>
      <c r="F19" s="235">
        <f t="shared" si="4"/>
        <v>0</v>
      </c>
      <c r="G19" s="235">
        <f t="shared" si="4"/>
        <v>0</v>
      </c>
      <c r="H19" s="235">
        <f t="shared" si="4"/>
        <v>0</v>
      </c>
      <c r="I19" s="231">
        <f t="shared" si="4"/>
        <v>0</v>
      </c>
      <c r="J19" s="545"/>
    </row>
  </sheetData>
  <sheetProtection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/>
  <pageMargins left="0.7" right="0.7" top="0.75" bottom="0.75" header="0.3" footer="0.3"/>
  <pageSetup horizontalDpi="600" verticalDpi="600" orientation="landscape" paperSize="9" r:id="rId1"/>
  <headerFooter>
    <oddHeader>&amp;CDrávaiványi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4" sqref="C4"/>
    </sheetView>
  </sheetViews>
  <sheetFormatPr defaultColWidth="9.00390625" defaultRowHeight="12.75"/>
  <cols>
    <col min="1" max="1" width="5.875" style="261" customWidth="1"/>
    <col min="2" max="2" width="55.875" style="122" customWidth="1"/>
    <col min="3" max="4" width="14.875" style="122" customWidth="1"/>
    <col min="5" max="16384" width="9.375" style="122" customWidth="1"/>
  </cols>
  <sheetData>
    <row r="1" spans="1:4" s="186" customFormat="1" ht="15.75" thickBot="1">
      <c r="A1" s="185"/>
      <c r="D1" s="187" t="s">
        <v>592</v>
      </c>
    </row>
    <row r="2" spans="1:4" s="211" customFormat="1" ht="48" customHeight="1" thickBot="1">
      <c r="A2" s="236" t="s">
        <v>327</v>
      </c>
      <c r="B2" s="209" t="s">
        <v>3</v>
      </c>
      <c r="C2" s="209" t="s">
        <v>411</v>
      </c>
      <c r="D2" s="237" t="s">
        <v>412</v>
      </c>
    </row>
    <row r="3" spans="1:4" s="211" customFormat="1" ht="13.5" customHeight="1" thickBot="1">
      <c r="A3" s="238" t="s">
        <v>354</v>
      </c>
      <c r="B3" s="239" t="s">
        <v>355</v>
      </c>
      <c r="C3" s="239" t="s">
        <v>356</v>
      </c>
      <c r="D3" s="240" t="s">
        <v>357</v>
      </c>
    </row>
    <row r="4" spans="1:4" ht="18" customHeight="1">
      <c r="A4" s="241" t="s">
        <v>5</v>
      </c>
      <c r="B4" s="242" t="s">
        <v>413</v>
      </c>
      <c r="C4" s="243"/>
      <c r="D4" s="244"/>
    </row>
    <row r="5" spans="1:4" ht="18" customHeight="1">
      <c r="A5" s="245" t="s">
        <v>19</v>
      </c>
      <c r="B5" s="246" t="s">
        <v>414</v>
      </c>
      <c r="C5" s="247"/>
      <c r="D5" s="248"/>
    </row>
    <row r="6" spans="1:4" ht="18" customHeight="1">
      <c r="A6" s="245" t="s">
        <v>33</v>
      </c>
      <c r="B6" s="246" t="s">
        <v>415</v>
      </c>
      <c r="C6" s="247"/>
      <c r="D6" s="248"/>
    </row>
    <row r="7" spans="1:4" ht="18" customHeight="1">
      <c r="A7" s="245" t="s">
        <v>214</v>
      </c>
      <c r="B7" s="246" t="s">
        <v>416</v>
      </c>
      <c r="C7" s="247"/>
      <c r="D7" s="248"/>
    </row>
    <row r="8" spans="1:4" ht="18" customHeight="1">
      <c r="A8" s="249" t="s">
        <v>60</v>
      </c>
      <c r="B8" s="246" t="s">
        <v>417</v>
      </c>
      <c r="C8" s="247"/>
      <c r="D8" s="248"/>
    </row>
    <row r="9" spans="1:4" ht="18" customHeight="1">
      <c r="A9" s="245" t="s">
        <v>81</v>
      </c>
      <c r="B9" s="246" t="s">
        <v>418</v>
      </c>
      <c r="C9" s="247"/>
      <c r="D9" s="248"/>
    </row>
    <row r="10" spans="1:4" ht="18" customHeight="1">
      <c r="A10" s="249" t="s">
        <v>225</v>
      </c>
      <c r="B10" s="250" t="s">
        <v>419</v>
      </c>
      <c r="C10" s="247"/>
      <c r="D10" s="248"/>
    </row>
    <row r="11" spans="1:4" ht="51.75" customHeight="1">
      <c r="A11" s="249" t="s">
        <v>103</v>
      </c>
      <c r="B11" s="250" t="s">
        <v>588</v>
      </c>
      <c r="C11" s="463"/>
      <c r="D11" s="464"/>
    </row>
    <row r="12" spans="1:4" ht="18" customHeight="1">
      <c r="A12" s="245" t="s">
        <v>113</v>
      </c>
      <c r="B12" s="250" t="s">
        <v>420</v>
      </c>
      <c r="C12" s="247"/>
      <c r="D12" s="248"/>
    </row>
    <row r="13" spans="1:4" ht="18" customHeight="1">
      <c r="A13" s="249" t="s">
        <v>237</v>
      </c>
      <c r="B13" s="250" t="s">
        <v>421</v>
      </c>
      <c r="C13" s="247"/>
      <c r="D13" s="248"/>
    </row>
    <row r="14" spans="1:4" ht="22.5">
      <c r="A14" s="245" t="s">
        <v>257</v>
      </c>
      <c r="B14" s="250" t="s">
        <v>422</v>
      </c>
      <c r="C14" s="247"/>
      <c r="D14" s="248"/>
    </row>
    <row r="15" spans="1:4" ht="18" customHeight="1">
      <c r="A15" s="249" t="s">
        <v>258</v>
      </c>
      <c r="B15" s="246" t="s">
        <v>423</v>
      </c>
      <c r="C15" s="247"/>
      <c r="D15" s="248"/>
    </row>
    <row r="16" spans="1:4" ht="18" customHeight="1">
      <c r="A16" s="245" t="s">
        <v>259</v>
      </c>
      <c r="B16" s="246" t="s">
        <v>424</v>
      </c>
      <c r="C16" s="247"/>
      <c r="D16" s="248"/>
    </row>
    <row r="17" spans="1:4" ht="18" customHeight="1">
      <c r="A17" s="249" t="s">
        <v>262</v>
      </c>
      <c r="B17" s="246" t="s">
        <v>425</v>
      </c>
      <c r="C17" s="247"/>
      <c r="D17" s="248"/>
    </row>
    <row r="18" spans="1:4" ht="18" customHeight="1">
      <c r="A18" s="245" t="s">
        <v>265</v>
      </c>
      <c r="B18" s="246" t="s">
        <v>426</v>
      </c>
      <c r="C18" s="247"/>
      <c r="D18" s="248"/>
    </row>
    <row r="19" spans="1:4" ht="18" customHeight="1">
      <c r="A19" s="249" t="s">
        <v>268</v>
      </c>
      <c r="B19" s="246" t="s">
        <v>427</v>
      </c>
      <c r="C19" s="247"/>
      <c r="D19" s="248"/>
    </row>
    <row r="20" spans="1:4" ht="18" customHeight="1">
      <c r="A20" s="245" t="s">
        <v>271</v>
      </c>
      <c r="B20" s="251"/>
      <c r="C20" s="247"/>
      <c r="D20" s="248"/>
    </row>
    <row r="21" spans="1:4" ht="18" customHeight="1">
      <c r="A21" s="249" t="s">
        <v>274</v>
      </c>
      <c r="B21" s="251"/>
      <c r="C21" s="247"/>
      <c r="D21" s="248"/>
    </row>
    <row r="22" spans="1:4" ht="18" customHeight="1">
      <c r="A22" s="245" t="s">
        <v>276</v>
      </c>
      <c r="B22" s="251"/>
      <c r="C22" s="247"/>
      <c r="D22" s="248"/>
    </row>
    <row r="23" spans="1:4" ht="18" customHeight="1">
      <c r="A23" s="249" t="s">
        <v>279</v>
      </c>
      <c r="B23" s="251"/>
      <c r="C23" s="247"/>
      <c r="D23" s="248"/>
    </row>
    <row r="24" spans="1:4" ht="18" customHeight="1">
      <c r="A24" s="245" t="s">
        <v>282</v>
      </c>
      <c r="B24" s="251"/>
      <c r="C24" s="247"/>
      <c r="D24" s="248"/>
    </row>
    <row r="25" spans="1:4" ht="18" customHeight="1">
      <c r="A25" s="249" t="s">
        <v>283</v>
      </c>
      <c r="B25" s="251"/>
      <c r="C25" s="247"/>
      <c r="D25" s="248"/>
    </row>
    <row r="26" spans="1:4" ht="18" customHeight="1">
      <c r="A26" s="245" t="s">
        <v>286</v>
      </c>
      <c r="B26" s="251"/>
      <c r="C26" s="247"/>
      <c r="D26" s="248"/>
    </row>
    <row r="27" spans="1:4" ht="18" customHeight="1">
      <c r="A27" s="249" t="s">
        <v>289</v>
      </c>
      <c r="B27" s="251"/>
      <c r="C27" s="247"/>
      <c r="D27" s="248"/>
    </row>
    <row r="28" spans="1:4" ht="18" customHeight="1" thickBot="1">
      <c r="A28" s="252" t="s">
        <v>292</v>
      </c>
      <c r="B28" s="253"/>
      <c r="C28" s="254"/>
      <c r="D28" s="255"/>
    </row>
    <row r="29" spans="1:4" ht="18" customHeight="1" thickBot="1">
      <c r="A29" s="256" t="s">
        <v>322</v>
      </c>
      <c r="B29" s="257" t="s">
        <v>349</v>
      </c>
      <c r="C29" s="258">
        <f>+C4+C5+C6+C7+C8+C15+C16+C17+C18+C19+C20+C21+C22+C23+C24+C25+C26+C27+C28</f>
        <v>0</v>
      </c>
      <c r="D29" s="259">
        <f>+D4+D5+D6+D7+D8+D15+D16+D17+D18+D19+D20+D21+D22+D23+D24+D25+D26+D27+D28</f>
        <v>0</v>
      </c>
    </row>
    <row r="30" spans="1:4" ht="25.5" customHeight="1">
      <c r="A30" s="260"/>
      <c r="B30" s="588" t="s">
        <v>428</v>
      </c>
      <c r="C30" s="588"/>
      <c r="D30" s="588"/>
    </row>
  </sheetData>
  <sheetProtection/>
  <mergeCells count="1">
    <mergeCell ref="B30:D30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CE,Félkövér"Drávaiványi Község Önkormányzata által adott közvetett támogatások
&amp;R&amp;"Times New Roman CE,Dőlt"
4.  tájékoztató tábla a ..../2020.(....).sz.önk.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9" sqref="D9"/>
    </sheetView>
  </sheetViews>
  <sheetFormatPr defaultColWidth="9.00390625" defaultRowHeight="12.75"/>
  <cols>
    <col min="1" max="1" width="6.625" style="98" customWidth="1"/>
    <col min="2" max="2" width="32.875" style="98" customWidth="1"/>
    <col min="3" max="3" width="20.875" style="98" customWidth="1"/>
    <col min="4" max="5" width="12.875" style="98" customWidth="1"/>
    <col min="6" max="16384" width="9.375" style="98" customWidth="1"/>
  </cols>
  <sheetData>
    <row r="1" spans="3:5" ht="14.25" thickBot="1">
      <c r="C1" s="262"/>
      <c r="D1" s="262"/>
      <c r="E1" s="262" t="s">
        <v>593</v>
      </c>
    </row>
    <row r="2" spans="1:5" ht="42.75" customHeight="1" thickBot="1">
      <c r="A2" s="263" t="s">
        <v>2</v>
      </c>
      <c r="B2" s="264" t="s">
        <v>429</v>
      </c>
      <c r="C2" s="264" t="s">
        <v>430</v>
      </c>
      <c r="D2" s="265" t="s">
        <v>594</v>
      </c>
      <c r="E2" s="266" t="s">
        <v>595</v>
      </c>
    </row>
    <row r="3" spans="1:5" ht="24.75" customHeight="1">
      <c r="A3" s="267" t="s">
        <v>5</v>
      </c>
      <c r="B3" s="351"/>
      <c r="C3" s="360"/>
      <c r="D3" s="459"/>
      <c r="E3" s="460"/>
    </row>
    <row r="4" spans="1:5" ht="15.75" customHeight="1">
      <c r="A4" s="268" t="s">
        <v>19</v>
      </c>
      <c r="B4" s="352"/>
      <c r="C4" s="352"/>
      <c r="D4" s="461"/>
      <c r="E4" s="462"/>
    </row>
    <row r="5" spans="1:5" ht="15.75" customHeight="1">
      <c r="A5" s="268" t="s">
        <v>33</v>
      </c>
      <c r="B5" s="352"/>
      <c r="C5" s="352"/>
      <c r="D5" s="461"/>
      <c r="E5" s="462"/>
    </row>
    <row r="6" spans="1:5" ht="15.75" customHeight="1">
      <c r="A6" s="268" t="s">
        <v>214</v>
      </c>
      <c r="B6" s="352"/>
      <c r="C6" s="352"/>
      <c r="D6" s="461"/>
      <c r="E6" s="462"/>
    </row>
    <row r="7" spans="1:5" ht="15.75" customHeight="1">
      <c r="A7" s="268" t="s">
        <v>60</v>
      </c>
      <c r="B7" s="352"/>
      <c r="C7" s="361"/>
      <c r="D7" s="461"/>
      <c r="E7" s="462"/>
    </row>
    <row r="8" spans="1:5" ht="15.75" customHeight="1">
      <c r="A8" s="268" t="s">
        <v>81</v>
      </c>
      <c r="B8" s="352"/>
      <c r="C8" s="352"/>
      <c r="D8" s="461"/>
      <c r="E8" s="462"/>
    </row>
    <row r="9" spans="1:5" ht="25.5" customHeight="1">
      <c r="A9" s="268" t="s">
        <v>225</v>
      </c>
      <c r="B9" s="352"/>
      <c r="C9" s="352"/>
      <c r="D9" s="461"/>
      <c r="E9" s="462"/>
    </row>
    <row r="10" spans="1:5" ht="23.25" customHeight="1">
      <c r="A10" s="268" t="s">
        <v>103</v>
      </c>
      <c r="B10" s="353"/>
      <c r="C10" s="352"/>
      <c r="D10" s="461"/>
      <c r="E10" s="462"/>
    </row>
    <row r="11" spans="1:5" ht="15.75" customHeight="1" thickBot="1">
      <c r="A11" s="268" t="s">
        <v>113</v>
      </c>
      <c r="B11" s="269"/>
      <c r="C11" s="352"/>
      <c r="D11" s="270"/>
      <c r="E11" s="271"/>
    </row>
    <row r="12" spans="1:5" ht="22.5" customHeight="1">
      <c r="A12" s="268" t="s">
        <v>237</v>
      </c>
      <c r="B12" s="351"/>
      <c r="C12" s="360"/>
      <c r="D12" s="270"/>
      <c r="E12" s="271"/>
    </row>
    <row r="13" spans="1:5" ht="15.75" customHeight="1">
      <c r="A13" s="268" t="s">
        <v>257</v>
      </c>
      <c r="B13" s="269"/>
      <c r="C13" s="269"/>
      <c r="D13" s="270"/>
      <c r="E13" s="271"/>
    </row>
    <row r="14" spans="1:5" ht="15.75" customHeight="1">
      <c r="A14" s="268" t="s">
        <v>258</v>
      </c>
      <c r="B14" s="269"/>
      <c r="C14" s="269"/>
      <c r="D14" s="270"/>
      <c r="E14" s="271"/>
    </row>
    <row r="15" spans="1:5" ht="15.75" customHeight="1">
      <c r="A15" s="268" t="s">
        <v>259</v>
      </c>
      <c r="B15" s="269"/>
      <c r="C15" s="269"/>
      <c r="D15" s="270"/>
      <c r="E15" s="271"/>
    </row>
    <row r="16" spans="1:5" ht="15.75" customHeight="1">
      <c r="A16" s="268" t="s">
        <v>262</v>
      </c>
      <c r="B16" s="269"/>
      <c r="C16" s="269"/>
      <c r="D16" s="270"/>
      <c r="E16" s="271"/>
    </row>
    <row r="17" spans="1:5" ht="15.75" customHeight="1">
      <c r="A17" s="268" t="s">
        <v>265</v>
      </c>
      <c r="B17" s="269"/>
      <c r="C17" s="269"/>
      <c r="D17" s="270"/>
      <c r="E17" s="271"/>
    </row>
    <row r="18" spans="1:5" ht="15.75" customHeight="1">
      <c r="A18" s="268" t="s">
        <v>268</v>
      </c>
      <c r="B18" s="269"/>
      <c r="C18" s="269"/>
      <c r="D18" s="270"/>
      <c r="E18" s="271"/>
    </row>
    <row r="19" spans="1:5" ht="15.75" customHeight="1">
      <c r="A19" s="268" t="s">
        <v>271</v>
      </c>
      <c r="B19" s="269"/>
      <c r="C19" s="269"/>
      <c r="D19" s="270"/>
      <c r="E19" s="271"/>
    </row>
    <row r="20" spans="1:5" ht="15.75" customHeight="1">
      <c r="A20" s="268" t="s">
        <v>274</v>
      </c>
      <c r="B20" s="269"/>
      <c r="C20" s="269"/>
      <c r="D20" s="270"/>
      <c r="E20" s="271"/>
    </row>
    <row r="21" spans="1:5" ht="15.75" customHeight="1">
      <c r="A21" s="268" t="s">
        <v>276</v>
      </c>
      <c r="B21" s="269"/>
      <c r="C21" s="269"/>
      <c r="D21" s="270"/>
      <c r="E21" s="271"/>
    </row>
    <row r="22" spans="1:5" ht="15.75" customHeight="1">
      <c r="A22" s="268" t="s">
        <v>279</v>
      </c>
      <c r="B22" s="269"/>
      <c r="C22" s="269"/>
      <c r="D22" s="270"/>
      <c r="E22" s="271"/>
    </row>
    <row r="23" spans="1:5" ht="15.75" customHeight="1">
      <c r="A23" s="268" t="s">
        <v>282</v>
      </c>
      <c r="B23" s="269"/>
      <c r="C23" s="269"/>
      <c r="D23" s="270"/>
      <c r="E23" s="271"/>
    </row>
    <row r="24" spans="1:5" ht="15.75" customHeight="1">
      <c r="A24" s="268" t="s">
        <v>283</v>
      </c>
      <c r="B24" s="269"/>
      <c r="C24" s="269"/>
      <c r="D24" s="270"/>
      <c r="E24" s="271"/>
    </row>
    <row r="25" spans="1:5" ht="15.75" customHeight="1">
      <c r="A25" s="268" t="s">
        <v>286</v>
      </c>
      <c r="B25" s="269"/>
      <c r="C25" s="269"/>
      <c r="D25" s="270"/>
      <c r="E25" s="271"/>
    </row>
    <row r="26" spans="1:5" ht="15.75" customHeight="1">
      <c r="A26" s="268" t="s">
        <v>289</v>
      </c>
      <c r="B26" s="269"/>
      <c r="C26" s="269"/>
      <c r="D26" s="270"/>
      <c r="E26" s="271"/>
    </row>
    <row r="27" spans="1:5" ht="15.75" customHeight="1">
      <c r="A27" s="268" t="s">
        <v>292</v>
      </c>
      <c r="B27" s="269"/>
      <c r="C27" s="269"/>
      <c r="D27" s="270"/>
      <c r="E27" s="271"/>
    </row>
    <row r="28" spans="1:5" ht="15.75" customHeight="1">
      <c r="A28" s="268" t="s">
        <v>322</v>
      </c>
      <c r="B28" s="269"/>
      <c r="C28" s="269"/>
      <c r="D28" s="270"/>
      <c r="E28" s="271"/>
    </row>
    <row r="29" spans="1:5" ht="15.75" customHeight="1">
      <c r="A29" s="268" t="s">
        <v>325</v>
      </c>
      <c r="B29" s="269"/>
      <c r="C29" s="269"/>
      <c r="D29" s="270"/>
      <c r="E29" s="271"/>
    </row>
    <row r="30" spans="1:5" ht="15.75" customHeight="1">
      <c r="A30" s="268" t="s">
        <v>326</v>
      </c>
      <c r="B30" s="269"/>
      <c r="C30" s="269"/>
      <c r="D30" s="270"/>
      <c r="E30" s="271"/>
    </row>
    <row r="31" spans="1:5" ht="15.75" customHeight="1">
      <c r="A31" s="268" t="s">
        <v>360</v>
      </c>
      <c r="B31" s="269"/>
      <c r="C31" s="269"/>
      <c r="D31" s="270"/>
      <c r="E31" s="271"/>
    </row>
    <row r="32" spans="1:5" ht="15.75" customHeight="1">
      <c r="A32" s="268" t="s">
        <v>361</v>
      </c>
      <c r="B32" s="269"/>
      <c r="C32" s="269"/>
      <c r="D32" s="270"/>
      <c r="E32" s="271"/>
    </row>
    <row r="33" spans="1:5" ht="15.75" customHeight="1">
      <c r="A33" s="268" t="s">
        <v>362</v>
      </c>
      <c r="B33" s="269"/>
      <c r="C33" s="269"/>
      <c r="D33" s="270"/>
      <c r="E33" s="271"/>
    </row>
    <row r="34" spans="1:5" ht="15.75" customHeight="1">
      <c r="A34" s="268" t="s">
        <v>431</v>
      </c>
      <c r="B34" s="269"/>
      <c r="C34" s="269"/>
      <c r="D34" s="270"/>
      <c r="E34" s="271"/>
    </row>
    <row r="35" spans="1:5" ht="15.75" customHeight="1" thickBot="1">
      <c r="A35" s="272" t="s">
        <v>432</v>
      </c>
      <c r="B35" s="273"/>
      <c r="C35" s="273"/>
      <c r="D35" s="274"/>
      <c r="E35" s="275"/>
    </row>
    <row r="36" spans="1:5" ht="15.75" customHeight="1" thickBot="1">
      <c r="A36" s="589" t="s">
        <v>349</v>
      </c>
      <c r="B36" s="590"/>
      <c r="C36" s="276"/>
      <c r="D36" s="277">
        <f>SUM(D3:D35)</f>
        <v>0</v>
      </c>
      <c r="E36" s="277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CE,Félkövér"Drávaiványi Község Önkormányzata által 2019. évben céljelleggel juttatott támogatásokról.&amp;R&amp;"Times New Roman CE,Dőlt"
5.tájékoztató tábla a ..../2020.(..........)sz. önk.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C81" sqref="C81"/>
    </sheetView>
  </sheetViews>
  <sheetFormatPr defaultColWidth="12.00390625" defaultRowHeight="12.75"/>
  <cols>
    <col min="1" max="1" width="67.125" style="278" customWidth="1"/>
    <col min="2" max="2" width="6.125" style="279" customWidth="1"/>
    <col min="3" max="3" width="16.375" style="278" customWidth="1"/>
    <col min="4" max="4" width="12.125" style="278" customWidth="1"/>
    <col min="5" max="5" width="12.125" style="295" customWidth="1"/>
    <col min="6" max="16384" width="12.00390625" style="278" customWidth="1"/>
  </cols>
  <sheetData>
    <row r="1" spans="1:5" ht="49.5" customHeight="1">
      <c r="A1" s="591" t="s">
        <v>626</v>
      </c>
      <c r="B1" s="592"/>
      <c r="C1" s="592"/>
      <c r="D1" s="592"/>
      <c r="E1" s="592"/>
    </row>
    <row r="2" spans="3:5" ht="16.5" thickBot="1">
      <c r="C2" s="593" t="s">
        <v>596</v>
      </c>
      <c r="D2" s="593"/>
      <c r="E2" s="593"/>
    </row>
    <row r="3" spans="1:5" ht="15.75" customHeight="1">
      <c r="A3" s="594" t="s">
        <v>433</v>
      </c>
      <c r="B3" s="597" t="s">
        <v>434</v>
      </c>
      <c r="C3" s="600" t="s">
        <v>435</v>
      </c>
      <c r="D3" s="600" t="s">
        <v>436</v>
      </c>
      <c r="E3" s="602" t="s">
        <v>437</v>
      </c>
    </row>
    <row r="4" spans="1:5" ht="11.25" customHeight="1">
      <c r="A4" s="595"/>
      <c r="B4" s="598"/>
      <c r="C4" s="601"/>
      <c r="D4" s="601"/>
      <c r="E4" s="603"/>
    </row>
    <row r="5" spans="1:5" ht="15.75">
      <c r="A5" s="596"/>
      <c r="B5" s="599"/>
      <c r="C5" s="604" t="s">
        <v>438</v>
      </c>
      <c r="D5" s="604"/>
      <c r="E5" s="605"/>
    </row>
    <row r="6" spans="1:5" s="283" customFormat="1" ht="16.5" thickBot="1">
      <c r="A6" s="280" t="s">
        <v>439</v>
      </c>
      <c r="B6" s="281" t="s">
        <v>355</v>
      </c>
      <c r="C6" s="281" t="s">
        <v>356</v>
      </c>
      <c r="D6" s="281" t="s">
        <v>357</v>
      </c>
      <c r="E6" s="282" t="s">
        <v>369</v>
      </c>
    </row>
    <row r="7" spans="1:5" s="286" customFormat="1" ht="15.75">
      <c r="A7" s="284" t="s">
        <v>440</v>
      </c>
      <c r="B7" s="285" t="s">
        <v>441</v>
      </c>
      <c r="C7" s="467"/>
      <c r="D7" s="467">
        <v>314506</v>
      </c>
      <c r="E7" s="354"/>
    </row>
    <row r="8" spans="1:5" s="286" customFormat="1" ht="15.75">
      <c r="A8" s="287" t="s">
        <v>442</v>
      </c>
      <c r="B8" s="288" t="s">
        <v>443</v>
      </c>
      <c r="C8" s="476">
        <f>C9+C14+C19+C24+C29</f>
        <v>0</v>
      </c>
      <c r="D8" s="476">
        <f>D9+D14+D19+D24+D29</f>
        <v>111488827</v>
      </c>
      <c r="E8" s="475">
        <f>+E9+E14+E19+E24+E29</f>
        <v>0</v>
      </c>
    </row>
    <row r="9" spans="1:5" s="286" customFormat="1" ht="15.75">
      <c r="A9" s="287" t="s">
        <v>444</v>
      </c>
      <c r="B9" s="288" t="s">
        <v>445</v>
      </c>
      <c r="C9" s="468">
        <f>SUM(C10:C13)</f>
        <v>0</v>
      </c>
      <c r="D9" s="476">
        <f>SUM(D10:D13)</f>
        <v>103651164</v>
      </c>
      <c r="E9" s="475"/>
    </row>
    <row r="10" spans="1:5" s="286" customFormat="1" ht="15.75">
      <c r="A10" s="289" t="s">
        <v>446</v>
      </c>
      <c r="B10" s="288" t="s">
        <v>447</v>
      </c>
      <c r="C10" s="465"/>
      <c r="D10" s="465">
        <v>48178507</v>
      </c>
      <c r="E10" s="356"/>
    </row>
    <row r="11" spans="1:5" s="286" customFormat="1" ht="26.25" customHeight="1">
      <c r="A11" s="289" t="s">
        <v>448</v>
      </c>
      <c r="B11" s="288" t="s">
        <v>449</v>
      </c>
      <c r="C11" s="465"/>
      <c r="D11" s="465"/>
      <c r="E11" s="358"/>
    </row>
    <row r="12" spans="1:5" s="286" customFormat="1" ht="22.5">
      <c r="A12" s="289" t="s">
        <v>450</v>
      </c>
      <c r="B12" s="288" t="s">
        <v>451</v>
      </c>
      <c r="C12" s="465"/>
      <c r="D12" s="465">
        <v>49973860</v>
      </c>
      <c r="E12" s="358"/>
    </row>
    <row r="13" spans="1:5" s="286" customFormat="1" ht="15.75">
      <c r="A13" s="289" t="s">
        <v>452</v>
      </c>
      <c r="B13" s="288" t="s">
        <v>453</v>
      </c>
      <c r="C13" s="465"/>
      <c r="D13" s="465">
        <v>5498797</v>
      </c>
      <c r="E13" s="358"/>
    </row>
    <row r="14" spans="1:5" s="286" customFormat="1" ht="15.75">
      <c r="A14" s="287" t="s">
        <v>454</v>
      </c>
      <c r="B14" s="288" t="s">
        <v>455</v>
      </c>
      <c r="C14" s="468">
        <f>SUM(C15:C18)</f>
        <v>0</v>
      </c>
      <c r="D14" s="476">
        <f>SUM(D15:D18)</f>
        <v>7837663</v>
      </c>
      <c r="E14" s="359">
        <f>+E15+E16+E17+E18</f>
        <v>0</v>
      </c>
    </row>
    <row r="15" spans="1:5" s="286" customFormat="1" ht="15.75">
      <c r="A15" s="289" t="s">
        <v>456</v>
      </c>
      <c r="B15" s="288" t="s">
        <v>457</v>
      </c>
      <c r="C15" s="465"/>
      <c r="D15" s="465"/>
      <c r="E15" s="358"/>
    </row>
    <row r="16" spans="1:5" s="286" customFormat="1" ht="22.5">
      <c r="A16" s="289" t="s">
        <v>458</v>
      </c>
      <c r="B16" s="288" t="s">
        <v>237</v>
      </c>
      <c r="C16" s="465"/>
      <c r="D16" s="465"/>
      <c r="E16" s="358"/>
    </row>
    <row r="17" spans="1:5" s="286" customFormat="1" ht="15.75">
      <c r="A17" s="289" t="s">
        <v>459</v>
      </c>
      <c r="B17" s="288" t="s">
        <v>257</v>
      </c>
      <c r="C17" s="465"/>
      <c r="D17" s="465">
        <v>8478428</v>
      </c>
      <c r="E17" s="358"/>
    </row>
    <row r="18" spans="1:5" s="286" customFormat="1" ht="15.75">
      <c r="A18" s="289" t="s">
        <v>460</v>
      </c>
      <c r="B18" s="288" t="s">
        <v>258</v>
      </c>
      <c r="C18" s="465"/>
      <c r="D18" s="465">
        <v>-640765</v>
      </c>
      <c r="E18" s="358"/>
    </row>
    <row r="19" spans="1:5" s="286" customFormat="1" ht="15.75">
      <c r="A19" s="287" t="s">
        <v>461</v>
      </c>
      <c r="B19" s="288" t="s">
        <v>259</v>
      </c>
      <c r="C19" s="466">
        <v>0</v>
      </c>
      <c r="D19" s="355"/>
      <c r="E19" s="359">
        <f>+E20+E21+E22+E23</f>
        <v>0</v>
      </c>
    </row>
    <row r="20" spans="1:5" s="286" customFormat="1" ht="15.75">
      <c r="A20" s="289" t="s">
        <v>462</v>
      </c>
      <c r="B20" s="288" t="s">
        <v>262</v>
      </c>
      <c r="C20" s="357"/>
      <c r="D20" s="357"/>
      <c r="E20" s="358"/>
    </row>
    <row r="21" spans="1:5" s="286" customFormat="1" ht="15.75">
      <c r="A21" s="289" t="s">
        <v>463</v>
      </c>
      <c r="B21" s="288" t="s">
        <v>265</v>
      </c>
      <c r="C21" s="357"/>
      <c r="D21" s="357"/>
      <c r="E21" s="358"/>
    </row>
    <row r="22" spans="1:5" s="286" customFormat="1" ht="15.75">
      <c r="A22" s="289" t="s">
        <v>464</v>
      </c>
      <c r="B22" s="288" t="s">
        <v>268</v>
      </c>
      <c r="C22" s="357"/>
      <c r="D22" s="357"/>
      <c r="E22" s="358"/>
    </row>
    <row r="23" spans="1:5" s="286" customFormat="1" ht="15.75">
      <c r="A23" s="289" t="s">
        <v>465</v>
      </c>
      <c r="B23" s="288" t="s">
        <v>271</v>
      </c>
      <c r="C23" s="357"/>
      <c r="D23" s="357"/>
      <c r="E23" s="358"/>
    </row>
    <row r="24" spans="1:5" s="286" customFormat="1" ht="15.75">
      <c r="A24" s="287" t="s">
        <v>466</v>
      </c>
      <c r="B24" s="288" t="s">
        <v>274</v>
      </c>
      <c r="C24" s="468"/>
      <c r="D24" s="468">
        <f>SUM(D25:D28)</f>
        <v>0</v>
      </c>
      <c r="E24" s="359">
        <f>+E25+E26+E27+E28</f>
        <v>0</v>
      </c>
    </row>
    <row r="25" spans="1:5" s="286" customFormat="1" ht="15.75">
      <c r="A25" s="289" t="s">
        <v>467</v>
      </c>
      <c r="B25" s="288" t="s">
        <v>276</v>
      </c>
      <c r="C25" s="357"/>
      <c r="D25" s="357"/>
      <c r="E25" s="358"/>
    </row>
    <row r="26" spans="1:5" s="286" customFormat="1" ht="15.75">
      <c r="A26" s="289" t="s">
        <v>468</v>
      </c>
      <c r="B26" s="288" t="s">
        <v>279</v>
      </c>
      <c r="C26" s="357"/>
      <c r="D26" s="357"/>
      <c r="E26" s="358"/>
    </row>
    <row r="27" spans="1:5" s="286" customFormat="1" ht="15.75">
      <c r="A27" s="289" t="s">
        <v>469</v>
      </c>
      <c r="B27" s="288" t="s">
        <v>282</v>
      </c>
      <c r="C27" s="465"/>
      <c r="D27" s="465"/>
      <c r="E27" s="358"/>
    </row>
    <row r="28" spans="1:5" s="286" customFormat="1" ht="15.75">
      <c r="A28" s="289" t="s">
        <v>470</v>
      </c>
      <c r="B28" s="288" t="s">
        <v>283</v>
      </c>
      <c r="C28" s="465"/>
      <c r="D28" s="465"/>
      <c r="E28" s="358"/>
    </row>
    <row r="29" spans="1:5" s="286" customFormat="1" ht="15.75">
      <c r="A29" s="287" t="s">
        <v>471</v>
      </c>
      <c r="B29" s="288" t="s">
        <v>286</v>
      </c>
      <c r="C29" s="466">
        <f>+C30+C31+C32+C33</f>
        <v>0</v>
      </c>
      <c r="D29" s="466">
        <f>+D30+D31+D32+D33</f>
        <v>0</v>
      </c>
      <c r="E29" s="359">
        <f>+E30+E31+E32+E33</f>
        <v>0</v>
      </c>
    </row>
    <row r="30" spans="1:5" s="286" customFormat="1" ht="15.75">
      <c r="A30" s="289" t="s">
        <v>472</v>
      </c>
      <c r="B30" s="288" t="s">
        <v>289</v>
      </c>
      <c r="C30" s="465"/>
      <c r="D30" s="465"/>
      <c r="E30" s="358"/>
    </row>
    <row r="31" spans="1:5" s="286" customFormat="1" ht="22.5">
      <c r="A31" s="289" t="s">
        <v>473</v>
      </c>
      <c r="B31" s="288" t="s">
        <v>292</v>
      </c>
      <c r="C31" s="465"/>
      <c r="D31" s="465"/>
      <c r="E31" s="358"/>
    </row>
    <row r="32" spans="1:5" s="286" customFormat="1" ht="15.75">
      <c r="A32" s="289" t="s">
        <v>474</v>
      </c>
      <c r="B32" s="288" t="s">
        <v>322</v>
      </c>
      <c r="C32" s="465"/>
      <c r="D32" s="465"/>
      <c r="E32" s="358"/>
    </row>
    <row r="33" spans="1:5" s="286" customFormat="1" ht="15.75">
      <c r="A33" s="289" t="s">
        <v>475</v>
      </c>
      <c r="B33" s="288" t="s">
        <v>325</v>
      </c>
      <c r="C33" s="465"/>
      <c r="D33" s="465"/>
      <c r="E33" s="358"/>
    </row>
    <row r="34" spans="1:5" s="286" customFormat="1" ht="15.75">
      <c r="A34" s="287" t="s">
        <v>476</v>
      </c>
      <c r="B34" s="288" t="s">
        <v>326</v>
      </c>
      <c r="C34" s="468"/>
      <c r="D34" s="468">
        <f>D35+D40+D45</f>
        <v>20200</v>
      </c>
      <c r="E34" s="359">
        <f>+E35+E40+E45</f>
        <v>0</v>
      </c>
    </row>
    <row r="35" spans="1:5" s="286" customFormat="1" ht="15.75">
      <c r="A35" s="287" t="s">
        <v>477</v>
      </c>
      <c r="B35" s="288" t="s">
        <v>360</v>
      </c>
      <c r="C35" s="466"/>
      <c r="D35" s="466">
        <f>SUM(D36:D39)</f>
        <v>20200</v>
      </c>
      <c r="E35" s="359">
        <f>+E36+E37+E38+E39</f>
        <v>0</v>
      </c>
    </row>
    <row r="36" spans="1:5" s="286" customFormat="1" ht="15.75">
      <c r="A36" s="289" t="s">
        <v>478</v>
      </c>
      <c r="B36" s="288" t="s">
        <v>361</v>
      </c>
      <c r="C36" s="465"/>
      <c r="D36" s="465"/>
      <c r="E36" s="358"/>
    </row>
    <row r="37" spans="1:5" s="286" customFormat="1" ht="15.75">
      <c r="A37" s="289" t="s">
        <v>479</v>
      </c>
      <c r="B37" s="288" t="s">
        <v>362</v>
      </c>
      <c r="C37" s="465"/>
      <c r="D37" s="465"/>
      <c r="E37" s="358"/>
    </row>
    <row r="38" spans="1:5" s="286" customFormat="1" ht="15.75">
      <c r="A38" s="289" t="s">
        <v>480</v>
      </c>
      <c r="B38" s="288" t="s">
        <v>431</v>
      </c>
      <c r="C38" s="465"/>
      <c r="D38" s="465">
        <v>20200</v>
      </c>
      <c r="E38" s="358"/>
    </row>
    <row r="39" spans="1:5" s="286" customFormat="1" ht="15.75">
      <c r="A39" s="289" t="s">
        <v>481</v>
      </c>
      <c r="B39" s="288" t="s">
        <v>432</v>
      </c>
      <c r="C39" s="357"/>
      <c r="D39" s="357"/>
      <c r="E39" s="358"/>
    </row>
    <row r="40" spans="1:5" s="286" customFormat="1" ht="15.75">
      <c r="A40" s="287" t="s">
        <v>482</v>
      </c>
      <c r="B40" s="288" t="s">
        <v>483</v>
      </c>
      <c r="C40" s="355">
        <f>+C41+C42+C43+C44</f>
        <v>0</v>
      </c>
      <c r="D40" s="355">
        <f>+D41+D42+D43+D44</f>
        <v>0</v>
      </c>
      <c r="E40" s="359">
        <f>+E41+E42+E43+E44</f>
        <v>0</v>
      </c>
    </row>
    <row r="41" spans="1:5" s="286" customFormat="1" ht="15.75">
      <c r="A41" s="289" t="s">
        <v>484</v>
      </c>
      <c r="B41" s="288" t="s">
        <v>485</v>
      </c>
      <c r="C41" s="357"/>
      <c r="D41" s="357"/>
      <c r="E41" s="358"/>
    </row>
    <row r="42" spans="1:5" s="286" customFormat="1" ht="22.5">
      <c r="A42" s="289" t="s">
        <v>486</v>
      </c>
      <c r="B42" s="288" t="s">
        <v>487</v>
      </c>
      <c r="C42" s="357"/>
      <c r="D42" s="357"/>
      <c r="E42" s="358"/>
    </row>
    <row r="43" spans="1:5" s="286" customFormat="1" ht="15.75">
      <c r="A43" s="289" t="s">
        <v>488</v>
      </c>
      <c r="B43" s="288" t="s">
        <v>489</v>
      </c>
      <c r="C43" s="357"/>
      <c r="D43" s="357"/>
      <c r="E43" s="358"/>
    </row>
    <row r="44" spans="1:5" s="286" customFormat="1" ht="15.75">
      <c r="A44" s="289" t="s">
        <v>490</v>
      </c>
      <c r="B44" s="288" t="s">
        <v>491</v>
      </c>
      <c r="C44" s="357"/>
      <c r="D44" s="357"/>
      <c r="E44" s="358"/>
    </row>
    <row r="45" spans="1:5" s="286" customFormat="1" ht="15.75">
      <c r="A45" s="287" t="s">
        <v>492</v>
      </c>
      <c r="B45" s="288" t="s">
        <v>493</v>
      </c>
      <c r="C45" s="355">
        <f>+C46+C47+C48+C49</f>
        <v>0</v>
      </c>
      <c r="D45" s="355">
        <f>+D46+D47+D48+D49</f>
        <v>0</v>
      </c>
      <c r="E45" s="359">
        <f>+E46+E47+E48+E49</f>
        <v>0</v>
      </c>
    </row>
    <row r="46" spans="1:5" s="286" customFormat="1" ht="15.75">
      <c r="A46" s="289" t="s">
        <v>494</v>
      </c>
      <c r="B46" s="288" t="s">
        <v>495</v>
      </c>
      <c r="C46" s="357"/>
      <c r="D46" s="357"/>
      <c r="E46" s="358"/>
    </row>
    <row r="47" spans="1:5" s="286" customFormat="1" ht="22.5">
      <c r="A47" s="289" t="s">
        <v>496</v>
      </c>
      <c r="B47" s="288" t="s">
        <v>497</v>
      </c>
      <c r="C47" s="357"/>
      <c r="D47" s="357"/>
      <c r="E47" s="358"/>
    </row>
    <row r="48" spans="1:5" s="286" customFormat="1" ht="15.75">
      <c r="A48" s="289" t="s">
        <v>498</v>
      </c>
      <c r="B48" s="288" t="s">
        <v>499</v>
      </c>
      <c r="C48" s="357"/>
      <c r="D48" s="357"/>
      <c r="E48" s="358"/>
    </row>
    <row r="49" spans="1:5" s="286" customFormat="1" ht="15.75">
      <c r="A49" s="289" t="s">
        <v>500</v>
      </c>
      <c r="B49" s="288" t="s">
        <v>501</v>
      </c>
      <c r="C49" s="357"/>
      <c r="D49" s="357"/>
      <c r="E49" s="358"/>
    </row>
    <row r="50" spans="1:5" s="286" customFormat="1" ht="15.75">
      <c r="A50" s="287" t="s">
        <v>502</v>
      </c>
      <c r="B50" s="288" t="s">
        <v>503</v>
      </c>
      <c r="C50" s="469"/>
      <c r="D50" s="469"/>
      <c r="E50" s="477"/>
    </row>
    <row r="51" spans="1:5" s="286" customFormat="1" ht="21">
      <c r="A51" s="287" t="s">
        <v>504</v>
      </c>
      <c r="B51" s="288" t="s">
        <v>505</v>
      </c>
      <c r="C51" s="468">
        <f>+C7+C8+C34+C50</f>
        <v>0</v>
      </c>
      <c r="D51" s="468">
        <f>+D7+D8+D34+D50</f>
        <v>111823533</v>
      </c>
      <c r="E51" s="478">
        <f>+E7+E8+E34+E50</f>
        <v>0</v>
      </c>
    </row>
    <row r="52" spans="1:5" s="286" customFormat="1" ht="15.75">
      <c r="A52" s="287" t="s">
        <v>506</v>
      </c>
      <c r="B52" s="288" t="s">
        <v>507</v>
      </c>
      <c r="C52" s="465"/>
      <c r="D52" s="465"/>
      <c r="E52" s="358"/>
    </row>
    <row r="53" spans="1:5" s="286" customFormat="1" ht="15.75">
      <c r="A53" s="287" t="s">
        <v>508</v>
      </c>
      <c r="B53" s="288" t="s">
        <v>509</v>
      </c>
      <c r="C53" s="357"/>
      <c r="D53" s="357"/>
      <c r="E53" s="358"/>
    </row>
    <row r="54" spans="1:5" s="286" customFormat="1" ht="15.75">
      <c r="A54" s="287" t="s">
        <v>510</v>
      </c>
      <c r="B54" s="288" t="s">
        <v>511</v>
      </c>
      <c r="C54" s="468">
        <f>+C52+C53</f>
        <v>0</v>
      </c>
      <c r="D54" s="468">
        <f>+D52+D53</f>
        <v>0</v>
      </c>
      <c r="E54" s="359">
        <f>+E52+E53</f>
        <v>0</v>
      </c>
    </row>
    <row r="55" spans="1:5" s="286" customFormat="1" ht="15.75">
      <c r="A55" s="287" t="s">
        <v>512</v>
      </c>
      <c r="B55" s="288" t="s">
        <v>513</v>
      </c>
      <c r="C55" s="357"/>
      <c r="D55" s="357"/>
      <c r="E55" s="358"/>
    </row>
    <row r="56" spans="1:5" s="286" customFormat="1" ht="15.75">
      <c r="A56" s="287" t="s">
        <v>514</v>
      </c>
      <c r="B56" s="288" t="s">
        <v>515</v>
      </c>
      <c r="C56" s="470"/>
      <c r="D56" s="470">
        <v>31905</v>
      </c>
      <c r="E56" s="358"/>
    </row>
    <row r="57" spans="1:5" s="286" customFormat="1" ht="15.75">
      <c r="A57" s="287" t="s">
        <v>516</v>
      </c>
      <c r="B57" s="288" t="s">
        <v>517</v>
      </c>
      <c r="C57" s="470"/>
      <c r="D57" s="470">
        <v>5120682</v>
      </c>
      <c r="E57" s="358"/>
    </row>
    <row r="58" spans="1:5" s="286" customFormat="1" ht="15.75">
      <c r="A58" s="287" t="s">
        <v>579</v>
      </c>
      <c r="B58" s="288" t="s">
        <v>518</v>
      </c>
      <c r="C58" s="357">
        <v>0</v>
      </c>
      <c r="D58" s="357">
        <v>0</v>
      </c>
      <c r="E58" s="358"/>
    </row>
    <row r="59" spans="1:5" s="286" customFormat="1" ht="15.75">
      <c r="A59" s="287" t="s">
        <v>519</v>
      </c>
      <c r="B59" s="288" t="s">
        <v>520</v>
      </c>
      <c r="C59" s="468"/>
      <c r="D59" s="468">
        <f>SUM(D56:D58)</f>
        <v>5152587</v>
      </c>
      <c r="E59" s="359">
        <f>+E55+E56+E57+E58</f>
        <v>0</v>
      </c>
    </row>
    <row r="60" spans="1:5" s="286" customFormat="1" ht="15.75">
      <c r="A60" s="287" t="s">
        <v>521</v>
      </c>
      <c r="B60" s="288" t="s">
        <v>522</v>
      </c>
      <c r="C60" s="465"/>
      <c r="D60" s="465">
        <v>1938257</v>
      </c>
      <c r="E60" s="358"/>
    </row>
    <row r="61" spans="1:5" s="286" customFormat="1" ht="15.75">
      <c r="A61" s="287" t="s">
        <v>523</v>
      </c>
      <c r="B61" s="288" t="s">
        <v>524</v>
      </c>
      <c r="C61" s="465"/>
      <c r="D61" s="465"/>
      <c r="E61" s="358"/>
    </row>
    <row r="62" spans="1:5" s="286" customFormat="1" ht="15.75">
      <c r="A62" s="287" t="s">
        <v>525</v>
      </c>
      <c r="B62" s="288" t="s">
        <v>526</v>
      </c>
      <c r="C62" s="465"/>
      <c r="D62" s="465">
        <v>270000</v>
      </c>
      <c r="E62" s="358"/>
    </row>
    <row r="63" spans="1:5" s="286" customFormat="1" ht="15.75">
      <c r="A63" s="287" t="s">
        <v>527</v>
      </c>
      <c r="B63" s="288" t="s">
        <v>528</v>
      </c>
      <c r="C63" s="468">
        <f>+C60+C61+C62</f>
        <v>0</v>
      </c>
      <c r="D63" s="468">
        <f>+D60+D61+D62</f>
        <v>2208257</v>
      </c>
      <c r="E63" s="359">
        <f>+E60+E61+E62</f>
        <v>0</v>
      </c>
    </row>
    <row r="64" spans="1:5" s="286" customFormat="1" ht="15.75">
      <c r="A64" s="287" t="s">
        <v>529</v>
      </c>
      <c r="B64" s="288" t="s">
        <v>530</v>
      </c>
      <c r="C64" s="465"/>
      <c r="D64" s="465">
        <v>207681</v>
      </c>
      <c r="E64" s="358"/>
    </row>
    <row r="65" spans="1:5" s="286" customFormat="1" ht="21">
      <c r="A65" s="287" t="s">
        <v>531</v>
      </c>
      <c r="B65" s="288" t="s">
        <v>532</v>
      </c>
      <c r="C65" s="465"/>
      <c r="D65" s="465"/>
      <c r="E65" s="358"/>
    </row>
    <row r="66" spans="1:5" s="286" customFormat="1" ht="15.75">
      <c r="A66" s="287" t="s">
        <v>533</v>
      </c>
      <c r="B66" s="288" t="s">
        <v>534</v>
      </c>
      <c r="C66" s="468">
        <f>SUM(C64:C65)</f>
        <v>0</v>
      </c>
      <c r="D66" s="468">
        <f>SUM(D64:D65)</f>
        <v>207681</v>
      </c>
      <c r="E66" s="359">
        <f>+E64+E65</f>
        <v>0</v>
      </c>
    </row>
    <row r="67" spans="1:5" s="286" customFormat="1" ht="15.75">
      <c r="A67" s="287" t="s">
        <v>535</v>
      </c>
      <c r="B67" s="288" t="s">
        <v>536</v>
      </c>
      <c r="C67" s="357"/>
      <c r="D67" s="357"/>
      <c r="E67" s="358"/>
    </row>
    <row r="68" spans="1:5" s="286" customFormat="1" ht="16.5" thickBot="1">
      <c r="A68" s="290" t="s">
        <v>537</v>
      </c>
      <c r="B68" s="291" t="s">
        <v>538</v>
      </c>
      <c r="C68" s="479">
        <f>+C51+C54+C59+C63+C66+C67</f>
        <v>0</v>
      </c>
      <c r="D68" s="479">
        <f>+D51+D54+D59+D63+D66+D67</f>
        <v>119392058</v>
      </c>
      <c r="E68" s="480">
        <f>+E51+E54+E59+E63+E66+E67</f>
        <v>0</v>
      </c>
    </row>
    <row r="69" spans="1:5" ht="15.75">
      <c r="A69" s="292"/>
      <c r="C69" s="293"/>
      <c r="D69" s="293"/>
      <c r="E69" s="294"/>
    </row>
    <row r="70" spans="1:5" ht="15.75">
      <c r="A70" s="606"/>
      <c r="B70" s="606"/>
      <c r="C70" s="606"/>
      <c r="D70" s="606"/>
      <c r="E70" s="606"/>
    </row>
    <row r="71" spans="1:3" ht="16.5" thickBot="1">
      <c r="A71" s="296"/>
      <c r="B71" s="607" t="s">
        <v>596</v>
      </c>
      <c r="C71" s="607"/>
    </row>
    <row r="72" spans="1:3" ht="15.75" customHeight="1">
      <c r="A72" s="608" t="s">
        <v>539</v>
      </c>
      <c r="B72" s="610" t="s">
        <v>434</v>
      </c>
      <c r="C72" s="612" t="s">
        <v>540</v>
      </c>
    </row>
    <row r="73" spans="1:3" ht="15.75">
      <c r="A73" s="609"/>
      <c r="B73" s="611"/>
      <c r="C73" s="613"/>
    </row>
    <row r="74" spans="1:3" ht="16.5" thickBot="1">
      <c r="A74" s="297" t="s">
        <v>354</v>
      </c>
      <c r="B74" s="298" t="s">
        <v>355</v>
      </c>
      <c r="C74" s="299" t="s">
        <v>356</v>
      </c>
    </row>
    <row r="75" spans="1:3" ht="15.75">
      <c r="A75" s="287" t="s">
        <v>541</v>
      </c>
      <c r="B75" s="300" t="s">
        <v>441</v>
      </c>
      <c r="C75" s="471">
        <v>159446530</v>
      </c>
    </row>
    <row r="76" spans="1:3" ht="15.75">
      <c r="A76" s="287" t="s">
        <v>542</v>
      </c>
      <c r="B76" s="288" t="s">
        <v>443</v>
      </c>
      <c r="C76" s="471"/>
    </row>
    <row r="77" spans="1:3" ht="15.75">
      <c r="A77" s="287" t="s">
        <v>543</v>
      </c>
      <c r="B77" s="288" t="s">
        <v>445</v>
      </c>
      <c r="C77" s="471">
        <v>5913627</v>
      </c>
    </row>
    <row r="78" spans="1:3" ht="15.75">
      <c r="A78" s="287" t="s">
        <v>544</v>
      </c>
      <c r="B78" s="288" t="s">
        <v>447</v>
      </c>
      <c r="C78" s="472">
        <v>-44459068</v>
      </c>
    </row>
    <row r="79" spans="1:3" ht="15.75">
      <c r="A79" s="287" t="s">
        <v>545</v>
      </c>
      <c r="B79" s="288" t="s">
        <v>449</v>
      </c>
      <c r="C79" s="472"/>
    </row>
    <row r="80" spans="1:3" ht="15.75">
      <c r="A80" s="287" t="s">
        <v>546</v>
      </c>
      <c r="B80" s="288" t="s">
        <v>451</v>
      </c>
      <c r="C80" s="472">
        <v>-2720402</v>
      </c>
    </row>
    <row r="81" spans="1:3" ht="15.75">
      <c r="A81" s="287" t="s">
        <v>547</v>
      </c>
      <c r="B81" s="288" t="s">
        <v>453</v>
      </c>
      <c r="C81" s="473">
        <f>+C75+C76+C77+C78+C79+C80</f>
        <v>118180687</v>
      </c>
    </row>
    <row r="82" spans="1:3" ht="15.75">
      <c r="A82" s="287" t="s">
        <v>548</v>
      </c>
      <c r="B82" s="288" t="s">
        <v>455</v>
      </c>
      <c r="C82" s="472"/>
    </row>
    <row r="83" spans="1:3" ht="15.75">
      <c r="A83" s="287" t="s">
        <v>549</v>
      </c>
      <c r="B83" s="288" t="s">
        <v>457</v>
      </c>
      <c r="C83" s="472">
        <v>1059475</v>
      </c>
    </row>
    <row r="84" spans="1:3" ht="15.75">
      <c r="A84" s="287" t="s">
        <v>550</v>
      </c>
      <c r="B84" s="288" t="s">
        <v>237</v>
      </c>
      <c r="C84" s="472">
        <v>151896</v>
      </c>
    </row>
    <row r="85" spans="1:3" ht="15.75">
      <c r="A85" s="287" t="s">
        <v>551</v>
      </c>
      <c r="B85" s="288" t="s">
        <v>257</v>
      </c>
      <c r="C85" s="473">
        <f>+C82+C83+C84</f>
        <v>1211371</v>
      </c>
    </row>
    <row r="86" spans="1:3" ht="15.75">
      <c r="A86" s="287" t="s">
        <v>552</v>
      </c>
      <c r="B86" s="288" t="s">
        <v>258</v>
      </c>
      <c r="C86" s="472">
        <v>0</v>
      </c>
    </row>
    <row r="87" spans="1:3" ht="15.75">
      <c r="A87" s="287" t="s">
        <v>553</v>
      </c>
      <c r="B87" s="288" t="s">
        <v>259</v>
      </c>
      <c r="C87" s="472"/>
    </row>
    <row r="88" spans="1:3" ht="16.5" thickBot="1">
      <c r="A88" s="301" t="s">
        <v>554</v>
      </c>
      <c r="B88" s="291" t="s">
        <v>262</v>
      </c>
      <c r="C88" s="474">
        <f>+C81+C85+C86+C87</f>
        <v>119392058</v>
      </c>
    </row>
  </sheetData>
  <sheetProtection/>
  <mergeCells count="13">
    <mergeCell ref="A70:E70"/>
    <mergeCell ref="B71:C71"/>
    <mergeCell ref="A72:A73"/>
    <mergeCell ref="B72:B73"/>
    <mergeCell ref="C72:C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&amp;C&amp;"Times New Roman CE,Félkövér"Drávaiványi Község Önkormányzata&amp;R&amp;"Times New Roman CE,Dőlt"
6.tájékoztató tábla a ..../2020.(...) önk.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J12" sqref="J1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2"/>
      <c r="F1" s="614" t="s">
        <v>628</v>
      </c>
    </row>
    <row r="2" spans="1:6" ht="33" customHeight="1">
      <c r="A2" s="615" t="s">
        <v>627</v>
      </c>
      <c r="B2" s="615"/>
      <c r="C2" s="615"/>
      <c r="D2" s="615"/>
      <c r="E2" s="615"/>
      <c r="F2" s="614"/>
    </row>
    <row r="3" spans="1:6" ht="16.5" thickBot="1">
      <c r="A3" s="304"/>
      <c r="F3" s="614"/>
    </row>
    <row r="4" spans="1:6" ht="79.5" thickBot="1">
      <c r="A4" s="305" t="s">
        <v>434</v>
      </c>
      <c r="B4" s="306" t="s">
        <v>555</v>
      </c>
      <c r="C4" s="306" t="s">
        <v>556</v>
      </c>
      <c r="D4" s="306" t="s">
        <v>557</v>
      </c>
      <c r="E4" s="307" t="s">
        <v>558</v>
      </c>
      <c r="F4" s="614"/>
    </row>
    <row r="5" spans="1:6" ht="15.75">
      <c r="A5" s="308" t="s">
        <v>5</v>
      </c>
      <c r="B5" s="498" t="s">
        <v>601</v>
      </c>
      <c r="C5" s="499"/>
      <c r="D5" s="500">
        <v>20000</v>
      </c>
      <c r="E5" s="309"/>
      <c r="F5" s="614"/>
    </row>
    <row r="6" spans="1:6" ht="15.75">
      <c r="A6" s="310" t="s">
        <v>19</v>
      </c>
      <c r="B6" s="311" t="s">
        <v>591</v>
      </c>
      <c r="C6" s="312"/>
      <c r="D6" s="313">
        <v>200</v>
      </c>
      <c r="E6" s="314"/>
      <c r="F6" s="614"/>
    </row>
    <row r="7" spans="1:6" ht="15.75">
      <c r="A7" s="310"/>
      <c r="B7" s="311"/>
      <c r="C7" s="312"/>
      <c r="D7" s="313"/>
      <c r="E7" s="314"/>
      <c r="F7" s="614"/>
    </row>
    <row r="8" spans="1:6" ht="15.75">
      <c r="A8" s="310"/>
      <c r="B8" s="348"/>
      <c r="C8" s="349"/>
      <c r="D8" s="350"/>
      <c r="E8" s="314"/>
      <c r="F8" s="614"/>
    </row>
    <row r="9" spans="1:6" ht="15.75">
      <c r="A9" s="310"/>
      <c r="B9" s="311"/>
      <c r="C9" s="312"/>
      <c r="D9" s="313"/>
      <c r="E9" s="314"/>
      <c r="F9" s="614"/>
    </row>
    <row r="10" spans="1:6" ht="15.75">
      <c r="A10" s="310"/>
      <c r="B10" s="311"/>
      <c r="C10" s="312"/>
      <c r="D10" s="313"/>
      <c r="E10" s="314"/>
      <c r="F10" s="614"/>
    </row>
    <row r="11" spans="1:6" ht="15.75">
      <c r="A11" s="310"/>
      <c r="B11" s="311"/>
      <c r="C11" s="312"/>
      <c r="D11" s="313"/>
      <c r="E11" s="314"/>
      <c r="F11" s="614"/>
    </row>
    <row r="12" spans="1:6" ht="15.75">
      <c r="A12" s="310"/>
      <c r="B12" s="311"/>
      <c r="C12" s="312"/>
      <c r="D12" s="313"/>
      <c r="E12" s="314"/>
      <c r="F12" s="614"/>
    </row>
    <row r="13" spans="1:6" ht="15.75">
      <c r="A13" s="310"/>
      <c r="B13" s="311"/>
      <c r="C13" s="312"/>
      <c r="D13" s="313"/>
      <c r="E13" s="314"/>
      <c r="F13" s="614"/>
    </row>
    <row r="14" spans="1:6" ht="15.75">
      <c r="A14" s="310"/>
      <c r="B14" s="311"/>
      <c r="C14" s="312"/>
      <c r="D14" s="313"/>
      <c r="E14" s="314"/>
      <c r="F14" s="614"/>
    </row>
    <row r="15" spans="1:6" ht="16.5" thickBot="1">
      <c r="A15" s="310"/>
      <c r="B15" s="311"/>
      <c r="C15" s="312"/>
      <c r="D15" s="313"/>
      <c r="E15" s="314"/>
      <c r="F15" s="614"/>
    </row>
    <row r="16" spans="1:6" ht="16.5" thickBot="1">
      <c r="A16" s="616" t="s">
        <v>559</v>
      </c>
      <c r="B16" s="617"/>
      <c r="C16" s="315"/>
      <c r="D16" s="316">
        <f>IF(SUM(D5:D15)=0,"",SUM(D5:D15))</f>
        <v>20200</v>
      </c>
      <c r="E16" s="317">
        <f>IF(SUM(E5:E15)=0,"",SUM(E5:E15))</f>
      </c>
      <c r="F16" s="614"/>
    </row>
    <row r="17" ht="15.75">
      <c r="A17" s="304"/>
    </row>
  </sheetData>
  <sheetProtection/>
  <mergeCells count="3">
    <mergeCell ref="F1:F16"/>
    <mergeCell ref="A2:E2"/>
    <mergeCell ref="A16:B1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7" sqref="G7"/>
    </sheetView>
  </sheetViews>
  <sheetFormatPr defaultColWidth="12.00390625" defaultRowHeight="12.75"/>
  <cols>
    <col min="1" max="1" width="51.50390625" style="331" customWidth="1"/>
    <col min="2" max="2" width="6.875" style="331" customWidth="1"/>
    <col min="3" max="3" width="17.125" style="331" customWidth="1"/>
    <col min="4" max="4" width="19.125" style="331" customWidth="1"/>
    <col min="5" max="16384" width="12.00390625" style="331" customWidth="1"/>
  </cols>
  <sheetData>
    <row r="1" spans="1:4" ht="48.75" customHeight="1">
      <c r="A1" s="618" t="s">
        <v>629</v>
      </c>
      <c r="B1" s="618"/>
      <c r="C1" s="618"/>
      <c r="D1" s="618"/>
    </row>
    <row r="2" ht="16.5" thickBot="1"/>
    <row r="3" spans="1:4" ht="43.5" customHeight="1" thickBot="1">
      <c r="A3" s="332" t="s">
        <v>570</v>
      </c>
      <c r="B3" s="333" t="s">
        <v>434</v>
      </c>
      <c r="C3" s="334" t="s">
        <v>571</v>
      </c>
      <c r="D3" s="335" t="s">
        <v>597</v>
      </c>
    </row>
    <row r="4" spans="1:4" ht="15.75" customHeight="1">
      <c r="A4" s="336" t="s">
        <v>572</v>
      </c>
      <c r="B4" s="337" t="s">
        <v>586</v>
      </c>
      <c r="C4" s="338">
        <v>4</v>
      </c>
      <c r="D4" s="339">
        <f>SUM(D5:D8)</f>
        <v>0</v>
      </c>
    </row>
    <row r="5" spans="1:4" ht="36" customHeight="1">
      <c r="A5" s="362"/>
      <c r="B5" s="337"/>
      <c r="C5" s="338"/>
      <c r="D5" s="339"/>
    </row>
    <row r="6" spans="1:4" ht="33.75" customHeight="1">
      <c r="A6" s="362"/>
      <c r="B6" s="337"/>
      <c r="C6" s="338"/>
      <c r="D6" s="339"/>
    </row>
    <row r="7" spans="1:4" ht="43.5" customHeight="1">
      <c r="A7" s="362"/>
      <c r="B7" s="337"/>
      <c r="C7" s="338"/>
      <c r="D7" s="339"/>
    </row>
    <row r="8" spans="1:4" ht="44.25" customHeight="1">
      <c r="A8" s="362"/>
      <c r="B8" s="337"/>
      <c r="C8" s="338"/>
      <c r="D8" s="339"/>
    </row>
    <row r="9" spans="1:4" ht="15.75" customHeight="1">
      <c r="A9" s="340" t="s">
        <v>573</v>
      </c>
      <c r="B9" s="341" t="s">
        <v>19</v>
      </c>
      <c r="C9" s="342"/>
      <c r="D9" s="343"/>
    </row>
    <row r="10" spans="1:4" ht="15.75" customHeight="1">
      <c r="A10" s="340" t="s">
        <v>574</v>
      </c>
      <c r="B10" s="341" t="s">
        <v>33</v>
      </c>
      <c r="C10" s="342"/>
      <c r="D10" s="343"/>
    </row>
    <row r="11" spans="1:4" ht="15.75" customHeight="1">
      <c r="A11" s="340" t="s">
        <v>575</v>
      </c>
      <c r="B11" s="341" t="s">
        <v>214</v>
      </c>
      <c r="C11" s="342"/>
      <c r="D11" s="343"/>
    </row>
    <row r="12" spans="1:4" ht="15.75" customHeight="1">
      <c r="A12" s="344"/>
      <c r="B12" s="341" t="s">
        <v>60</v>
      </c>
      <c r="C12" s="342"/>
      <c r="D12" s="343"/>
    </row>
    <row r="13" spans="1:4" ht="15.75" customHeight="1">
      <c r="A13" s="344"/>
      <c r="B13" s="341" t="s">
        <v>81</v>
      </c>
      <c r="C13" s="342"/>
      <c r="D13" s="343"/>
    </row>
    <row r="14" spans="1:4" ht="15.75" customHeight="1">
      <c r="A14" s="344"/>
      <c r="B14" s="341" t="s">
        <v>225</v>
      </c>
      <c r="C14" s="342"/>
      <c r="D14" s="343"/>
    </row>
    <row r="15" spans="1:4" ht="15.75" customHeight="1">
      <c r="A15" s="344"/>
      <c r="B15" s="341" t="s">
        <v>103</v>
      </c>
      <c r="C15" s="342"/>
      <c r="D15" s="343"/>
    </row>
    <row r="16" spans="1:4" ht="15.75" customHeight="1">
      <c r="A16" s="344"/>
      <c r="B16" s="341" t="s">
        <v>113</v>
      </c>
      <c r="C16" s="342"/>
      <c r="D16" s="343"/>
    </row>
    <row r="17" spans="1:4" ht="15.75" customHeight="1">
      <c r="A17" s="344"/>
      <c r="B17" s="341" t="s">
        <v>237</v>
      </c>
      <c r="C17" s="342"/>
      <c r="D17" s="343"/>
    </row>
    <row r="18" spans="1:4" ht="15.75" customHeight="1">
      <c r="A18" s="344"/>
      <c r="B18" s="341" t="s">
        <v>257</v>
      </c>
      <c r="C18" s="342"/>
      <c r="D18" s="343"/>
    </row>
    <row r="19" spans="1:4" ht="15.75" customHeight="1">
      <c r="A19" s="344"/>
      <c r="B19" s="341" t="s">
        <v>258</v>
      </c>
      <c r="C19" s="342"/>
      <c r="D19" s="343"/>
    </row>
    <row r="20" spans="1:4" ht="15.75" customHeight="1">
      <c r="A20" s="344"/>
      <c r="B20" s="341" t="s">
        <v>259</v>
      </c>
      <c r="C20" s="342"/>
      <c r="D20" s="343"/>
    </row>
    <row r="21" spans="1:4" ht="15.75" customHeight="1">
      <c r="A21" s="344"/>
      <c r="B21" s="341" t="s">
        <v>262</v>
      </c>
      <c r="C21" s="342"/>
      <c r="D21" s="343"/>
    </row>
    <row r="22" spans="1:4" ht="15.75" customHeight="1">
      <c r="A22" s="344"/>
      <c r="B22" s="341" t="s">
        <v>265</v>
      </c>
      <c r="C22" s="342"/>
      <c r="D22" s="343"/>
    </row>
    <row r="23" spans="1:4" ht="15.75" customHeight="1">
      <c r="A23" s="344"/>
      <c r="B23" s="341" t="s">
        <v>268</v>
      </c>
      <c r="C23" s="342"/>
      <c r="D23" s="343"/>
    </row>
    <row r="24" spans="1:4" ht="15.75" customHeight="1">
      <c r="A24" s="344"/>
      <c r="B24" s="341" t="s">
        <v>271</v>
      </c>
      <c r="C24" s="342"/>
      <c r="D24" s="343"/>
    </row>
    <row r="25" spans="1:4" ht="15.75" customHeight="1">
      <c r="A25" s="344"/>
      <c r="B25" s="341" t="s">
        <v>274</v>
      </c>
      <c r="C25" s="342"/>
      <c r="D25" s="343"/>
    </row>
    <row r="26" spans="1:4" ht="15.75" customHeight="1">
      <c r="A26" s="344"/>
      <c r="B26" s="341" t="s">
        <v>276</v>
      </c>
      <c r="C26" s="342"/>
      <c r="D26" s="343"/>
    </row>
    <row r="27" spans="1:4" ht="15.75" customHeight="1">
      <c r="A27" s="344"/>
      <c r="B27" s="341" t="s">
        <v>279</v>
      </c>
      <c r="C27" s="342"/>
      <c r="D27" s="343"/>
    </row>
    <row r="28" spans="1:4" ht="15.75" customHeight="1">
      <c r="A28" s="344"/>
      <c r="B28" s="341" t="s">
        <v>282</v>
      </c>
      <c r="C28" s="342"/>
      <c r="D28" s="343"/>
    </row>
    <row r="29" spans="1:4" ht="15.75" customHeight="1">
      <c r="A29" s="344"/>
      <c r="B29" s="341" t="s">
        <v>283</v>
      </c>
      <c r="C29" s="342"/>
      <c r="D29" s="343"/>
    </row>
    <row r="30" spans="1:4" ht="15.75" customHeight="1">
      <c r="A30" s="344"/>
      <c r="B30" s="341" t="s">
        <v>286</v>
      </c>
      <c r="C30" s="342"/>
      <c r="D30" s="343"/>
    </row>
    <row r="31" spans="1:4" ht="15.75" customHeight="1">
      <c r="A31" s="344"/>
      <c r="B31" s="341" t="s">
        <v>289</v>
      </c>
      <c r="C31" s="342"/>
      <c r="D31" s="343"/>
    </row>
    <row r="32" spans="1:4" ht="15.75" customHeight="1">
      <c r="A32" s="344"/>
      <c r="B32" s="341" t="s">
        <v>292</v>
      </c>
      <c r="C32" s="342"/>
      <c r="D32" s="343"/>
    </row>
    <row r="33" spans="1:4" ht="15.75" customHeight="1">
      <c r="A33" s="344"/>
      <c r="B33" s="341" t="s">
        <v>322</v>
      </c>
      <c r="C33" s="342"/>
      <c r="D33" s="343"/>
    </row>
    <row r="34" spans="1:4" ht="15.75" customHeight="1">
      <c r="A34" s="344"/>
      <c r="B34" s="341" t="s">
        <v>325</v>
      </c>
      <c r="C34" s="342"/>
      <c r="D34" s="343"/>
    </row>
    <row r="35" spans="1:4" ht="15.75" customHeight="1" thickBot="1">
      <c r="A35" s="344"/>
      <c r="B35" s="341" t="s">
        <v>326</v>
      </c>
      <c r="C35" s="342"/>
      <c r="D35" s="343"/>
    </row>
    <row r="36" spans="1:6" ht="15.75" customHeight="1" thickBot="1">
      <c r="A36" s="619" t="s">
        <v>349</v>
      </c>
      <c r="B36" s="619"/>
      <c r="C36" s="345"/>
      <c r="D36" s="346">
        <f>IF((SUM(D4:D35)=0),"",SUM(D4:D35))</f>
      </c>
      <c r="F36" s="347"/>
    </row>
  </sheetData>
  <sheetProtection/>
  <mergeCells count="2">
    <mergeCell ref="A1:D1"/>
    <mergeCell ref="A36:B3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CE,Dőlt"8.számú tájékoztató tábla a .../2020.(..)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4">
      <selection activeCell="N23" sqref="N23"/>
    </sheetView>
  </sheetViews>
  <sheetFormatPr defaultColWidth="9.00390625" defaultRowHeight="12.75"/>
  <cols>
    <col min="1" max="1" width="6.875" style="403" customWidth="1"/>
    <col min="2" max="2" width="55.125" style="404" customWidth="1"/>
    <col min="3" max="5" width="16.375" style="403" customWidth="1"/>
    <col min="6" max="6" width="55.125" style="403" customWidth="1"/>
    <col min="7" max="9" width="16.375" style="403" customWidth="1"/>
    <col min="10" max="10" width="4.875" style="403" customWidth="1"/>
    <col min="11" max="16384" width="9.375" style="403" customWidth="1"/>
  </cols>
  <sheetData>
    <row r="1" spans="1:10" ht="39.75" customHeight="1">
      <c r="A1" s="528" t="s">
        <v>243</v>
      </c>
      <c r="B1" s="528"/>
      <c r="C1" s="528"/>
      <c r="D1" s="528"/>
      <c r="E1" s="528"/>
      <c r="F1" s="528"/>
      <c r="G1" s="528"/>
      <c r="H1" s="528"/>
      <c r="I1" s="528"/>
      <c r="J1" s="525" t="s">
        <v>244</v>
      </c>
    </row>
    <row r="2" spans="7:10" ht="13.5">
      <c r="G2" s="405"/>
      <c r="H2" s="405"/>
      <c r="I2" s="405" t="s">
        <v>592</v>
      </c>
      <c r="J2" s="525"/>
    </row>
    <row r="3" spans="1:10" ht="18" customHeight="1">
      <c r="A3" s="526" t="s">
        <v>2</v>
      </c>
      <c r="B3" s="527" t="s">
        <v>245</v>
      </c>
      <c r="C3" s="527"/>
      <c r="D3" s="527"/>
      <c r="E3" s="527"/>
      <c r="F3" s="526" t="s">
        <v>246</v>
      </c>
      <c r="G3" s="526"/>
      <c r="H3" s="526"/>
      <c r="I3" s="526"/>
      <c r="J3" s="525"/>
    </row>
    <row r="4" spans="1:10" s="409" customFormat="1" ht="47.25" customHeight="1">
      <c r="A4" s="526"/>
      <c r="B4" s="406" t="s">
        <v>247</v>
      </c>
      <c r="C4" s="407" t="s">
        <v>615</v>
      </c>
      <c r="D4" s="408" t="s">
        <v>616</v>
      </c>
      <c r="E4" s="408" t="s">
        <v>617</v>
      </c>
      <c r="F4" s="406" t="s">
        <v>247</v>
      </c>
      <c r="G4" s="407" t="s">
        <v>615</v>
      </c>
      <c r="H4" s="408" t="s">
        <v>616</v>
      </c>
      <c r="I4" s="408" t="s">
        <v>617</v>
      </c>
      <c r="J4" s="525"/>
    </row>
    <row r="5" spans="1:10" s="414" customFormat="1" ht="12" customHeight="1">
      <c r="A5" s="410">
        <v>1</v>
      </c>
      <c r="B5" s="411">
        <v>2</v>
      </c>
      <c r="C5" s="412">
        <v>3</v>
      </c>
      <c r="D5" s="412">
        <v>4</v>
      </c>
      <c r="E5" s="412">
        <v>5</v>
      </c>
      <c r="F5" s="411">
        <v>6</v>
      </c>
      <c r="G5" s="412">
        <v>7</v>
      </c>
      <c r="H5" s="412">
        <v>8</v>
      </c>
      <c r="I5" s="413">
        <v>9</v>
      </c>
      <c r="J5" s="525"/>
    </row>
    <row r="6" spans="1:10" ht="15" customHeight="1">
      <c r="A6" s="415" t="s">
        <v>5</v>
      </c>
      <c r="B6" s="416" t="s">
        <v>248</v>
      </c>
      <c r="C6" s="417">
        <f>'1. sz. mell.'!C6</f>
        <v>24547552</v>
      </c>
      <c r="D6" s="417">
        <f>'1. sz. mell.'!D6</f>
        <v>28201682</v>
      </c>
      <c r="E6" s="417">
        <f>'1. sz. mell.'!E6</f>
        <v>28201682</v>
      </c>
      <c r="F6" s="416" t="s">
        <v>249</v>
      </c>
      <c r="G6" s="418">
        <f>'1. sz. mell.'!C94</f>
        <v>15429840</v>
      </c>
      <c r="H6" s="419">
        <f>'1. sz. mell.'!D94</f>
        <v>30958499</v>
      </c>
      <c r="I6" s="419">
        <f>'1. sz. mell.'!E94</f>
        <v>30958499</v>
      </c>
      <c r="J6" s="525"/>
    </row>
    <row r="7" spans="1:10" ht="15" customHeight="1">
      <c r="A7" s="420" t="s">
        <v>19</v>
      </c>
      <c r="B7" s="421" t="s">
        <v>250</v>
      </c>
      <c r="C7" s="422">
        <f>'1. sz. mell.'!C13</f>
        <v>3559905</v>
      </c>
      <c r="D7" s="422">
        <f>'1. sz. mell.'!D13</f>
        <v>22474069</v>
      </c>
      <c r="E7" s="422">
        <f>'1. sz. mell.'!E13</f>
        <v>22474069</v>
      </c>
      <c r="F7" s="421" t="s">
        <v>168</v>
      </c>
      <c r="G7" s="422">
        <f>'1. sz. mell.'!C95</f>
        <v>2476567</v>
      </c>
      <c r="H7" s="423">
        <f>'1. sz. mell.'!D95</f>
        <v>3981909</v>
      </c>
      <c r="I7" s="423">
        <f>'1. sz. mell.'!E95</f>
        <v>3981909</v>
      </c>
      <c r="J7" s="525"/>
    </row>
    <row r="8" spans="1:10" ht="15" customHeight="1">
      <c r="A8" s="420" t="s">
        <v>33</v>
      </c>
      <c r="B8" s="421" t="s">
        <v>251</v>
      </c>
      <c r="C8" s="422"/>
      <c r="D8" s="422"/>
      <c r="E8" s="422"/>
      <c r="F8" s="421" t="s">
        <v>252</v>
      </c>
      <c r="G8" s="422">
        <f>'1. sz. mell.'!C96</f>
        <v>8913218</v>
      </c>
      <c r="H8" s="423">
        <f>'1. sz. mell.'!D96</f>
        <v>15660545</v>
      </c>
      <c r="I8" s="423">
        <f>'1. sz. mell.'!E96</f>
        <v>15660545</v>
      </c>
      <c r="J8" s="525"/>
    </row>
    <row r="9" spans="1:10" ht="15" customHeight="1">
      <c r="A9" s="420" t="s">
        <v>214</v>
      </c>
      <c r="B9" s="421" t="s">
        <v>253</v>
      </c>
      <c r="C9" s="422">
        <f>'1. sz. mell.'!C27</f>
        <v>1228000</v>
      </c>
      <c r="D9" s="422">
        <f>'1. sz. mell.'!D27</f>
        <v>1462770</v>
      </c>
      <c r="E9" s="422">
        <f>'1. sz. mell.'!E27</f>
        <v>1462770</v>
      </c>
      <c r="F9" s="421" t="s">
        <v>170</v>
      </c>
      <c r="G9" s="422">
        <f>'1. sz. mell.'!C97</f>
        <v>6274000</v>
      </c>
      <c r="H9" s="423">
        <f>'1. sz. mell.'!D97</f>
        <v>4127535</v>
      </c>
      <c r="I9" s="423">
        <f>'1. sz. mell.'!E97</f>
        <v>4127535</v>
      </c>
      <c r="J9" s="525"/>
    </row>
    <row r="10" spans="1:10" ht="15" customHeight="1">
      <c r="A10" s="420" t="s">
        <v>60</v>
      </c>
      <c r="B10" s="424" t="s">
        <v>254</v>
      </c>
      <c r="C10" s="422">
        <v>0</v>
      </c>
      <c r="D10" s="422">
        <f>'1. sz. mell.'!D51</f>
        <v>81000</v>
      </c>
      <c r="E10" s="422">
        <f>'1. sz. mell.'!E51</f>
        <v>81000</v>
      </c>
      <c r="F10" s="421" t="s">
        <v>172</v>
      </c>
      <c r="G10" s="422">
        <f>'1. sz. mell.'!C98</f>
        <v>2432283</v>
      </c>
      <c r="H10" s="423">
        <f>'1. sz. mell.'!D98</f>
        <v>3615742</v>
      </c>
      <c r="I10" s="423">
        <f>'1. sz. mell.'!E98</f>
        <v>3615742</v>
      </c>
      <c r="J10" s="525"/>
    </row>
    <row r="11" spans="1:10" ht="15" customHeight="1">
      <c r="A11" s="420" t="s">
        <v>81</v>
      </c>
      <c r="B11" s="421" t="s">
        <v>255</v>
      </c>
      <c r="C11" s="425"/>
      <c r="D11" s="425"/>
      <c r="E11" s="425"/>
      <c r="F11" s="421" t="s">
        <v>256</v>
      </c>
      <c r="G11" s="422">
        <f>'1. sz. mell.'!C123</f>
        <v>1984100</v>
      </c>
      <c r="H11" s="423">
        <f>'1. sz. mell.'!D123</f>
        <v>6038585</v>
      </c>
      <c r="I11" s="423">
        <v>0</v>
      </c>
      <c r="J11" s="525"/>
    </row>
    <row r="12" spans="1:10" ht="15" customHeight="1">
      <c r="A12" s="420" t="s">
        <v>225</v>
      </c>
      <c r="B12" s="421" t="s">
        <v>80</v>
      </c>
      <c r="C12" s="422">
        <f>'1. sz. mell.'!C34</f>
        <v>1651000</v>
      </c>
      <c r="D12" s="422">
        <f>'1. sz. mell.'!D34</f>
        <v>4839338</v>
      </c>
      <c r="E12" s="422">
        <f>'1. sz. mell.'!E34</f>
        <v>4279125</v>
      </c>
      <c r="F12" s="426"/>
      <c r="G12" s="422"/>
      <c r="H12" s="423"/>
      <c r="I12" s="423"/>
      <c r="J12" s="525"/>
    </row>
    <row r="13" spans="1:10" ht="15" customHeight="1">
      <c r="A13" s="420" t="s">
        <v>103</v>
      </c>
      <c r="B13" s="426"/>
      <c r="C13" s="422"/>
      <c r="D13" s="422"/>
      <c r="E13" s="422"/>
      <c r="F13" s="426"/>
      <c r="G13" s="422"/>
      <c r="H13" s="423"/>
      <c r="I13" s="423"/>
      <c r="J13" s="525"/>
    </row>
    <row r="14" spans="1:10" ht="15" customHeight="1">
      <c r="A14" s="420" t="s">
        <v>113</v>
      </c>
      <c r="B14" s="427"/>
      <c r="C14" s="425"/>
      <c r="D14" s="425"/>
      <c r="E14" s="425"/>
      <c r="F14" s="426"/>
      <c r="G14" s="422"/>
      <c r="H14" s="423"/>
      <c r="I14" s="423"/>
      <c r="J14" s="525"/>
    </row>
    <row r="15" spans="1:10" ht="15" customHeight="1">
      <c r="A15" s="420" t="s">
        <v>237</v>
      </c>
      <c r="B15" s="426"/>
      <c r="C15" s="422"/>
      <c r="D15" s="422"/>
      <c r="E15" s="422"/>
      <c r="F15" s="426"/>
      <c r="G15" s="422"/>
      <c r="H15" s="423"/>
      <c r="I15" s="423"/>
      <c r="J15" s="525"/>
    </row>
    <row r="16" spans="1:10" ht="15" customHeight="1">
      <c r="A16" s="420" t="s">
        <v>257</v>
      </c>
      <c r="B16" s="426"/>
      <c r="C16" s="422"/>
      <c r="D16" s="422"/>
      <c r="E16" s="422"/>
      <c r="F16" s="426"/>
      <c r="G16" s="422"/>
      <c r="H16" s="423"/>
      <c r="I16" s="423"/>
      <c r="J16" s="525"/>
    </row>
    <row r="17" spans="1:10" ht="15" customHeight="1">
      <c r="A17" s="420" t="s">
        <v>258</v>
      </c>
      <c r="B17" s="428"/>
      <c r="C17" s="429"/>
      <c r="D17" s="429"/>
      <c r="E17" s="429"/>
      <c r="F17" s="426"/>
      <c r="G17" s="429"/>
      <c r="H17" s="430"/>
      <c r="I17" s="430"/>
      <c r="J17" s="525"/>
    </row>
    <row r="18" spans="1:10" ht="15" customHeight="1">
      <c r="A18" s="431" t="s">
        <v>259</v>
      </c>
      <c r="B18" s="432" t="s">
        <v>260</v>
      </c>
      <c r="C18" s="433">
        <f>+C6+C7+C9+C10+C12+C13+C14+C15+C16+C17</f>
        <v>30986457</v>
      </c>
      <c r="D18" s="433">
        <f>+D6+D7+D9+D10+D12+D13+D14+D15+D16+D17</f>
        <v>57058859</v>
      </c>
      <c r="E18" s="433">
        <f>+E6+E7+E9+E10+E12+E13+E14+E15+E16+E17</f>
        <v>56498646</v>
      </c>
      <c r="F18" s="432" t="s">
        <v>261</v>
      </c>
      <c r="G18" s="433">
        <f>SUM(G6:G17)</f>
        <v>37510008</v>
      </c>
      <c r="H18" s="434">
        <f>SUM(H6:H17)</f>
        <v>64382815</v>
      </c>
      <c r="I18" s="434">
        <f>SUM(I6:I17)</f>
        <v>58344230</v>
      </c>
      <c r="J18" s="525"/>
    </row>
    <row r="19" spans="1:10" ht="15" customHeight="1">
      <c r="A19" s="435" t="s">
        <v>262</v>
      </c>
      <c r="B19" s="436" t="s">
        <v>263</v>
      </c>
      <c r="C19" s="437">
        <f>+C20+C21+C22+C23</f>
        <v>7505453</v>
      </c>
      <c r="D19" s="437">
        <f>+D20+D21+D22+D23</f>
        <v>8305858</v>
      </c>
      <c r="E19" s="437">
        <f>+E20+E21+E22+E23</f>
        <v>8305858</v>
      </c>
      <c r="F19" s="421" t="s">
        <v>264</v>
      </c>
      <c r="G19" s="438"/>
      <c r="H19" s="439"/>
      <c r="I19" s="439"/>
      <c r="J19" s="525"/>
    </row>
    <row r="20" spans="1:10" ht="15" customHeight="1">
      <c r="A20" s="420" t="s">
        <v>265</v>
      </c>
      <c r="B20" s="421" t="s">
        <v>266</v>
      </c>
      <c r="C20" s="422">
        <f>'1. sz. mell.'!C72</f>
        <v>7505453</v>
      </c>
      <c r="D20" s="422">
        <f>'1. sz. mell.'!D72-'2.2.sz.mell  '!D19</f>
        <v>7246383</v>
      </c>
      <c r="E20" s="422">
        <f>'1. sz. mell.'!E72-'2.2.sz.mell  '!E19</f>
        <v>7246383</v>
      </c>
      <c r="F20" s="421" t="s">
        <v>267</v>
      </c>
      <c r="G20" s="422"/>
      <c r="H20" s="440"/>
      <c r="I20" s="440"/>
      <c r="J20" s="525"/>
    </row>
    <row r="21" spans="1:10" ht="15" customHeight="1">
      <c r="A21" s="420" t="s">
        <v>268</v>
      </c>
      <c r="B21" s="421" t="s">
        <v>269</v>
      </c>
      <c r="C21" s="422"/>
      <c r="D21" s="422"/>
      <c r="E21" s="422"/>
      <c r="F21" s="421" t="s">
        <v>270</v>
      </c>
      <c r="G21" s="422"/>
      <c r="H21" s="440"/>
      <c r="I21" s="440"/>
      <c r="J21" s="525"/>
    </row>
    <row r="22" spans="1:10" ht="15" customHeight="1">
      <c r="A22" s="420" t="s">
        <v>271</v>
      </c>
      <c r="B22" s="421" t="s">
        <v>272</v>
      </c>
      <c r="C22" s="422"/>
      <c r="D22" s="422"/>
      <c r="E22" s="422"/>
      <c r="F22" s="421" t="s">
        <v>273</v>
      </c>
      <c r="G22" s="422"/>
      <c r="H22" s="440"/>
      <c r="I22" s="440"/>
      <c r="J22" s="525"/>
    </row>
    <row r="23" spans="1:10" ht="15" customHeight="1">
      <c r="A23" s="420" t="s">
        <v>274</v>
      </c>
      <c r="B23" s="421" t="s">
        <v>622</v>
      </c>
      <c r="C23" s="422"/>
      <c r="D23" s="422">
        <f>'1. sz. mell.'!D74</f>
        <v>1059475</v>
      </c>
      <c r="E23" s="422">
        <f>'1. sz. mell.'!E74</f>
        <v>1059475</v>
      </c>
      <c r="F23" s="436" t="s">
        <v>275</v>
      </c>
      <c r="G23" s="422"/>
      <c r="H23" s="440"/>
      <c r="I23" s="440"/>
      <c r="J23" s="525"/>
    </row>
    <row r="24" spans="1:10" ht="15" customHeight="1">
      <c r="A24" s="420" t="s">
        <v>276</v>
      </c>
      <c r="B24" s="421" t="s">
        <v>277</v>
      </c>
      <c r="C24" s="441">
        <f>SUM(C25:C26)</f>
        <v>0</v>
      </c>
      <c r="D24" s="441">
        <f>SUM(D25:D26)</f>
        <v>0</v>
      </c>
      <c r="E24" s="441">
        <f>SUM(E25:E26)</f>
        <v>0</v>
      </c>
      <c r="F24" s="421" t="s">
        <v>278</v>
      </c>
      <c r="G24" s="422"/>
      <c r="H24" s="440"/>
      <c r="I24" s="440"/>
      <c r="J24" s="525"/>
    </row>
    <row r="25" spans="1:10" ht="15" customHeight="1">
      <c r="A25" s="435" t="s">
        <v>279</v>
      </c>
      <c r="B25" s="436" t="s">
        <v>280</v>
      </c>
      <c r="C25" s="438"/>
      <c r="D25" s="438"/>
      <c r="E25" s="438"/>
      <c r="F25" s="416" t="s">
        <v>281</v>
      </c>
      <c r="G25" s="438"/>
      <c r="H25" s="439"/>
      <c r="I25" s="439"/>
      <c r="J25" s="525"/>
    </row>
    <row r="26" spans="1:10" ht="15" customHeight="1">
      <c r="A26" s="420" t="s">
        <v>282</v>
      </c>
      <c r="B26" s="421" t="s">
        <v>585</v>
      </c>
      <c r="C26" s="422"/>
      <c r="D26" s="422"/>
      <c r="E26" s="422"/>
      <c r="F26" s="426" t="s">
        <v>228</v>
      </c>
      <c r="G26" s="422">
        <f>'1. sz. mell.'!C138</f>
        <v>981902</v>
      </c>
      <c r="H26" s="440">
        <f>'1. sz. mell.'!D138</f>
        <v>981902</v>
      </c>
      <c r="I26" s="440">
        <f>'1. sz. mell.'!E138</f>
        <v>981902</v>
      </c>
      <c r="J26" s="525"/>
    </row>
    <row r="27" spans="1:10" ht="15" customHeight="1">
      <c r="A27" s="431" t="s">
        <v>283</v>
      </c>
      <c r="B27" s="432" t="s">
        <v>284</v>
      </c>
      <c r="C27" s="433">
        <f>+C19+C24</f>
        <v>7505453</v>
      </c>
      <c r="D27" s="433">
        <f>+D19+D24</f>
        <v>8305858</v>
      </c>
      <c r="E27" s="433">
        <f>+E19+E24</f>
        <v>8305858</v>
      </c>
      <c r="F27" s="432" t="s">
        <v>285</v>
      </c>
      <c r="G27" s="433">
        <f>SUM(G19:G26)</f>
        <v>981902</v>
      </c>
      <c r="H27" s="434">
        <f>SUM(H19:H26)</f>
        <v>981902</v>
      </c>
      <c r="I27" s="434">
        <f>SUM(I19:I26)</f>
        <v>981902</v>
      </c>
      <c r="J27" s="525"/>
    </row>
    <row r="28" spans="1:10" ht="15" customHeight="1">
      <c r="A28" s="431" t="s">
        <v>286</v>
      </c>
      <c r="B28" s="442" t="s">
        <v>287</v>
      </c>
      <c r="C28" s="443">
        <f>+C18+C27</f>
        <v>38491910</v>
      </c>
      <c r="D28" s="444">
        <f>+D18+D27</f>
        <v>65364717</v>
      </c>
      <c r="E28" s="445">
        <f>+E18+E27</f>
        <v>64804504</v>
      </c>
      <c r="F28" s="442" t="s">
        <v>288</v>
      </c>
      <c r="G28" s="443">
        <f>+G18+G27</f>
        <v>38491910</v>
      </c>
      <c r="H28" s="446">
        <f>+H18+H27</f>
        <v>65364717</v>
      </c>
      <c r="I28" s="446">
        <f>+I18+I27</f>
        <v>59326132</v>
      </c>
      <c r="J28" s="525"/>
    </row>
    <row r="29" spans="1:10" ht="15" customHeight="1">
      <c r="A29" s="431" t="s">
        <v>289</v>
      </c>
      <c r="B29" s="442" t="s">
        <v>290</v>
      </c>
      <c r="C29" s="443">
        <f>IF(C18-G18&lt;0,C18-G18,"-")</f>
        <v>-6523551</v>
      </c>
      <c r="D29" s="443">
        <f>IF(D18-H18&lt;0,D18-H18,"-")</f>
        <v>-7323956</v>
      </c>
      <c r="E29" s="443">
        <f>IF(E18-I18&lt;0,E18-I18,"-")</f>
        <v>-1845584</v>
      </c>
      <c r="F29" s="442" t="s">
        <v>291</v>
      </c>
      <c r="G29" s="443" t="str">
        <f>IF(C18-G18&gt;0,C18-G18,"-")</f>
        <v>-</v>
      </c>
      <c r="H29" s="446" t="str">
        <f>IF(D18-H18&gt;0,D18-H18,"-")</f>
        <v>-</v>
      </c>
      <c r="I29" s="446" t="str">
        <f>IF(E18-I18&gt;0,E18-I18,"-")</f>
        <v>-</v>
      </c>
      <c r="J29" s="525"/>
    </row>
    <row r="30" spans="1:10" ht="15" customHeight="1">
      <c r="A30" s="431" t="s">
        <v>292</v>
      </c>
      <c r="B30" s="442" t="s">
        <v>293</v>
      </c>
      <c r="C30" s="443" t="str">
        <f>IF(C18+C19-G28&lt;0,G28-(C18+C19),"-")</f>
        <v>-</v>
      </c>
      <c r="D30" s="443" t="str">
        <f>IF(D18+D19-H28&lt;0,H28-(D18+D19),"-")</f>
        <v>-</v>
      </c>
      <c r="E30" s="443" t="str">
        <f>IF(E18+E19+E24-I28&lt;0,I28-(E18+E19),"-")</f>
        <v>-</v>
      </c>
      <c r="F30" s="442" t="s">
        <v>294</v>
      </c>
      <c r="G30" s="443" t="str">
        <f>IF(C18+C19-G28&gt;0,C18+C19-G28,"-")</f>
        <v>-</v>
      </c>
      <c r="H30" s="446" t="str">
        <f>IF(D18+D19-H28&gt;0,D18+D19-H28,"-")</f>
        <v>-</v>
      </c>
      <c r="I30" s="446">
        <f>IF(E18+E19-I28&gt;0,E18+E19-I28,"-")</f>
        <v>5478372</v>
      </c>
      <c r="J30" s="525"/>
    </row>
  </sheetData>
  <sheetProtection/>
  <mergeCells count="5">
    <mergeCell ref="J1:J30"/>
    <mergeCell ref="A3:A4"/>
    <mergeCell ref="B3:E3"/>
    <mergeCell ref="F3:I3"/>
    <mergeCell ref="A1:I1"/>
  </mergeCells>
  <printOptions horizontalCentered="1"/>
  <pageMargins left="0.3298611111111111" right="0.4798611111111111" top="0.9055555555555554" bottom="0.5" header="0.6694444444444444" footer="0.5118055555555555"/>
  <pageSetup fitToHeight="1" fitToWidth="1" horizontalDpi="300" verticalDpi="300" orientation="landscape" paperSize="9" scale="70" r:id="rId1"/>
  <headerFooter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15" workbookViewId="0" topLeftCell="A4">
      <selection activeCell="I7" sqref="I7"/>
    </sheetView>
  </sheetViews>
  <sheetFormatPr defaultColWidth="9.00390625" defaultRowHeight="12.75"/>
  <cols>
    <col min="1" max="1" width="6.875" style="35" customWidth="1"/>
    <col min="2" max="2" width="55.125" style="36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529" t="s">
        <v>295</v>
      </c>
      <c r="C1" s="529"/>
      <c r="D1" s="529"/>
      <c r="E1" s="529"/>
      <c r="F1" s="529"/>
      <c r="G1" s="529"/>
      <c r="H1" s="529"/>
      <c r="I1" s="529"/>
      <c r="J1" s="530" t="s">
        <v>296</v>
      </c>
    </row>
    <row r="2" spans="7:10" ht="13.5">
      <c r="G2" s="37"/>
      <c r="H2" s="37"/>
      <c r="I2" s="37" t="s">
        <v>592</v>
      </c>
      <c r="J2" s="530"/>
    </row>
    <row r="3" spans="1:10" ht="24" customHeight="1">
      <c r="A3" s="531" t="s">
        <v>2</v>
      </c>
      <c r="B3" s="532" t="s">
        <v>245</v>
      </c>
      <c r="C3" s="532"/>
      <c r="D3" s="532"/>
      <c r="E3" s="532"/>
      <c r="F3" s="531" t="s">
        <v>246</v>
      </c>
      <c r="G3" s="531"/>
      <c r="H3" s="531"/>
      <c r="I3" s="531"/>
      <c r="J3" s="530"/>
    </row>
    <row r="4" spans="1:10" s="39" customFormat="1" ht="48" customHeight="1">
      <c r="A4" s="531"/>
      <c r="B4" s="38" t="s">
        <v>247</v>
      </c>
      <c r="C4" s="132" t="s">
        <v>615</v>
      </c>
      <c r="D4" s="133" t="s">
        <v>616</v>
      </c>
      <c r="E4" s="133" t="s">
        <v>617</v>
      </c>
      <c r="F4" s="38" t="s">
        <v>247</v>
      </c>
      <c r="G4" s="132" t="s">
        <v>615</v>
      </c>
      <c r="H4" s="133" t="s">
        <v>616</v>
      </c>
      <c r="I4" s="133" t="s">
        <v>617</v>
      </c>
      <c r="J4" s="530"/>
    </row>
    <row r="5" spans="1:10" s="39" customFormat="1" ht="12.75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1">
        <v>6</v>
      </c>
      <c r="G5" s="42">
        <v>7</v>
      </c>
      <c r="H5" s="42">
        <v>8</v>
      </c>
      <c r="I5" s="43">
        <v>9</v>
      </c>
      <c r="J5" s="530"/>
    </row>
    <row r="6" spans="1:10" ht="12.75" customHeight="1">
      <c r="A6" s="44" t="s">
        <v>5</v>
      </c>
      <c r="B6" s="45" t="s">
        <v>297</v>
      </c>
      <c r="C6" s="46">
        <f>SUM(C7:C11)</f>
        <v>0</v>
      </c>
      <c r="D6" s="46">
        <f>SUM(D7:D11)</f>
        <v>9073803</v>
      </c>
      <c r="E6" s="46">
        <f>SUM(E7:E11)</f>
        <v>9073803</v>
      </c>
      <c r="F6" s="45" t="s">
        <v>193</v>
      </c>
      <c r="G6" s="47"/>
      <c r="H6" s="47">
        <f>'1. sz. mell.'!D110</f>
        <v>9332873</v>
      </c>
      <c r="I6" s="67">
        <f>'1. sz. mell.'!E110</f>
        <v>9332873</v>
      </c>
      <c r="J6" s="530"/>
    </row>
    <row r="7" spans="1:10" ht="22.5" customHeight="1">
      <c r="A7" s="48" t="s">
        <v>19</v>
      </c>
      <c r="B7" s="49" t="s">
        <v>298</v>
      </c>
      <c r="C7" s="50"/>
      <c r="D7" s="50"/>
      <c r="E7" s="50"/>
      <c r="F7" s="49" t="s">
        <v>299</v>
      </c>
      <c r="G7" s="50"/>
      <c r="H7" s="50"/>
      <c r="I7" s="62"/>
      <c r="J7" s="530"/>
    </row>
    <row r="8" spans="1:10" ht="12.75" customHeight="1">
      <c r="A8" s="48" t="s">
        <v>33</v>
      </c>
      <c r="B8" s="49" t="s">
        <v>582</v>
      </c>
      <c r="C8" s="50"/>
      <c r="D8" s="50"/>
      <c r="E8" s="50"/>
      <c r="F8" s="49" t="s">
        <v>195</v>
      </c>
      <c r="G8" s="50"/>
      <c r="H8" s="50"/>
      <c r="I8" s="62"/>
      <c r="J8" s="530"/>
    </row>
    <row r="9" spans="1:10" ht="12.75" customHeight="1">
      <c r="A9" s="48" t="s">
        <v>214</v>
      </c>
      <c r="B9" s="49" t="s">
        <v>300</v>
      </c>
      <c r="C9" s="50"/>
      <c r="D9" s="50"/>
      <c r="E9" s="50"/>
      <c r="F9" s="49" t="s">
        <v>301</v>
      </c>
      <c r="G9" s="50"/>
      <c r="H9" s="50"/>
      <c r="I9" s="62"/>
      <c r="J9" s="530"/>
    </row>
    <row r="10" spans="1:10" ht="12.75" customHeight="1">
      <c r="A10" s="48" t="s">
        <v>60</v>
      </c>
      <c r="B10" s="49" t="s">
        <v>302</v>
      </c>
      <c r="C10" s="50"/>
      <c r="D10" s="50"/>
      <c r="E10" s="50"/>
      <c r="F10" s="49" t="s">
        <v>197</v>
      </c>
      <c r="G10" s="50"/>
      <c r="H10" s="50"/>
      <c r="I10" s="62"/>
      <c r="J10" s="530"/>
    </row>
    <row r="11" spans="1:10" ht="12.75" customHeight="1">
      <c r="A11" s="48" t="s">
        <v>81</v>
      </c>
      <c r="B11" s="49" t="s">
        <v>303</v>
      </c>
      <c r="C11" s="51"/>
      <c r="D11" s="51">
        <f>'1. sz. mell.'!D25</f>
        <v>9073803</v>
      </c>
      <c r="E11" s="51">
        <f>'1. sz. mell.'!E25</f>
        <v>9073803</v>
      </c>
      <c r="F11" s="52" t="s">
        <v>598</v>
      </c>
      <c r="G11" s="50"/>
      <c r="H11" s="50"/>
      <c r="I11" s="62"/>
      <c r="J11" s="530"/>
    </row>
    <row r="12" spans="1:10" ht="12.75" customHeight="1">
      <c r="A12" s="48" t="s">
        <v>225</v>
      </c>
      <c r="B12" s="52"/>
      <c r="C12" s="50"/>
      <c r="D12" s="50"/>
      <c r="E12" s="50"/>
      <c r="F12" s="52"/>
      <c r="G12" s="50"/>
      <c r="H12" s="50"/>
      <c r="I12" s="62"/>
      <c r="J12" s="530"/>
    </row>
    <row r="13" spans="1:10" ht="12.75" customHeight="1">
      <c r="A13" s="48" t="s">
        <v>103</v>
      </c>
      <c r="B13" s="52"/>
      <c r="C13" s="50"/>
      <c r="D13" s="50"/>
      <c r="E13" s="50"/>
      <c r="F13" s="52"/>
      <c r="G13" s="50"/>
      <c r="H13" s="50"/>
      <c r="I13" s="62"/>
      <c r="J13" s="530"/>
    </row>
    <row r="14" spans="1:10" ht="12.75" customHeight="1">
      <c r="A14" s="48" t="s">
        <v>113</v>
      </c>
      <c r="B14" s="52"/>
      <c r="C14" s="51"/>
      <c r="D14" s="51"/>
      <c r="E14" s="51"/>
      <c r="F14" s="52"/>
      <c r="G14" s="50"/>
      <c r="H14" s="50"/>
      <c r="I14" s="62"/>
      <c r="J14" s="530"/>
    </row>
    <row r="15" spans="1:10" ht="22.5" customHeight="1">
      <c r="A15" s="48" t="s">
        <v>237</v>
      </c>
      <c r="B15" s="52"/>
      <c r="C15" s="51"/>
      <c r="D15" s="51"/>
      <c r="E15" s="51"/>
      <c r="F15" s="52"/>
      <c r="G15" s="50"/>
      <c r="H15" s="50"/>
      <c r="I15" s="62"/>
      <c r="J15" s="530"/>
    </row>
    <row r="16" spans="1:10" ht="12.75" customHeight="1">
      <c r="A16" s="58" t="s">
        <v>257</v>
      </c>
      <c r="B16" s="68"/>
      <c r="C16" s="69"/>
      <c r="D16" s="69"/>
      <c r="E16" s="69"/>
      <c r="F16" s="59" t="s">
        <v>256</v>
      </c>
      <c r="G16" s="60">
        <v>0</v>
      </c>
      <c r="H16" s="60">
        <v>0</v>
      </c>
      <c r="I16" s="61"/>
      <c r="J16" s="530"/>
    </row>
    <row r="17" spans="1:10" ht="12.75" customHeight="1">
      <c r="A17" s="54" t="s">
        <v>258</v>
      </c>
      <c r="B17" s="55" t="s">
        <v>304</v>
      </c>
      <c r="C17" s="56">
        <f>+C6+C12+C13+C14+C15+C16</f>
        <v>0</v>
      </c>
      <c r="D17" s="56">
        <f>+D6+D12+D13+D14+D15+D16</f>
        <v>9073803</v>
      </c>
      <c r="E17" s="56">
        <f>+E6+E12+E13+E14+E15+E16</f>
        <v>9073803</v>
      </c>
      <c r="F17" s="55" t="s">
        <v>305</v>
      </c>
      <c r="G17" s="56">
        <f>+G6+G8+G10+G11+G12+G13+G14+G15+G16</f>
        <v>0</v>
      </c>
      <c r="H17" s="56">
        <f>+H6+H8+H10+H11+H12+H13+H14+H15+H16</f>
        <v>9332873</v>
      </c>
      <c r="I17" s="57">
        <f>+I6+I8+I10+I11+I12+I13+I14+I15+I16</f>
        <v>9332873</v>
      </c>
      <c r="J17" s="530"/>
    </row>
    <row r="18" spans="1:10" ht="15.75" customHeight="1">
      <c r="A18" s="44" t="s">
        <v>259</v>
      </c>
      <c r="B18" s="70" t="s">
        <v>306</v>
      </c>
      <c r="C18" s="71">
        <f>+C19+C20+C21+C22+C23</f>
        <v>0</v>
      </c>
      <c r="D18" s="71">
        <f>+D19+D20+D21+D22+D23</f>
        <v>259070</v>
      </c>
      <c r="E18" s="71">
        <f>+E19+E20+E21+E22+E23</f>
        <v>259070</v>
      </c>
      <c r="F18" s="49" t="s">
        <v>264</v>
      </c>
      <c r="G18" s="46"/>
      <c r="H18" s="46"/>
      <c r="I18" s="67"/>
      <c r="J18" s="530"/>
    </row>
    <row r="19" spans="1:10" ht="12.75" customHeight="1">
      <c r="A19" s="48" t="s">
        <v>262</v>
      </c>
      <c r="B19" s="72" t="s">
        <v>307</v>
      </c>
      <c r="C19" s="50">
        <f>G17-C17</f>
        <v>0</v>
      </c>
      <c r="D19" s="50">
        <f>H17-D17</f>
        <v>259070</v>
      </c>
      <c r="E19" s="50">
        <f>I17-E17</f>
        <v>259070</v>
      </c>
      <c r="F19" s="49" t="s">
        <v>308</v>
      </c>
      <c r="G19" s="50"/>
      <c r="H19" s="50"/>
      <c r="I19" s="62"/>
      <c r="J19" s="530"/>
    </row>
    <row r="20" spans="1:10" ht="12.75" customHeight="1">
      <c r="A20" s="44" t="s">
        <v>265</v>
      </c>
      <c r="B20" s="72" t="s">
        <v>309</v>
      </c>
      <c r="C20" s="50"/>
      <c r="D20" s="50"/>
      <c r="E20" s="50"/>
      <c r="F20" s="49" t="s">
        <v>270</v>
      </c>
      <c r="G20" s="50"/>
      <c r="H20" s="50"/>
      <c r="I20" s="62"/>
      <c r="J20" s="530"/>
    </row>
    <row r="21" spans="1:10" ht="12.75" customHeight="1">
      <c r="A21" s="48" t="s">
        <v>268</v>
      </c>
      <c r="B21" s="72" t="s">
        <v>310</v>
      </c>
      <c r="C21" s="50"/>
      <c r="D21" s="50"/>
      <c r="E21" s="50"/>
      <c r="F21" s="49" t="s">
        <v>273</v>
      </c>
      <c r="G21" s="50"/>
      <c r="H21" s="50"/>
      <c r="I21" s="62"/>
      <c r="J21" s="530"/>
    </row>
    <row r="22" spans="1:10" ht="12.75" customHeight="1">
      <c r="A22" s="44" t="s">
        <v>271</v>
      </c>
      <c r="B22" s="72" t="s">
        <v>311</v>
      </c>
      <c r="C22" s="50"/>
      <c r="D22" s="50"/>
      <c r="E22" s="50"/>
      <c r="F22" s="59" t="s">
        <v>275</v>
      </c>
      <c r="G22" s="50"/>
      <c r="H22" s="50"/>
      <c r="I22" s="62"/>
      <c r="J22" s="530"/>
    </row>
    <row r="23" spans="1:10" ht="12.75" customHeight="1">
      <c r="A23" s="48" t="s">
        <v>274</v>
      </c>
      <c r="B23" s="73" t="s">
        <v>312</v>
      </c>
      <c r="C23" s="50"/>
      <c r="D23" s="50"/>
      <c r="E23" s="50"/>
      <c r="F23" s="49" t="s">
        <v>313</v>
      </c>
      <c r="G23" s="50"/>
      <c r="H23" s="50"/>
      <c r="I23" s="62"/>
      <c r="J23" s="530"/>
    </row>
    <row r="24" spans="1:10" ht="12.75" customHeight="1">
      <c r="A24" s="44" t="s">
        <v>276</v>
      </c>
      <c r="B24" s="74" t="s">
        <v>314</v>
      </c>
      <c r="C24" s="63">
        <f>+C25+C26+C27+C28+C29</f>
        <v>0</v>
      </c>
      <c r="D24" s="63">
        <f>+D25+D26+D27+D28+D29</f>
        <v>0</v>
      </c>
      <c r="E24" s="63">
        <f>+E25+E26+E27+E28+E29</f>
        <v>0</v>
      </c>
      <c r="F24" s="45" t="s">
        <v>281</v>
      </c>
      <c r="G24" s="50"/>
      <c r="H24" s="50"/>
      <c r="I24" s="62"/>
      <c r="J24" s="530"/>
    </row>
    <row r="25" spans="1:10" ht="12.75" customHeight="1">
      <c r="A25" s="48" t="s">
        <v>279</v>
      </c>
      <c r="B25" s="73" t="s">
        <v>315</v>
      </c>
      <c r="C25" s="50"/>
      <c r="D25" s="50"/>
      <c r="E25" s="50"/>
      <c r="F25" s="45" t="s">
        <v>230</v>
      </c>
      <c r="G25" s="50"/>
      <c r="H25" s="50"/>
      <c r="I25" s="62"/>
      <c r="J25" s="530"/>
    </row>
    <row r="26" spans="1:10" ht="12.75" customHeight="1">
      <c r="A26" s="44" t="s">
        <v>282</v>
      </c>
      <c r="B26" s="73" t="s">
        <v>316</v>
      </c>
      <c r="C26" s="50"/>
      <c r="D26" s="50"/>
      <c r="E26" s="50"/>
      <c r="F26" s="75"/>
      <c r="G26" s="50"/>
      <c r="H26" s="50"/>
      <c r="I26" s="62"/>
      <c r="J26" s="530"/>
    </row>
    <row r="27" spans="1:10" ht="12.75" customHeight="1">
      <c r="A27" s="48" t="s">
        <v>283</v>
      </c>
      <c r="B27" s="72" t="s">
        <v>317</v>
      </c>
      <c r="C27" s="50"/>
      <c r="D27" s="50"/>
      <c r="E27" s="50"/>
      <c r="F27" s="75"/>
      <c r="G27" s="50"/>
      <c r="H27" s="50"/>
      <c r="I27" s="62"/>
      <c r="J27" s="530"/>
    </row>
    <row r="28" spans="1:10" ht="12.75" customHeight="1">
      <c r="A28" s="44" t="s">
        <v>286</v>
      </c>
      <c r="B28" s="76" t="s">
        <v>318</v>
      </c>
      <c r="C28" s="50"/>
      <c r="D28" s="50"/>
      <c r="E28" s="50"/>
      <c r="F28" s="52"/>
      <c r="G28" s="50"/>
      <c r="H28" s="50"/>
      <c r="I28" s="62"/>
      <c r="J28" s="530"/>
    </row>
    <row r="29" spans="1:10" ht="12.75" customHeight="1">
      <c r="A29" s="48" t="s">
        <v>289</v>
      </c>
      <c r="B29" s="77" t="s">
        <v>319</v>
      </c>
      <c r="C29" s="50"/>
      <c r="D29" s="50"/>
      <c r="E29" s="50"/>
      <c r="F29" s="75"/>
      <c r="G29" s="50"/>
      <c r="H29" s="50"/>
      <c r="I29" s="62"/>
      <c r="J29" s="530"/>
    </row>
    <row r="30" spans="1:10" ht="24.75" customHeight="1">
      <c r="A30" s="54" t="s">
        <v>292</v>
      </c>
      <c r="B30" s="55" t="s">
        <v>320</v>
      </c>
      <c r="C30" s="56">
        <f>+C18+C24</f>
        <v>0</v>
      </c>
      <c r="D30" s="56">
        <f>+D18+D24</f>
        <v>259070</v>
      </c>
      <c r="E30" s="56">
        <f>+E18+E24</f>
        <v>259070</v>
      </c>
      <c r="F30" s="55" t="s">
        <v>321</v>
      </c>
      <c r="G30" s="56">
        <f>SUM(G18:G29)</f>
        <v>0</v>
      </c>
      <c r="H30" s="56">
        <f>SUM(H18:H29)</f>
        <v>0</v>
      </c>
      <c r="I30" s="57">
        <f>SUM(I18:I29)</f>
        <v>0</v>
      </c>
      <c r="J30" s="530"/>
    </row>
    <row r="31" spans="1:10" ht="21.75" customHeight="1">
      <c r="A31" s="54" t="s">
        <v>322</v>
      </c>
      <c r="B31" s="64" t="s">
        <v>323</v>
      </c>
      <c r="C31" s="65">
        <f>+C17+C30</f>
        <v>0</v>
      </c>
      <c r="D31" s="65">
        <f>+D17+D30</f>
        <v>9332873</v>
      </c>
      <c r="E31" s="66">
        <f>+E17+E30</f>
        <v>9332873</v>
      </c>
      <c r="F31" s="64" t="s">
        <v>324</v>
      </c>
      <c r="G31" s="65">
        <f>+G17+G30</f>
        <v>0</v>
      </c>
      <c r="H31" s="65">
        <f>+H17+H30</f>
        <v>9332873</v>
      </c>
      <c r="I31" s="66">
        <f>+I17+I30</f>
        <v>9332873</v>
      </c>
      <c r="J31" s="530"/>
    </row>
    <row r="32" spans="1:10" ht="18" customHeight="1">
      <c r="A32" s="54" t="s">
        <v>325</v>
      </c>
      <c r="B32" s="64" t="s">
        <v>290</v>
      </c>
      <c r="C32" s="65" t="str">
        <f>IF(C17-G17&lt;0,G17-C17,"-")</f>
        <v>-</v>
      </c>
      <c r="D32" s="65">
        <f>IF(D17-H17&lt;0,H17-D17,"-")</f>
        <v>259070</v>
      </c>
      <c r="E32" s="65">
        <f>IF(E17-I17&lt;0,I17-E17,"-")</f>
        <v>259070</v>
      </c>
      <c r="F32" s="64" t="s">
        <v>291</v>
      </c>
      <c r="G32" s="65" t="str">
        <f>IF(C17-G17&gt;0,C17-G17,"-")</f>
        <v>-</v>
      </c>
      <c r="H32" s="65" t="str">
        <f>IF(D17-H17&gt;0,D17-H17,"-")</f>
        <v>-</v>
      </c>
      <c r="I32" s="66" t="str">
        <f>IF(E17-I17&gt;0,E17-I17,"-")</f>
        <v>-</v>
      </c>
      <c r="J32" s="530"/>
    </row>
    <row r="33" spans="1:10" ht="18" customHeight="1">
      <c r="A33" s="54" t="s">
        <v>326</v>
      </c>
      <c r="B33" s="64" t="s">
        <v>293</v>
      </c>
      <c r="C33" s="65" t="str">
        <f>IF(C17+C18-G31&lt;0,G31-(C17+C18),"-")</f>
        <v>-</v>
      </c>
      <c r="D33" s="65" t="str">
        <f>IF(D17+D18-H31&lt;0,H31-(D17+D18),"-")</f>
        <v>-</v>
      </c>
      <c r="E33" s="65" t="str">
        <f>IF(E17+E18-I31&lt;0,I31-(E17+E18),"-")</f>
        <v>-</v>
      </c>
      <c r="F33" s="64" t="s">
        <v>294</v>
      </c>
      <c r="G33" s="65" t="str">
        <f>IF(C17+C18-G31&gt;0,C17+C18-G31,"-")</f>
        <v>-</v>
      </c>
      <c r="H33" s="65" t="str">
        <f>IF(D17+D18-H31&gt;0,D17+D18-H31,"-")</f>
        <v>-</v>
      </c>
      <c r="I33" s="78" t="str">
        <f>IF(E17+E18-I31&gt;0,E17+E18-I31,"-")</f>
        <v>-</v>
      </c>
      <c r="J33" s="530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E11" sqref="E11"/>
    </sheetView>
  </sheetViews>
  <sheetFormatPr defaultColWidth="9.00390625" defaultRowHeight="12.75"/>
  <cols>
    <col min="1" max="1" width="42.375" style="79" customWidth="1"/>
    <col min="2" max="5" width="15.625" style="80" customWidth="1"/>
    <col min="6" max="6" width="13.875" style="80" customWidth="1"/>
    <col min="7" max="16384" width="9.375" style="80" customWidth="1"/>
  </cols>
  <sheetData>
    <row r="1" spans="1:5" ht="18" customHeight="1" thickBot="1">
      <c r="A1" s="533" t="s">
        <v>328</v>
      </c>
      <c r="B1" s="533"/>
      <c r="C1" s="533"/>
      <c r="D1" s="533"/>
      <c r="E1" s="533"/>
    </row>
    <row r="2" spans="1:5" s="82" customFormat="1" ht="50.25" customHeight="1" thickBot="1">
      <c r="A2" s="38" t="s">
        <v>329</v>
      </c>
      <c r="B2" s="81" t="s">
        <v>330</v>
      </c>
      <c r="C2" s="81" t="s">
        <v>331</v>
      </c>
      <c r="D2" s="81" t="s">
        <v>611</v>
      </c>
      <c r="E2" s="81" t="s">
        <v>612</v>
      </c>
    </row>
    <row r="3" spans="1:5" s="35" customFormat="1" ht="12" customHeight="1" thickBot="1">
      <c r="A3" s="83">
        <v>1</v>
      </c>
      <c r="B3" s="84">
        <v>2</v>
      </c>
      <c r="C3" s="84">
        <v>3</v>
      </c>
      <c r="D3" s="84">
        <v>5</v>
      </c>
      <c r="E3" s="84">
        <v>5</v>
      </c>
    </row>
    <row r="4" spans="1:5" ht="40.5" customHeight="1">
      <c r="A4" s="506" t="s">
        <v>604</v>
      </c>
      <c r="B4" s="509">
        <v>8298808</v>
      </c>
      <c r="C4" s="86" t="s">
        <v>599</v>
      </c>
      <c r="D4" s="510">
        <v>8298808</v>
      </c>
      <c r="E4" s="501">
        <v>8298808</v>
      </c>
    </row>
    <row r="5" spans="1:5" ht="15.75" customHeight="1">
      <c r="A5" s="506" t="s">
        <v>605</v>
      </c>
      <c r="B5" s="509">
        <v>495000</v>
      </c>
      <c r="C5" s="86" t="s">
        <v>599</v>
      </c>
      <c r="D5" s="510">
        <v>495000</v>
      </c>
      <c r="E5" s="502">
        <v>495000</v>
      </c>
    </row>
    <row r="6" spans="1:5" ht="15.75" customHeight="1">
      <c r="A6" s="506" t="s">
        <v>606</v>
      </c>
      <c r="B6" s="509">
        <v>29995</v>
      </c>
      <c r="C6" s="87" t="s">
        <v>599</v>
      </c>
      <c r="D6" s="510">
        <v>29995</v>
      </c>
      <c r="E6" s="503">
        <v>29995</v>
      </c>
    </row>
    <row r="7" spans="1:5" ht="26.25" customHeight="1">
      <c r="A7" s="507" t="s">
        <v>607</v>
      </c>
      <c r="B7" s="509">
        <v>250000</v>
      </c>
      <c r="C7" s="87" t="s">
        <v>599</v>
      </c>
      <c r="D7" s="509">
        <v>250000</v>
      </c>
      <c r="E7" s="85">
        <v>250000</v>
      </c>
    </row>
    <row r="8" spans="1:5" ht="24.75" customHeight="1">
      <c r="A8" s="507" t="s">
        <v>608</v>
      </c>
      <c r="B8" s="509">
        <v>93700</v>
      </c>
      <c r="C8" s="87" t="s">
        <v>599</v>
      </c>
      <c r="D8" s="509">
        <v>93700</v>
      </c>
      <c r="E8" s="85">
        <v>93700</v>
      </c>
    </row>
    <row r="9" spans="1:5" ht="15.75" customHeight="1">
      <c r="A9" s="508" t="s">
        <v>609</v>
      </c>
      <c r="B9" s="509">
        <v>114990</v>
      </c>
      <c r="C9" s="87" t="s">
        <v>599</v>
      </c>
      <c r="D9" s="509">
        <v>114990</v>
      </c>
      <c r="E9" s="85">
        <v>114990</v>
      </c>
    </row>
    <row r="10" spans="1:5" ht="31.5" customHeight="1">
      <c r="A10" s="507" t="s">
        <v>610</v>
      </c>
      <c r="B10" s="509">
        <v>50380</v>
      </c>
      <c r="C10" s="87" t="s">
        <v>599</v>
      </c>
      <c r="D10" s="509">
        <v>50380</v>
      </c>
      <c r="E10" s="85">
        <v>50380</v>
      </c>
    </row>
    <row r="11" spans="1:5" ht="15.75" customHeight="1">
      <c r="A11" s="52"/>
      <c r="B11" s="85"/>
      <c r="C11" s="87"/>
      <c r="D11" s="85"/>
      <c r="E11" s="85"/>
    </row>
    <row r="12" spans="1:5" ht="21" customHeight="1">
      <c r="A12" s="52"/>
      <c r="B12" s="85"/>
      <c r="C12" s="87"/>
      <c r="D12" s="85"/>
      <c r="E12" s="85"/>
    </row>
    <row r="13" spans="1:5" ht="15.75" customHeight="1">
      <c r="A13" s="52"/>
      <c r="B13" s="85"/>
      <c r="C13" s="87"/>
      <c r="D13" s="85"/>
      <c r="E13" s="85"/>
    </row>
    <row r="14" spans="1:5" ht="15.75" customHeight="1">
      <c r="A14" s="52"/>
      <c r="B14" s="85"/>
      <c r="C14" s="87"/>
      <c r="D14" s="85"/>
      <c r="E14" s="85"/>
    </row>
    <row r="15" spans="1:5" ht="15.75" customHeight="1">
      <c r="A15" s="53"/>
      <c r="B15" s="88"/>
      <c r="C15" s="87"/>
      <c r="D15" s="88"/>
      <c r="E15" s="88"/>
    </row>
    <row r="16" spans="1:5" ht="27" customHeight="1">
      <c r="A16" s="53"/>
      <c r="B16" s="88"/>
      <c r="C16" s="87"/>
      <c r="D16" s="88"/>
      <c r="E16" s="88"/>
    </row>
    <row r="17" spans="1:5" ht="15.75" customHeight="1">
      <c r="A17" s="53"/>
      <c r="B17" s="88"/>
      <c r="C17" s="89"/>
      <c r="D17" s="88"/>
      <c r="E17" s="88"/>
    </row>
    <row r="18" spans="1:5" ht="15.75" customHeight="1" thickBot="1">
      <c r="A18" s="53"/>
      <c r="B18" s="88"/>
      <c r="C18" s="89"/>
      <c r="D18" s="88"/>
      <c r="E18" s="88"/>
    </row>
    <row r="19" spans="1:5" s="93" customFormat="1" ht="18" customHeight="1" thickBot="1">
      <c r="A19" s="90" t="s">
        <v>332</v>
      </c>
      <c r="B19" s="91">
        <f>SUM(B4:B18)</f>
        <v>9332873</v>
      </c>
      <c r="C19" s="92"/>
      <c r="D19" s="91">
        <f>SUM(D4:D18)</f>
        <v>9332873</v>
      </c>
      <c r="E19" s="91">
        <f>SUM(E4:E18)</f>
        <v>9332873</v>
      </c>
    </row>
  </sheetData>
  <sheetProtection selectLockedCells="1" selectUnlockedCells="1"/>
  <mergeCells count="1">
    <mergeCell ref="A1:E1"/>
  </mergeCells>
  <printOptions horizontalCentered="1"/>
  <pageMargins left="0.7875" right="0.7875" top="1" bottom="0.9840277777777777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Q18" sqref="Q18"/>
    </sheetView>
  </sheetViews>
  <sheetFormatPr defaultColWidth="9.00390625" defaultRowHeight="12.75"/>
  <cols>
    <col min="1" max="1" width="56.875" style="79" customWidth="1"/>
    <col min="2" max="5" width="15.875" style="80" customWidth="1"/>
    <col min="6" max="6" width="12.875" style="80" customWidth="1"/>
    <col min="7" max="7" width="13.875" style="80" customWidth="1"/>
    <col min="8" max="16384" width="9.375" style="80" customWidth="1"/>
  </cols>
  <sheetData>
    <row r="1" spans="1:5" ht="24.75" customHeight="1">
      <c r="A1" s="533" t="s">
        <v>333</v>
      </c>
      <c r="B1" s="533"/>
      <c r="C1" s="533"/>
      <c r="D1" s="533"/>
      <c r="E1" s="533"/>
    </row>
    <row r="2" spans="1:5" ht="23.25" customHeight="1">
      <c r="A2" s="36"/>
      <c r="B2" s="35"/>
      <c r="C2" s="35"/>
      <c r="D2" s="35"/>
      <c r="E2" s="35"/>
    </row>
    <row r="3" spans="1:5" s="82" customFormat="1" ht="48.75" customHeight="1">
      <c r="A3" s="38" t="s">
        <v>334</v>
      </c>
      <c r="B3" s="81" t="s">
        <v>330</v>
      </c>
      <c r="C3" s="81" t="s">
        <v>331</v>
      </c>
      <c r="D3" s="81" t="s">
        <v>611</v>
      </c>
      <c r="E3" s="81" t="s">
        <v>612</v>
      </c>
    </row>
    <row r="4" spans="1:5" s="35" customFormat="1" ht="15" customHeight="1">
      <c r="A4" s="83">
        <v>1</v>
      </c>
      <c r="B4" s="84">
        <v>2</v>
      </c>
      <c r="C4" s="84">
        <v>3</v>
      </c>
      <c r="D4" s="84">
        <v>5</v>
      </c>
      <c r="E4" s="84">
        <v>5</v>
      </c>
    </row>
    <row r="5" spans="1:5" ht="15.75" customHeight="1">
      <c r="A5" s="504"/>
      <c r="B5" s="505"/>
      <c r="C5" s="87"/>
      <c r="D5" s="85"/>
      <c r="E5" s="85"/>
    </row>
    <row r="6" spans="1:5" ht="15.75" customHeight="1">
      <c r="A6" s="504"/>
      <c r="B6" s="505"/>
      <c r="C6" s="95"/>
      <c r="D6" s="85"/>
      <c r="E6" s="85"/>
    </row>
    <row r="7" spans="1:5" ht="15.75" customHeight="1">
      <c r="A7" s="94"/>
      <c r="B7" s="85"/>
      <c r="C7" s="95"/>
      <c r="D7" s="85"/>
      <c r="E7" s="85"/>
    </row>
    <row r="8" spans="1:5" ht="15.75" customHeight="1">
      <c r="A8" s="94"/>
      <c r="B8" s="85"/>
      <c r="C8" s="95"/>
      <c r="D8" s="85"/>
      <c r="E8" s="85"/>
    </row>
    <row r="9" spans="1:5" ht="15.75" customHeight="1">
      <c r="A9" s="94"/>
      <c r="B9" s="85"/>
      <c r="C9" s="95"/>
      <c r="D9" s="85"/>
      <c r="E9" s="85"/>
    </row>
    <row r="10" spans="1:5" ht="15.75" customHeight="1">
      <c r="A10" s="94"/>
      <c r="B10" s="85"/>
      <c r="C10" s="95"/>
      <c r="D10" s="85"/>
      <c r="E10" s="85"/>
    </row>
    <row r="11" spans="1:5" ht="15.75" customHeight="1">
      <c r="A11" s="94"/>
      <c r="B11" s="85"/>
      <c r="C11" s="95"/>
      <c r="D11" s="85"/>
      <c r="E11" s="85"/>
    </row>
    <row r="12" spans="1:5" ht="15.75" customHeight="1">
      <c r="A12" s="94"/>
      <c r="B12" s="85"/>
      <c r="C12" s="95"/>
      <c r="D12" s="85"/>
      <c r="E12" s="85"/>
    </row>
    <row r="13" spans="1:5" ht="15.75" customHeight="1">
      <c r="A13" s="94"/>
      <c r="B13" s="85"/>
      <c r="C13" s="95"/>
      <c r="D13" s="85"/>
      <c r="E13" s="85"/>
    </row>
    <row r="14" spans="1:5" ht="15.75" customHeight="1">
      <c r="A14" s="94"/>
      <c r="B14" s="85"/>
      <c r="C14" s="95"/>
      <c r="D14" s="85"/>
      <c r="E14" s="85"/>
    </row>
    <row r="15" spans="1:5" ht="15.75" customHeight="1">
      <c r="A15" s="94"/>
      <c r="B15" s="85"/>
      <c r="C15" s="95"/>
      <c r="D15" s="85"/>
      <c r="E15" s="85"/>
    </row>
    <row r="16" spans="1:5" ht="15.75" customHeight="1">
      <c r="A16" s="94"/>
      <c r="B16" s="85"/>
      <c r="C16" s="95"/>
      <c r="D16" s="85"/>
      <c r="E16" s="85"/>
    </row>
    <row r="17" spans="1:5" ht="15.75" customHeight="1">
      <c r="A17" s="94"/>
      <c r="B17" s="85"/>
      <c r="C17" s="95"/>
      <c r="D17" s="85"/>
      <c r="E17" s="85"/>
    </row>
    <row r="18" spans="1:5" ht="15.75" customHeight="1">
      <c r="A18" s="94"/>
      <c r="B18" s="85"/>
      <c r="C18" s="95"/>
      <c r="D18" s="85"/>
      <c r="E18" s="85"/>
    </row>
    <row r="19" spans="1:5" ht="15.75" customHeight="1">
      <c r="A19" s="94"/>
      <c r="B19" s="85"/>
      <c r="C19" s="95"/>
      <c r="D19" s="85"/>
      <c r="E19" s="85"/>
    </row>
    <row r="20" spans="1:5" ht="15.75" customHeight="1">
      <c r="A20" s="94"/>
      <c r="B20" s="85"/>
      <c r="C20" s="95"/>
      <c r="D20" s="85"/>
      <c r="E20" s="85"/>
    </row>
    <row r="21" spans="1:5" ht="15.75" customHeight="1">
      <c r="A21" s="94"/>
      <c r="B21" s="85"/>
      <c r="C21" s="95"/>
      <c r="D21" s="85"/>
      <c r="E21" s="85"/>
    </row>
    <row r="22" spans="1:5" ht="15.75" customHeight="1">
      <c r="A22" s="96"/>
      <c r="B22" s="88"/>
      <c r="C22" s="97"/>
      <c r="D22" s="88"/>
      <c r="E22" s="88"/>
    </row>
    <row r="23" spans="1:5" s="93" customFormat="1" ht="18" customHeight="1">
      <c r="A23" s="90" t="s">
        <v>332</v>
      </c>
      <c r="B23" s="91">
        <f>SUM(B5:B22)</f>
        <v>0</v>
      </c>
      <c r="C23" s="92"/>
      <c r="D23" s="91">
        <f>SUM(D5:D22)</f>
        <v>0</v>
      </c>
      <c r="E23" s="91">
        <f>SUM(E5:E22)</f>
        <v>0</v>
      </c>
    </row>
  </sheetData>
  <sheetProtection/>
  <mergeCells count="1">
    <mergeCell ref="A1:E1"/>
  </mergeCells>
  <printOptions horizontalCentered="1"/>
  <pageMargins left="0.7875" right="0.7875" top="1" bottom="0.9840277777777777" header="0.7875" footer="0.5118055555555555"/>
  <pageSetup fitToHeight="1" fitToWidth="1" horizontalDpi="300" verticalDpi="300" orientation="landscape" paperSize="9" r:id="rId1"/>
  <headerFooter alignWithMargins="0">
    <oddHeader xml:space="preserve">&amp;R&amp;"Times New Roman CE,Félkövér dőlt"&amp;12 &amp;11 4. melléklet&amp;"Times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130" zoomScaleNormal="130" workbookViewId="0" topLeftCell="A1">
      <selection activeCell="E35" sqref="E35"/>
    </sheetView>
  </sheetViews>
  <sheetFormatPr defaultColWidth="9.00390625" defaultRowHeight="12.75"/>
  <cols>
    <col min="1" max="1" width="38.625" style="98" customWidth="1"/>
    <col min="2" max="3" width="13.875" style="98" customWidth="1"/>
    <col min="4" max="4" width="14.625" style="98" customWidth="1"/>
    <col min="5" max="16384" width="9.375" style="98" customWidth="1"/>
  </cols>
  <sheetData>
    <row r="1" spans="1:4" ht="12.75">
      <c r="A1" s="99"/>
      <c r="B1" s="99"/>
      <c r="C1" s="99"/>
      <c r="D1" s="99"/>
    </row>
    <row r="2" spans="1:6" ht="37.5" customHeight="1">
      <c r="A2" s="534" t="s">
        <v>587</v>
      </c>
      <c r="B2" s="534"/>
      <c r="C2" s="534"/>
      <c r="D2" s="534"/>
      <c r="E2" s="452"/>
      <c r="F2" s="452"/>
    </row>
    <row r="3" spans="1:4" ht="12.75">
      <c r="A3" s="99"/>
      <c r="B3" s="99"/>
      <c r="C3" s="99"/>
      <c r="D3" s="125"/>
    </row>
    <row r="4" spans="1:4" ht="33.75" customHeight="1">
      <c r="A4" s="101" t="s">
        <v>336</v>
      </c>
      <c r="B4" s="102" t="s">
        <v>618</v>
      </c>
      <c r="C4" s="134" t="s">
        <v>619</v>
      </c>
      <c r="D4" s="134" t="s">
        <v>617</v>
      </c>
    </row>
    <row r="5" spans="1:4" ht="12.75">
      <c r="A5" s="103" t="s">
        <v>337</v>
      </c>
      <c r="B5" s="104"/>
      <c r="C5" s="105"/>
      <c r="D5" s="105"/>
    </row>
    <row r="6" spans="1:4" ht="12.75">
      <c r="A6" s="106" t="s">
        <v>338</v>
      </c>
      <c r="B6" s="107"/>
      <c r="C6" s="108"/>
      <c r="D6" s="108"/>
    </row>
    <row r="7" spans="1:4" ht="12.75">
      <c r="A7" s="109" t="s">
        <v>339</v>
      </c>
      <c r="B7" s="110"/>
      <c r="C7" s="111"/>
      <c r="D7" s="111"/>
    </row>
    <row r="8" spans="1:4" ht="12.75">
      <c r="A8" s="109" t="s">
        <v>340</v>
      </c>
      <c r="B8" s="110"/>
      <c r="C8" s="111"/>
      <c r="D8" s="111"/>
    </row>
    <row r="9" spans="1:4" ht="12.75">
      <c r="A9" s="109" t="s">
        <v>341</v>
      </c>
      <c r="B9" s="110"/>
      <c r="C9" s="111"/>
      <c r="D9" s="111"/>
    </row>
    <row r="10" spans="1:4" ht="12.75">
      <c r="A10" s="109" t="s">
        <v>342</v>
      </c>
      <c r="B10" s="110"/>
      <c r="C10" s="111"/>
      <c r="D10" s="111"/>
    </row>
    <row r="11" spans="1:4" ht="12.75">
      <c r="A11" s="112"/>
      <c r="B11" s="113"/>
      <c r="C11" s="111"/>
      <c r="D11" s="111"/>
    </row>
    <row r="12" spans="1:4" ht="12.75">
      <c r="A12" s="114" t="s">
        <v>343</v>
      </c>
      <c r="B12" s="115">
        <f>B5+SUM(B7:B11)</f>
        <v>0</v>
      </c>
      <c r="C12" s="116">
        <f>C5+SUM(C7:C11)</f>
        <v>0</v>
      </c>
      <c r="D12" s="116">
        <f>D5+SUM(D7:D11)</f>
        <v>0</v>
      </c>
    </row>
    <row r="13" spans="1:4" ht="12.75">
      <c r="A13" s="117"/>
      <c r="B13" s="117"/>
      <c r="C13" s="117"/>
      <c r="D13" s="117"/>
    </row>
    <row r="14" spans="1:4" ht="33" customHeight="1">
      <c r="A14" s="101" t="s">
        <v>344</v>
      </c>
      <c r="B14" s="102" t="s">
        <v>618</v>
      </c>
      <c r="C14" s="134" t="s">
        <v>619</v>
      </c>
      <c r="D14" s="134" t="s">
        <v>617</v>
      </c>
    </row>
    <row r="15" spans="1:4" ht="12.75">
      <c r="A15" s="103" t="s">
        <v>345</v>
      </c>
      <c r="B15" s="104"/>
      <c r="C15" s="104"/>
      <c r="D15" s="105"/>
    </row>
    <row r="16" spans="1:4" ht="12.75">
      <c r="A16" s="118" t="s">
        <v>346</v>
      </c>
      <c r="B16" s="110"/>
      <c r="C16" s="111"/>
      <c r="D16" s="111"/>
    </row>
    <row r="17" spans="1:4" ht="12.75">
      <c r="A17" s="109" t="s">
        <v>347</v>
      </c>
      <c r="B17" s="110"/>
      <c r="C17" s="111"/>
      <c r="D17" s="111"/>
    </row>
    <row r="18" spans="1:4" ht="12.75">
      <c r="A18" s="109" t="s">
        <v>348</v>
      </c>
      <c r="B18" s="110"/>
      <c r="C18" s="110"/>
      <c r="D18" s="111"/>
    </row>
    <row r="19" spans="1:4" ht="12.75">
      <c r="A19" s="112" t="s">
        <v>583</v>
      </c>
      <c r="B19" s="113"/>
      <c r="C19" s="113"/>
      <c r="D19" s="111"/>
    </row>
    <row r="20" spans="1:4" ht="12.75">
      <c r="A20" s="114" t="s">
        <v>349</v>
      </c>
      <c r="B20" s="115">
        <f>SUM(B15:B19)</f>
        <v>0</v>
      </c>
      <c r="C20" s="115">
        <f>SUM(C15:C19)</f>
        <v>0</v>
      </c>
      <c r="D20" s="116">
        <f>SUM(D15:D19)</f>
        <v>0</v>
      </c>
    </row>
    <row r="21" spans="1:4" ht="12.75">
      <c r="A21" s="99"/>
      <c r="B21" s="99"/>
      <c r="C21" s="99"/>
      <c r="D21" s="99"/>
    </row>
    <row r="22" spans="1:4" ht="30.75" customHeight="1">
      <c r="A22" s="534" t="s">
        <v>587</v>
      </c>
      <c r="B22" s="534"/>
      <c r="C22" s="534"/>
      <c r="D22" s="534"/>
    </row>
    <row r="23" spans="1:4" ht="12.75">
      <c r="A23" s="99"/>
      <c r="B23" s="99"/>
      <c r="C23" s="99"/>
      <c r="D23" s="125"/>
    </row>
    <row r="24" spans="1:4" ht="24">
      <c r="A24" s="101" t="s">
        <v>336</v>
      </c>
      <c r="B24" s="102" t="s">
        <v>618</v>
      </c>
      <c r="C24" s="134" t="s">
        <v>619</v>
      </c>
      <c r="D24" s="134" t="s">
        <v>617</v>
      </c>
    </row>
    <row r="25" spans="1:4" ht="12.75">
      <c r="A25" s="103" t="s">
        <v>337</v>
      </c>
      <c r="B25" s="104"/>
      <c r="C25" s="104"/>
      <c r="D25" s="105"/>
    </row>
    <row r="26" spans="1:4" ht="12.75">
      <c r="A26" s="106" t="s">
        <v>338</v>
      </c>
      <c r="B26" s="107"/>
      <c r="C26" s="107"/>
      <c r="D26" s="108"/>
    </row>
    <row r="27" spans="1:4" ht="12.75">
      <c r="A27" s="109" t="s">
        <v>339</v>
      </c>
      <c r="B27" s="110"/>
      <c r="C27" s="110"/>
      <c r="D27" s="111"/>
    </row>
    <row r="28" spans="1:4" ht="12.75">
      <c r="A28" s="109" t="s">
        <v>340</v>
      </c>
      <c r="B28" s="110"/>
      <c r="C28" s="110"/>
      <c r="D28" s="111"/>
    </row>
    <row r="29" spans="1:4" ht="12.75">
      <c r="A29" s="109" t="s">
        <v>341</v>
      </c>
      <c r="B29" s="110"/>
      <c r="C29" s="110"/>
      <c r="D29" s="111"/>
    </row>
    <row r="30" spans="1:4" ht="12.75">
      <c r="A30" s="109" t="s">
        <v>342</v>
      </c>
      <c r="B30" s="110"/>
      <c r="C30" s="110"/>
      <c r="D30" s="111"/>
    </row>
    <row r="31" spans="1:4" ht="12.75">
      <c r="A31" s="112"/>
      <c r="B31" s="113"/>
      <c r="C31" s="113"/>
      <c r="D31" s="111">
        <f>SUM(B31:C31)</f>
        <v>0</v>
      </c>
    </row>
    <row r="32" spans="1:4" ht="12.75">
      <c r="A32" s="114" t="s">
        <v>343</v>
      </c>
      <c r="B32" s="115">
        <f>B25+SUM(B27:B31)</f>
        <v>0</v>
      </c>
      <c r="C32" s="115">
        <f>C25+SUM(C27:C31)</f>
        <v>0</v>
      </c>
      <c r="D32" s="116">
        <f>D25+SUM(D27:D31)</f>
        <v>0</v>
      </c>
    </row>
    <row r="33" spans="1:4" ht="12.75">
      <c r="A33" s="117"/>
      <c r="B33" s="117"/>
      <c r="C33" s="117"/>
      <c r="D33" s="117"/>
    </row>
    <row r="34" spans="1:4" ht="24">
      <c r="A34" s="101" t="s">
        <v>344</v>
      </c>
      <c r="B34" s="102" t="s">
        <v>618</v>
      </c>
      <c r="C34" s="134" t="s">
        <v>619</v>
      </c>
      <c r="D34" s="134" t="s">
        <v>617</v>
      </c>
    </row>
    <row r="35" spans="1:4" ht="12.75">
      <c r="A35" s="103" t="s">
        <v>345</v>
      </c>
      <c r="B35" s="104"/>
      <c r="C35" s="105"/>
      <c r="D35" s="105"/>
    </row>
    <row r="36" spans="1:4" ht="12.75">
      <c r="A36" s="118" t="s">
        <v>346</v>
      </c>
      <c r="B36" s="110"/>
      <c r="C36" s="111"/>
      <c r="D36" s="111"/>
    </row>
    <row r="37" spans="1:4" ht="12.75">
      <c r="A37" s="109" t="s">
        <v>347</v>
      </c>
      <c r="B37" s="110"/>
      <c r="C37" s="111"/>
      <c r="D37" s="111"/>
    </row>
    <row r="38" spans="1:4" ht="12.75">
      <c r="A38" s="109" t="s">
        <v>348</v>
      </c>
      <c r="B38" s="110"/>
      <c r="C38" s="111"/>
      <c r="D38" s="111"/>
    </row>
    <row r="39" spans="1:4" ht="12.75">
      <c r="A39" s="112"/>
      <c r="B39" s="113"/>
      <c r="C39" s="111"/>
      <c r="D39" s="111"/>
    </row>
    <row r="40" spans="1:4" ht="12.75">
      <c r="A40" s="114" t="s">
        <v>349</v>
      </c>
      <c r="B40" s="115">
        <f>SUM(B35:B39)</f>
        <v>0</v>
      </c>
      <c r="C40" s="116">
        <f>SUM(C35:C39)</f>
        <v>0</v>
      </c>
      <c r="D40" s="116">
        <f>SUM(D35:D39)</f>
        <v>0</v>
      </c>
    </row>
    <row r="41" spans="1:4" ht="12.75">
      <c r="A41" s="99"/>
      <c r="B41" s="99"/>
      <c r="C41" s="99"/>
      <c r="D41" s="99"/>
    </row>
    <row r="42" spans="1:4" ht="37.5" customHeight="1">
      <c r="A42" s="100" t="s">
        <v>335</v>
      </c>
      <c r="B42" s="535"/>
      <c r="C42" s="535"/>
      <c r="D42" s="535"/>
    </row>
    <row r="43" spans="1:4" ht="12.75">
      <c r="A43" s="99"/>
      <c r="B43" s="99"/>
      <c r="C43" s="99"/>
      <c r="D43" s="125"/>
    </row>
    <row r="44" spans="1:4" ht="24">
      <c r="A44" s="101" t="s">
        <v>336</v>
      </c>
      <c r="B44" s="102" t="s">
        <v>618</v>
      </c>
      <c r="C44" s="134" t="s">
        <v>619</v>
      </c>
      <c r="D44" s="134" t="s">
        <v>617</v>
      </c>
    </row>
    <row r="45" spans="1:4" ht="12.75">
      <c r="A45" s="103" t="s">
        <v>337</v>
      </c>
      <c r="B45" s="104"/>
      <c r="C45" s="104"/>
      <c r="D45" s="105">
        <f>SUM(B45:C45)</f>
        <v>0</v>
      </c>
    </row>
    <row r="46" spans="1:4" ht="12.75">
      <c r="A46" s="106" t="s">
        <v>338</v>
      </c>
      <c r="B46" s="107"/>
      <c r="C46" s="107"/>
      <c r="D46" s="108"/>
    </row>
    <row r="47" spans="1:4" ht="12.75">
      <c r="A47" s="109" t="s">
        <v>339</v>
      </c>
      <c r="B47" s="110"/>
      <c r="C47" s="110"/>
      <c r="D47" s="111"/>
    </row>
    <row r="48" spans="1:4" ht="12.75">
      <c r="A48" s="109" t="s">
        <v>340</v>
      </c>
      <c r="B48" s="110"/>
      <c r="C48" s="110"/>
      <c r="D48" s="111"/>
    </row>
    <row r="49" spans="1:4" ht="12.75">
      <c r="A49" s="109" t="s">
        <v>341</v>
      </c>
      <c r="B49" s="110"/>
      <c r="C49" s="110"/>
      <c r="D49" s="111">
        <f>SUM(B49:C49)</f>
        <v>0</v>
      </c>
    </row>
    <row r="50" spans="1:4" ht="12.75">
      <c r="A50" s="109" t="s">
        <v>350</v>
      </c>
      <c r="B50" s="110"/>
      <c r="C50" s="110"/>
      <c r="D50" s="111">
        <f>SUM(B50:C50)</f>
        <v>0</v>
      </c>
    </row>
    <row r="51" spans="1:4" ht="12.75">
      <c r="A51" s="112"/>
      <c r="B51" s="113"/>
      <c r="C51" s="113"/>
      <c r="D51" s="111">
        <f>SUM(B51:C51)</f>
        <v>0</v>
      </c>
    </row>
    <row r="52" spans="1:4" ht="12.75">
      <c r="A52" s="114" t="s">
        <v>343</v>
      </c>
      <c r="B52" s="115">
        <f>B45+SUM(B47:B51)</f>
        <v>0</v>
      </c>
      <c r="C52" s="115">
        <f>C45+SUM(C47:C51)</f>
        <v>0</v>
      </c>
      <c r="D52" s="116">
        <f>D45+SUM(D47:D51)</f>
        <v>0</v>
      </c>
    </row>
    <row r="53" spans="1:4" ht="12.75">
      <c r="A53" s="117"/>
      <c r="B53" s="117"/>
      <c r="C53" s="117"/>
      <c r="D53" s="117"/>
    </row>
    <row r="54" spans="1:4" ht="24">
      <c r="A54" s="101" t="s">
        <v>344</v>
      </c>
      <c r="B54" s="102" t="s">
        <v>618</v>
      </c>
      <c r="C54" s="134" t="s">
        <v>619</v>
      </c>
      <c r="D54" s="134" t="s">
        <v>617</v>
      </c>
    </row>
    <row r="55" spans="1:4" ht="12.75">
      <c r="A55" s="103" t="s">
        <v>345</v>
      </c>
      <c r="B55" s="104"/>
      <c r="C55" s="105"/>
      <c r="D55" s="105"/>
    </row>
    <row r="56" spans="1:4" ht="12.75">
      <c r="A56" s="118" t="s">
        <v>346</v>
      </c>
      <c r="B56" s="110"/>
      <c r="C56" s="111"/>
      <c r="D56" s="111"/>
    </row>
    <row r="57" spans="1:4" ht="12.75">
      <c r="A57" s="109" t="s">
        <v>347</v>
      </c>
      <c r="B57" s="110"/>
      <c r="C57" s="111"/>
      <c r="D57" s="111"/>
    </row>
    <row r="58" spans="1:4" ht="12.75">
      <c r="A58" s="109" t="s">
        <v>348</v>
      </c>
      <c r="B58" s="110"/>
      <c r="C58" s="111"/>
      <c r="D58" s="111"/>
    </row>
    <row r="59" spans="1:4" ht="12.75">
      <c r="A59" s="112" t="s">
        <v>351</v>
      </c>
      <c r="B59" s="113"/>
      <c r="C59" s="111"/>
      <c r="D59" s="111"/>
    </row>
    <row r="60" spans="1:4" ht="12.75">
      <c r="A60" s="114" t="s">
        <v>349</v>
      </c>
      <c r="B60" s="115">
        <f>SUM(B55:B59)</f>
        <v>0</v>
      </c>
      <c r="C60" s="116">
        <f>SUM(C55:C59)</f>
        <v>0</v>
      </c>
      <c r="D60" s="116">
        <f>SUM(D55:D59)</f>
        <v>0</v>
      </c>
    </row>
    <row r="61" spans="1:4" ht="12.75">
      <c r="A61" s="119"/>
      <c r="B61" s="120"/>
      <c r="C61" s="120"/>
      <c r="D61" s="120"/>
    </row>
    <row r="62" spans="1:4" ht="12.75">
      <c r="A62" s="537" t="s">
        <v>620</v>
      </c>
      <c r="B62" s="537"/>
      <c r="C62" s="537"/>
      <c r="D62" s="537"/>
    </row>
    <row r="63" spans="1:4" ht="12.75">
      <c r="A63" s="99"/>
      <c r="B63" s="99"/>
      <c r="C63" s="99"/>
      <c r="D63" s="99"/>
    </row>
    <row r="64" spans="1:7" ht="12.75">
      <c r="A64" s="538" t="s">
        <v>352</v>
      </c>
      <c r="B64" s="538"/>
      <c r="C64" s="538"/>
      <c r="D64" s="127"/>
      <c r="G64" s="121"/>
    </row>
    <row r="65" spans="1:4" ht="12.75">
      <c r="A65" s="539"/>
      <c r="B65" s="539"/>
      <c r="C65" s="539"/>
      <c r="D65" s="128"/>
    </row>
    <row r="66" spans="1:4" ht="12.75">
      <c r="A66" s="540"/>
      <c r="B66" s="540"/>
      <c r="C66" s="540"/>
      <c r="D66" s="129"/>
    </row>
    <row r="67" spans="1:4" ht="12.75">
      <c r="A67" s="536" t="s">
        <v>349</v>
      </c>
      <c r="B67" s="536"/>
      <c r="C67" s="536"/>
      <c r="D67" s="126"/>
    </row>
  </sheetData>
  <sheetProtection selectLockedCells="1" selectUnlockedCells="1"/>
  <mergeCells count="8">
    <mergeCell ref="A2:D2"/>
    <mergeCell ref="B42:D42"/>
    <mergeCell ref="A67:C67"/>
    <mergeCell ref="A62:D62"/>
    <mergeCell ref="A64:C64"/>
    <mergeCell ref="A65:C65"/>
    <mergeCell ref="A66:C66"/>
    <mergeCell ref="A22:D22"/>
  </mergeCells>
  <conditionalFormatting sqref="D15:D20 D25:D32 D35:D43 B12:D12 B20:D20 B32:D32 B40:C43 B45:D53 D67 C5:D12 C35:C40 B55:D61">
    <cfRule type="cellIs" priority="2" dxfId="2" operator="equal" stopIfTrue="1">
      <formula>0</formula>
    </cfRule>
  </conditionalFormatting>
  <conditionalFormatting sqref="C16:C17">
    <cfRule type="cellIs" priority="1" dxfId="2" operator="equal" stopIfTrue="1">
      <formula>0</formula>
    </cfRule>
  </conditionalFormatting>
  <printOptions horizontalCentered="1"/>
  <pageMargins left="0.7875" right="0.7875" top="1.3624999999999998" bottom="0.7798611111111111" header="0.7875" footer="0.5118055555555555"/>
  <pageSetup fitToHeight="1" fitToWidth="1" horizontalDpi="300" verticalDpi="300" orientation="portrait" paperSize="9" scale="66" r:id="rId3"/>
  <headerFooter alignWithMargins="0">
    <oddHeader>&amp;C&amp;"Times New Roman CE,Félkövér"&amp;12Európai uniós támogatással megvalósuló projektek 
bevételei, kiadásai, hozzájárulások
&amp;"Times New Roman CE,Dőlt"&amp;10
&amp;R&amp;"Times New Roman CE,Félkövér dőlt"&amp;11 5. melléklet</oddHeader>
  </headerFooter>
  <rowBreaks count="1" manualBreakCount="1">
    <brk id="3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C6" sqref="C6"/>
    </sheetView>
  </sheetViews>
  <sheetFormatPr defaultColWidth="9.00390625" defaultRowHeight="12.75"/>
  <cols>
    <col min="1" max="1" width="7.00390625" style="135" customWidth="1"/>
    <col min="2" max="2" width="32.625" style="136" customWidth="1"/>
    <col min="3" max="7" width="11.875" style="136" customWidth="1"/>
    <col min="8" max="16384" width="9.375" style="136" customWidth="1"/>
  </cols>
  <sheetData>
    <row r="1" ht="14.25" thickBot="1">
      <c r="G1" s="37" t="s">
        <v>592</v>
      </c>
    </row>
    <row r="2" spans="1:7" ht="17.25" customHeight="1" thickBot="1">
      <c r="A2" s="541" t="s">
        <v>327</v>
      </c>
      <c r="B2" s="542" t="s">
        <v>353</v>
      </c>
      <c r="C2" s="542" t="s">
        <v>560</v>
      </c>
      <c r="D2" s="542" t="s">
        <v>561</v>
      </c>
      <c r="E2" s="543" t="s">
        <v>562</v>
      </c>
      <c r="F2" s="543"/>
      <c r="G2" s="543"/>
    </row>
    <row r="3" spans="1:7" s="137" customFormat="1" ht="57.75" customHeight="1" thickBot="1">
      <c r="A3" s="541"/>
      <c r="B3" s="542"/>
      <c r="C3" s="542"/>
      <c r="D3" s="542"/>
      <c r="E3" s="318" t="s">
        <v>563</v>
      </c>
      <c r="F3" s="318" t="s">
        <v>564</v>
      </c>
      <c r="G3" s="319" t="s">
        <v>565</v>
      </c>
    </row>
    <row r="4" spans="1:7" s="138" customFormat="1" ht="15" customHeight="1" thickBot="1">
      <c r="A4" s="123">
        <v>1</v>
      </c>
      <c r="B4" s="124">
        <v>2</v>
      </c>
      <c r="C4" s="124">
        <v>3</v>
      </c>
      <c r="D4" s="124">
        <v>4</v>
      </c>
      <c r="E4" s="124" t="s">
        <v>566</v>
      </c>
      <c r="F4" s="124">
        <v>6</v>
      </c>
      <c r="G4" s="320">
        <v>7</v>
      </c>
    </row>
    <row r="5" spans="1:7" ht="15" customHeight="1">
      <c r="A5" s="321" t="s">
        <v>5</v>
      </c>
      <c r="B5" s="481" t="s">
        <v>590</v>
      </c>
      <c r="C5" s="322">
        <v>5478372</v>
      </c>
      <c r="D5" s="322"/>
      <c r="E5" s="323">
        <f>C5+D5</f>
        <v>5478372</v>
      </c>
      <c r="F5" s="322"/>
      <c r="G5" s="324">
        <v>0</v>
      </c>
    </row>
    <row r="6" spans="1:7" ht="15" customHeight="1">
      <c r="A6" s="325" t="s">
        <v>19</v>
      </c>
      <c r="B6" s="326"/>
      <c r="C6" s="85"/>
      <c r="D6" s="85"/>
      <c r="E6" s="323"/>
      <c r="F6" s="85"/>
      <c r="G6" s="327"/>
    </row>
    <row r="7" spans="1:7" ht="23.25" customHeight="1">
      <c r="A7" s="325" t="s">
        <v>33</v>
      </c>
      <c r="B7" s="326"/>
      <c r="C7" s="85"/>
      <c r="D7" s="85"/>
      <c r="E7" s="323"/>
      <c r="F7" s="85"/>
      <c r="G7" s="327"/>
    </row>
    <row r="8" spans="1:7" ht="15" customHeight="1">
      <c r="A8" s="325" t="s">
        <v>214</v>
      </c>
      <c r="B8" s="326"/>
      <c r="C8" s="85"/>
      <c r="D8" s="85"/>
      <c r="E8" s="323">
        <f aca="true" t="shared" si="0" ref="E8:E29">C8+D8</f>
        <v>0</v>
      </c>
      <c r="F8" s="85"/>
      <c r="G8" s="327"/>
    </row>
    <row r="9" spans="1:7" ht="15" customHeight="1">
      <c r="A9" s="325" t="s">
        <v>60</v>
      </c>
      <c r="B9" s="326"/>
      <c r="C9" s="85"/>
      <c r="D9" s="85"/>
      <c r="E9" s="323">
        <f t="shared" si="0"/>
        <v>0</v>
      </c>
      <c r="F9" s="85"/>
      <c r="G9" s="327"/>
    </row>
    <row r="10" spans="1:7" ht="15" customHeight="1">
      <c r="A10" s="325" t="s">
        <v>81</v>
      </c>
      <c r="B10" s="326"/>
      <c r="C10" s="85"/>
      <c r="D10" s="85"/>
      <c r="E10" s="323">
        <f t="shared" si="0"/>
        <v>0</v>
      </c>
      <c r="F10" s="85"/>
      <c r="G10" s="327"/>
    </row>
    <row r="11" spans="1:7" ht="15" customHeight="1">
      <c r="A11" s="325" t="s">
        <v>225</v>
      </c>
      <c r="B11" s="326"/>
      <c r="C11" s="85"/>
      <c r="D11" s="85"/>
      <c r="E11" s="323">
        <f t="shared" si="0"/>
        <v>0</v>
      </c>
      <c r="F11" s="85"/>
      <c r="G11" s="327"/>
    </row>
    <row r="12" spans="1:7" ht="15" customHeight="1">
      <c r="A12" s="325" t="s">
        <v>103</v>
      </c>
      <c r="B12" s="326"/>
      <c r="C12" s="85"/>
      <c r="D12" s="85"/>
      <c r="E12" s="323">
        <f t="shared" si="0"/>
        <v>0</v>
      </c>
      <c r="F12" s="85"/>
      <c r="G12" s="327"/>
    </row>
    <row r="13" spans="1:7" ht="15" customHeight="1">
      <c r="A13" s="325" t="s">
        <v>113</v>
      </c>
      <c r="B13" s="326"/>
      <c r="C13" s="85"/>
      <c r="D13" s="85"/>
      <c r="E13" s="323">
        <f t="shared" si="0"/>
        <v>0</v>
      </c>
      <c r="F13" s="85"/>
      <c r="G13" s="327"/>
    </row>
    <row r="14" spans="1:7" ht="15" customHeight="1">
      <c r="A14" s="325" t="s">
        <v>237</v>
      </c>
      <c r="B14" s="326"/>
      <c r="C14" s="85"/>
      <c r="D14" s="85"/>
      <c r="E14" s="323">
        <f t="shared" si="0"/>
        <v>0</v>
      </c>
      <c r="F14" s="85"/>
      <c r="G14" s="327"/>
    </row>
    <row r="15" spans="1:7" ht="15" customHeight="1">
      <c r="A15" s="325" t="s">
        <v>257</v>
      </c>
      <c r="B15" s="326"/>
      <c r="C15" s="85"/>
      <c r="D15" s="85"/>
      <c r="E15" s="323">
        <f t="shared" si="0"/>
        <v>0</v>
      </c>
      <c r="F15" s="85"/>
      <c r="G15" s="327"/>
    </row>
    <row r="16" spans="1:7" ht="15" customHeight="1">
      <c r="A16" s="325" t="s">
        <v>258</v>
      </c>
      <c r="B16" s="326"/>
      <c r="C16" s="85"/>
      <c r="D16" s="85"/>
      <c r="E16" s="323">
        <f t="shared" si="0"/>
        <v>0</v>
      </c>
      <c r="F16" s="85"/>
      <c r="G16" s="327"/>
    </row>
    <row r="17" spans="1:7" ht="15" customHeight="1">
      <c r="A17" s="325" t="s">
        <v>259</v>
      </c>
      <c r="B17" s="326"/>
      <c r="C17" s="85"/>
      <c r="D17" s="85"/>
      <c r="E17" s="323">
        <f t="shared" si="0"/>
        <v>0</v>
      </c>
      <c r="F17" s="85"/>
      <c r="G17" s="327"/>
    </row>
    <row r="18" spans="1:7" ht="15" customHeight="1">
      <c r="A18" s="325" t="s">
        <v>262</v>
      </c>
      <c r="B18" s="326"/>
      <c r="C18" s="85"/>
      <c r="D18" s="85"/>
      <c r="E18" s="323">
        <f t="shared" si="0"/>
        <v>0</v>
      </c>
      <c r="F18" s="85"/>
      <c r="G18" s="327"/>
    </row>
    <row r="19" spans="1:7" ht="15" customHeight="1">
      <c r="A19" s="325" t="s">
        <v>265</v>
      </c>
      <c r="B19" s="326"/>
      <c r="C19" s="85"/>
      <c r="D19" s="85"/>
      <c r="E19" s="323">
        <f t="shared" si="0"/>
        <v>0</v>
      </c>
      <c r="F19" s="85"/>
      <c r="G19" s="327"/>
    </row>
    <row r="20" spans="1:7" ht="15" customHeight="1">
      <c r="A20" s="325" t="s">
        <v>268</v>
      </c>
      <c r="B20" s="326"/>
      <c r="C20" s="85"/>
      <c r="D20" s="85"/>
      <c r="E20" s="323">
        <f t="shared" si="0"/>
        <v>0</v>
      </c>
      <c r="F20" s="85"/>
      <c r="G20" s="327"/>
    </row>
    <row r="21" spans="1:7" ht="15" customHeight="1">
      <c r="A21" s="325" t="s">
        <v>271</v>
      </c>
      <c r="B21" s="326"/>
      <c r="C21" s="85"/>
      <c r="D21" s="85"/>
      <c r="E21" s="323">
        <f t="shared" si="0"/>
        <v>0</v>
      </c>
      <c r="F21" s="85"/>
      <c r="G21" s="327"/>
    </row>
    <row r="22" spans="1:7" ht="15" customHeight="1">
      <c r="A22" s="325" t="s">
        <v>274</v>
      </c>
      <c r="B22" s="326"/>
      <c r="C22" s="85"/>
      <c r="D22" s="85"/>
      <c r="E22" s="323">
        <f t="shared" si="0"/>
        <v>0</v>
      </c>
      <c r="F22" s="85"/>
      <c r="G22" s="327"/>
    </row>
    <row r="23" spans="1:7" ht="15" customHeight="1">
      <c r="A23" s="325" t="s">
        <v>276</v>
      </c>
      <c r="B23" s="326"/>
      <c r="C23" s="85"/>
      <c r="D23" s="85"/>
      <c r="E23" s="323">
        <f t="shared" si="0"/>
        <v>0</v>
      </c>
      <c r="F23" s="85"/>
      <c r="G23" s="327"/>
    </row>
    <row r="24" spans="1:7" ht="15" customHeight="1">
      <c r="A24" s="325" t="s">
        <v>279</v>
      </c>
      <c r="B24" s="326"/>
      <c r="C24" s="85"/>
      <c r="D24" s="85"/>
      <c r="E24" s="323">
        <f t="shared" si="0"/>
        <v>0</v>
      </c>
      <c r="F24" s="85"/>
      <c r="G24" s="327"/>
    </row>
    <row r="25" spans="1:7" ht="15" customHeight="1">
      <c r="A25" s="325" t="s">
        <v>282</v>
      </c>
      <c r="B25" s="326"/>
      <c r="C25" s="85"/>
      <c r="D25" s="85"/>
      <c r="E25" s="323">
        <f t="shared" si="0"/>
        <v>0</v>
      </c>
      <c r="F25" s="85"/>
      <c r="G25" s="327"/>
    </row>
    <row r="26" spans="1:7" ht="15" customHeight="1">
      <c r="A26" s="325" t="s">
        <v>283</v>
      </c>
      <c r="B26" s="326"/>
      <c r="C26" s="85"/>
      <c r="D26" s="85"/>
      <c r="E26" s="323">
        <f t="shared" si="0"/>
        <v>0</v>
      </c>
      <c r="F26" s="85"/>
      <c r="G26" s="327"/>
    </row>
    <row r="27" spans="1:7" ht="15" customHeight="1">
      <c r="A27" s="325" t="s">
        <v>286</v>
      </c>
      <c r="B27" s="326"/>
      <c r="C27" s="85"/>
      <c r="D27" s="85"/>
      <c r="E27" s="323">
        <f t="shared" si="0"/>
        <v>0</v>
      </c>
      <c r="F27" s="85"/>
      <c r="G27" s="327"/>
    </row>
    <row r="28" spans="1:7" ht="15" customHeight="1">
      <c r="A28" s="325" t="s">
        <v>289</v>
      </c>
      <c r="B28" s="326"/>
      <c r="C28" s="85"/>
      <c r="D28" s="85"/>
      <c r="E28" s="323">
        <f t="shared" si="0"/>
        <v>0</v>
      </c>
      <c r="F28" s="85"/>
      <c r="G28" s="327"/>
    </row>
    <row r="29" spans="1:7" ht="15" customHeight="1">
      <c r="A29" s="325" t="s">
        <v>292</v>
      </c>
      <c r="B29" s="326"/>
      <c r="C29" s="85"/>
      <c r="D29" s="85"/>
      <c r="E29" s="323">
        <f t="shared" si="0"/>
        <v>0</v>
      </c>
      <c r="F29" s="85"/>
      <c r="G29" s="327"/>
    </row>
    <row r="30" spans="1:7" ht="15" customHeight="1">
      <c r="A30" s="325" t="s">
        <v>322</v>
      </c>
      <c r="B30" s="326"/>
      <c r="C30" s="85"/>
      <c r="D30" s="85"/>
      <c r="E30" s="323"/>
      <c r="F30" s="85"/>
      <c r="G30" s="327"/>
    </row>
    <row r="31" spans="1:7" ht="15" customHeight="1">
      <c r="A31" s="325" t="s">
        <v>325</v>
      </c>
      <c r="B31" s="326"/>
      <c r="C31" s="85"/>
      <c r="D31" s="85"/>
      <c r="E31" s="323">
        <f>C31+D31</f>
        <v>0</v>
      </c>
      <c r="F31" s="85"/>
      <c r="G31" s="327"/>
    </row>
    <row r="32" spans="1:7" ht="15" customHeight="1">
      <c r="A32" s="325" t="s">
        <v>326</v>
      </c>
      <c r="B32" s="326"/>
      <c r="C32" s="85"/>
      <c r="D32" s="85"/>
      <c r="E32" s="323">
        <f>C32+D32</f>
        <v>0</v>
      </c>
      <c r="F32" s="85"/>
      <c r="G32" s="327"/>
    </row>
    <row r="33" spans="1:7" ht="15" customHeight="1">
      <c r="A33" s="325" t="s">
        <v>360</v>
      </c>
      <c r="B33" s="326"/>
      <c r="C33" s="85"/>
      <c r="D33" s="85"/>
      <c r="E33" s="323">
        <f>C33+D33</f>
        <v>0</v>
      </c>
      <c r="F33" s="85"/>
      <c r="G33" s="327"/>
    </row>
    <row r="34" spans="1:7" ht="15" customHeight="1">
      <c r="A34" s="325" t="s">
        <v>361</v>
      </c>
      <c r="B34" s="326"/>
      <c r="C34" s="85"/>
      <c r="D34" s="85"/>
      <c r="E34" s="323">
        <f>C34+D34</f>
        <v>0</v>
      </c>
      <c r="F34" s="85"/>
      <c r="G34" s="327"/>
    </row>
    <row r="35" spans="1:7" ht="15" customHeight="1" thickBot="1">
      <c r="A35" s="325" t="s">
        <v>362</v>
      </c>
      <c r="B35" s="328"/>
      <c r="C35" s="88"/>
      <c r="D35" s="88"/>
      <c r="E35" s="323">
        <f>C35+D35</f>
        <v>0</v>
      </c>
      <c r="F35" s="88"/>
      <c r="G35" s="329"/>
    </row>
    <row r="36" spans="1:7" ht="15" customHeight="1" thickBot="1">
      <c r="A36" s="544" t="s">
        <v>349</v>
      </c>
      <c r="B36" s="544"/>
      <c r="C36" s="91">
        <f>SUM(C5:C35)</f>
        <v>5478372</v>
      </c>
      <c r="D36" s="91">
        <f>SUM(D5:D35)</f>
        <v>0</v>
      </c>
      <c r="E36" s="91">
        <f>SUM(E5:E35)</f>
        <v>5478372</v>
      </c>
      <c r="F36" s="91">
        <f>SUM(F5:F35)</f>
        <v>0</v>
      </c>
      <c r="G36" s="330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/>
  <pageMargins left="0.7" right="0.7" top="0.75" bottom="0.75" header="0.3" footer="0.3"/>
  <pageSetup fitToHeight="1" fitToWidth="1" horizontalDpi="600" verticalDpi="600" orientation="portrait" paperSize="9" scale="99" r:id="rId1"/>
  <headerFooter>
    <oddHeader>&amp;C&amp;"Times New Roman CE,Félkövér"KÖLTSÉGVETÉSI SZERVEK PÉNZMARADVÁNYÁNAK ALAKULÁSA&amp;R&amp;"Times New Roman CE,Dőlt"
6.számú melléklet a......./2020.(........)sz.önk.rendelethez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11" sqref="E11"/>
    </sheetView>
  </sheetViews>
  <sheetFormatPr defaultColWidth="9.00390625" defaultRowHeight="12.75"/>
  <cols>
    <col min="1" max="1" width="6.875" style="79" customWidth="1"/>
    <col min="2" max="2" width="32.375" style="80" customWidth="1"/>
    <col min="3" max="3" width="17.00390625" style="80" customWidth="1"/>
    <col min="4" max="9" width="12.875" style="80" customWidth="1"/>
    <col min="10" max="10" width="13.875" style="80" customWidth="1"/>
    <col min="11" max="11" width="4.00390625" style="80" customWidth="1"/>
    <col min="12" max="16384" width="9.375" style="80" customWidth="1"/>
  </cols>
  <sheetData>
    <row r="1" spans="1:11" ht="14.25" customHeight="1" thickBot="1">
      <c r="A1" s="141"/>
      <c r="B1" s="142"/>
      <c r="C1" s="142"/>
      <c r="D1" s="142"/>
      <c r="E1" s="142"/>
      <c r="F1" s="142"/>
      <c r="G1" s="142"/>
      <c r="H1" s="142"/>
      <c r="I1" s="142"/>
      <c r="J1" s="143" t="s">
        <v>592</v>
      </c>
      <c r="K1" s="545" t="s">
        <v>621</v>
      </c>
    </row>
    <row r="2" spans="1:11" s="144" customFormat="1" ht="26.25" customHeight="1">
      <c r="A2" s="546" t="s">
        <v>2</v>
      </c>
      <c r="B2" s="548" t="s">
        <v>363</v>
      </c>
      <c r="C2" s="548" t="s">
        <v>364</v>
      </c>
      <c r="D2" s="548" t="s">
        <v>365</v>
      </c>
      <c r="E2" s="548" t="s">
        <v>612</v>
      </c>
      <c r="F2" s="552" t="s">
        <v>366</v>
      </c>
      <c r="G2" s="553"/>
      <c r="H2" s="553"/>
      <c r="I2" s="554"/>
      <c r="J2" s="550" t="s">
        <v>367</v>
      </c>
      <c r="K2" s="545"/>
    </row>
    <row r="3" spans="1:11" s="148" customFormat="1" ht="32.25" customHeight="1" thickBot="1">
      <c r="A3" s="547"/>
      <c r="B3" s="549"/>
      <c r="C3" s="549"/>
      <c r="D3" s="549"/>
      <c r="E3" s="549"/>
      <c r="F3" s="145" t="s">
        <v>599</v>
      </c>
      <c r="G3" s="146" t="s">
        <v>600</v>
      </c>
      <c r="H3" s="146" t="s">
        <v>602</v>
      </c>
      <c r="I3" s="147" t="s">
        <v>603</v>
      </c>
      <c r="J3" s="551"/>
      <c r="K3" s="545"/>
    </row>
    <row r="4" spans="1:11" s="153" customFormat="1" ht="13.5" customHeight="1" thickBot="1">
      <c r="A4" s="149" t="s">
        <v>354</v>
      </c>
      <c r="B4" s="150" t="s">
        <v>368</v>
      </c>
      <c r="C4" s="151" t="s">
        <v>356</v>
      </c>
      <c r="D4" s="151" t="s">
        <v>357</v>
      </c>
      <c r="E4" s="151" t="s">
        <v>369</v>
      </c>
      <c r="F4" s="151" t="s">
        <v>358</v>
      </c>
      <c r="G4" s="151" t="s">
        <v>359</v>
      </c>
      <c r="H4" s="151" t="s">
        <v>370</v>
      </c>
      <c r="I4" s="151" t="s">
        <v>371</v>
      </c>
      <c r="J4" s="152" t="s">
        <v>372</v>
      </c>
      <c r="K4" s="545"/>
    </row>
    <row r="5" spans="1:11" ht="33.75" customHeight="1">
      <c r="A5" s="154" t="s">
        <v>5</v>
      </c>
      <c r="B5" s="155" t="s">
        <v>373</v>
      </c>
      <c r="C5" s="156"/>
      <c r="D5" s="157">
        <f aca="true" t="shared" si="0" ref="D5:I5">SUM(D6:D7)</f>
        <v>0</v>
      </c>
      <c r="E5" s="157">
        <f t="shared" si="0"/>
        <v>0</v>
      </c>
      <c r="F5" s="157">
        <f t="shared" si="0"/>
        <v>0</v>
      </c>
      <c r="G5" s="157">
        <f t="shared" si="0"/>
        <v>0</v>
      </c>
      <c r="H5" s="157">
        <f t="shared" si="0"/>
        <v>0</v>
      </c>
      <c r="I5" s="158">
        <f t="shared" si="0"/>
        <v>0</v>
      </c>
      <c r="J5" s="159">
        <f aca="true" t="shared" si="1" ref="J5:J17">SUM(F5:I5)</f>
        <v>0</v>
      </c>
      <c r="K5" s="545"/>
    </row>
    <row r="6" spans="1:11" ht="21" customHeight="1">
      <c r="A6" s="160" t="s">
        <v>19</v>
      </c>
      <c r="B6" s="161" t="s">
        <v>374</v>
      </c>
      <c r="C6" s="162"/>
      <c r="D6" s="139"/>
      <c r="E6" s="139"/>
      <c r="F6" s="139"/>
      <c r="G6" s="139"/>
      <c r="H6" s="139"/>
      <c r="I6" s="163"/>
      <c r="J6" s="164">
        <f t="shared" si="1"/>
        <v>0</v>
      </c>
      <c r="K6" s="545"/>
    </row>
    <row r="7" spans="1:11" ht="21" customHeight="1">
      <c r="A7" s="160" t="s">
        <v>33</v>
      </c>
      <c r="B7" s="161" t="s">
        <v>374</v>
      </c>
      <c r="C7" s="162"/>
      <c r="D7" s="139"/>
      <c r="E7" s="139"/>
      <c r="F7" s="139"/>
      <c r="G7" s="139"/>
      <c r="H7" s="139"/>
      <c r="I7" s="163"/>
      <c r="J7" s="164">
        <f t="shared" si="1"/>
        <v>0</v>
      </c>
      <c r="K7" s="545"/>
    </row>
    <row r="8" spans="1:11" ht="36" customHeight="1">
      <c r="A8" s="160" t="s">
        <v>214</v>
      </c>
      <c r="B8" s="165" t="s">
        <v>375</v>
      </c>
      <c r="C8" s="166"/>
      <c r="D8" s="167">
        <f aca="true" t="shared" si="2" ref="D8:I8">SUM(D9:D10)</f>
        <v>0</v>
      </c>
      <c r="E8" s="167">
        <f t="shared" si="2"/>
        <v>0</v>
      </c>
      <c r="F8" s="167">
        <f t="shared" si="2"/>
        <v>0</v>
      </c>
      <c r="G8" s="167">
        <f t="shared" si="2"/>
        <v>0</v>
      </c>
      <c r="H8" s="167">
        <f t="shared" si="2"/>
        <v>0</v>
      </c>
      <c r="I8" s="168">
        <f t="shared" si="2"/>
        <v>0</v>
      </c>
      <c r="J8" s="169">
        <f t="shared" si="1"/>
        <v>0</v>
      </c>
      <c r="K8" s="545"/>
    </row>
    <row r="9" spans="1:11" ht="21" customHeight="1">
      <c r="A9" s="160" t="s">
        <v>60</v>
      </c>
      <c r="B9" s="161" t="s">
        <v>374</v>
      </c>
      <c r="C9" s="162"/>
      <c r="D9" s="139"/>
      <c r="E9" s="139"/>
      <c r="F9" s="139"/>
      <c r="G9" s="139"/>
      <c r="H9" s="139"/>
      <c r="I9" s="163"/>
      <c r="J9" s="164">
        <f t="shared" si="1"/>
        <v>0</v>
      </c>
      <c r="K9" s="545"/>
    </row>
    <row r="10" spans="1:11" ht="18" customHeight="1">
      <c r="A10" s="160" t="s">
        <v>81</v>
      </c>
      <c r="B10" s="161" t="s">
        <v>374</v>
      </c>
      <c r="C10" s="162"/>
      <c r="D10" s="139"/>
      <c r="E10" s="139"/>
      <c r="F10" s="139"/>
      <c r="G10" s="139"/>
      <c r="H10" s="139"/>
      <c r="I10" s="163"/>
      <c r="J10" s="164">
        <f t="shared" si="1"/>
        <v>0</v>
      </c>
      <c r="K10" s="545"/>
    </row>
    <row r="11" spans="1:11" ht="21" customHeight="1">
      <c r="A11" s="160" t="s">
        <v>225</v>
      </c>
      <c r="B11" s="170" t="s">
        <v>376</v>
      </c>
      <c r="C11" s="166"/>
      <c r="D11" s="456">
        <f aca="true" t="shared" si="3" ref="D11:I11">SUM(D12:D12)</f>
        <v>0</v>
      </c>
      <c r="E11" s="456">
        <f t="shared" si="3"/>
        <v>0</v>
      </c>
      <c r="F11" s="456">
        <f t="shared" si="3"/>
        <v>0</v>
      </c>
      <c r="G11" s="448">
        <f t="shared" si="3"/>
        <v>0</v>
      </c>
      <c r="H11" s="167">
        <f t="shared" si="3"/>
        <v>0</v>
      </c>
      <c r="I11" s="168">
        <f t="shared" si="3"/>
        <v>0</v>
      </c>
      <c r="J11" s="169">
        <f t="shared" si="1"/>
        <v>0</v>
      </c>
      <c r="K11" s="545"/>
    </row>
    <row r="12" spans="1:11" ht="21" customHeight="1">
      <c r="A12" s="160" t="s">
        <v>103</v>
      </c>
      <c r="B12" s="161" t="s">
        <v>580</v>
      </c>
      <c r="C12" s="162"/>
      <c r="D12" s="457"/>
      <c r="E12" s="457"/>
      <c r="F12" s="457"/>
      <c r="G12" s="449"/>
      <c r="H12" s="139"/>
      <c r="I12" s="163"/>
      <c r="J12" s="164">
        <f t="shared" si="1"/>
        <v>0</v>
      </c>
      <c r="K12" s="545"/>
    </row>
    <row r="13" spans="1:11" ht="21" customHeight="1">
      <c r="A13" s="160" t="s">
        <v>113</v>
      </c>
      <c r="B13" s="170" t="s">
        <v>377</v>
      </c>
      <c r="C13" s="166"/>
      <c r="D13" s="456">
        <f aca="true" t="shared" si="4" ref="D13:I13">SUM(D14:D14)</f>
        <v>0</v>
      </c>
      <c r="E13" s="456">
        <f t="shared" si="4"/>
        <v>0</v>
      </c>
      <c r="F13" s="456">
        <f t="shared" si="4"/>
        <v>0</v>
      </c>
      <c r="G13" s="448">
        <f t="shared" si="4"/>
        <v>0</v>
      </c>
      <c r="H13" s="167">
        <f t="shared" si="4"/>
        <v>0</v>
      </c>
      <c r="I13" s="168">
        <f t="shared" si="4"/>
        <v>0</v>
      </c>
      <c r="J13" s="169">
        <f t="shared" si="1"/>
        <v>0</v>
      </c>
      <c r="K13" s="545"/>
    </row>
    <row r="14" spans="1:11" ht="21" customHeight="1">
      <c r="A14" s="160" t="s">
        <v>237</v>
      </c>
      <c r="B14" s="161" t="s">
        <v>581</v>
      </c>
      <c r="C14" s="162"/>
      <c r="D14" s="457"/>
      <c r="E14" s="457"/>
      <c r="F14" s="457"/>
      <c r="G14" s="449"/>
      <c r="H14" s="139"/>
      <c r="I14" s="163"/>
      <c r="J14" s="164">
        <f t="shared" si="1"/>
        <v>0</v>
      </c>
      <c r="K14" s="545"/>
    </row>
    <row r="15" spans="1:11" ht="21" customHeight="1">
      <c r="A15" s="171" t="s">
        <v>257</v>
      </c>
      <c r="B15" s="172" t="s">
        <v>378</v>
      </c>
      <c r="C15" s="173"/>
      <c r="D15" s="458"/>
      <c r="E15" s="458"/>
      <c r="F15" s="458"/>
      <c r="G15" s="450">
        <f>SUM(G16:G17)</f>
        <v>0</v>
      </c>
      <c r="H15" s="174">
        <f>SUM(H16:H17)</f>
        <v>0</v>
      </c>
      <c r="I15" s="175">
        <f>SUM(I16:I17)</f>
        <v>0</v>
      </c>
      <c r="J15" s="169">
        <f t="shared" si="1"/>
        <v>0</v>
      </c>
      <c r="K15" s="545"/>
    </row>
    <row r="16" spans="1:11" ht="21" customHeight="1">
      <c r="A16" s="171" t="s">
        <v>258</v>
      </c>
      <c r="B16" s="161" t="s">
        <v>584</v>
      </c>
      <c r="C16" s="162"/>
      <c r="D16" s="457"/>
      <c r="E16" s="457"/>
      <c r="F16" s="457"/>
      <c r="G16" s="449"/>
      <c r="H16" s="139"/>
      <c r="I16" s="163"/>
      <c r="J16" s="164">
        <f t="shared" si="1"/>
        <v>0</v>
      </c>
      <c r="K16" s="545"/>
    </row>
    <row r="17" spans="1:11" ht="21" customHeight="1" thickBot="1">
      <c r="A17" s="171" t="s">
        <v>259</v>
      </c>
      <c r="B17" s="161" t="s">
        <v>374</v>
      </c>
      <c r="C17" s="176"/>
      <c r="D17" s="451"/>
      <c r="E17" s="451"/>
      <c r="F17" s="451"/>
      <c r="G17" s="451"/>
      <c r="H17" s="177"/>
      <c r="I17" s="178"/>
      <c r="J17" s="164">
        <f t="shared" si="1"/>
        <v>0</v>
      </c>
      <c r="K17" s="545"/>
    </row>
    <row r="18" spans="1:11" ht="21" customHeight="1" thickBot="1">
      <c r="A18" s="179" t="s">
        <v>262</v>
      </c>
      <c r="B18" s="180" t="s">
        <v>379</v>
      </c>
      <c r="C18" s="181"/>
      <c r="D18" s="182">
        <f aca="true" t="shared" si="5" ref="D18:J18">D5+D8+D11+D13+D15</f>
        <v>0</v>
      </c>
      <c r="E18" s="182">
        <f t="shared" si="5"/>
        <v>0</v>
      </c>
      <c r="F18" s="182">
        <f t="shared" si="5"/>
        <v>0</v>
      </c>
      <c r="G18" s="182">
        <f t="shared" si="5"/>
        <v>0</v>
      </c>
      <c r="H18" s="182">
        <f t="shared" si="5"/>
        <v>0</v>
      </c>
      <c r="I18" s="183">
        <f t="shared" si="5"/>
        <v>0</v>
      </c>
      <c r="J18" s="184">
        <f t="shared" si="5"/>
        <v>0</v>
      </c>
      <c r="K18" s="545"/>
    </row>
    <row r="19" ht="12.75">
      <c r="K19" s="545"/>
    </row>
    <row r="20" ht="12.75">
      <c r="K20" s="545"/>
    </row>
  </sheetData>
  <sheetProtection/>
  <mergeCells count="8">
    <mergeCell ref="K1:K20"/>
    <mergeCell ref="A2:A3"/>
    <mergeCell ref="B2:B3"/>
    <mergeCell ref="C2:C3"/>
    <mergeCell ref="D2:D3"/>
    <mergeCell ref="E2:E3"/>
    <mergeCell ref="J2:J3"/>
    <mergeCell ref="F2:I2"/>
  </mergeCells>
  <printOptions/>
  <pageMargins left="0.7" right="0.7" top="0.75" bottom="0.75" header="0.3" footer="0.3"/>
  <pageSetup horizontalDpi="600" verticalDpi="600" orientation="landscape" paperSize="9" scale="95" r:id="rId2"/>
  <headerFooter>
    <oddHeader>&amp;C&amp;"Times New Roman CE,Félkövér"Több éves kihatással járó döntésekből származó kötelezettségek célok és évek szerinti bontásban
Drávaiványi Község Önkormányzata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P11" sqref="P11"/>
    </sheetView>
  </sheetViews>
  <sheetFormatPr defaultColWidth="9.00390625" defaultRowHeight="12.75"/>
  <cols>
    <col min="1" max="1" width="6.875" style="79" customWidth="1"/>
    <col min="2" max="2" width="50.375" style="80" customWidth="1"/>
    <col min="3" max="5" width="12.875" style="80" customWidth="1"/>
    <col min="6" max="6" width="13.875" style="80" customWidth="1"/>
    <col min="7" max="7" width="15.50390625" style="80" customWidth="1"/>
    <col min="8" max="8" width="16.875" style="80" customWidth="1"/>
    <col min="9" max="9" width="5.625" style="80" customWidth="1"/>
    <col min="10" max="16384" width="9.375" style="80" customWidth="1"/>
  </cols>
  <sheetData>
    <row r="1" spans="1:9" s="186" customFormat="1" ht="15.75" thickBot="1">
      <c r="A1" s="185"/>
      <c r="H1" s="187" t="s">
        <v>592</v>
      </c>
      <c r="I1" s="545" t="s">
        <v>624</v>
      </c>
    </row>
    <row r="2" spans="1:9" s="144" customFormat="1" ht="26.25" customHeight="1">
      <c r="A2" s="555" t="s">
        <v>2</v>
      </c>
      <c r="B2" s="557" t="s">
        <v>380</v>
      </c>
      <c r="C2" s="555" t="s">
        <v>381</v>
      </c>
      <c r="D2" s="555" t="s">
        <v>382</v>
      </c>
      <c r="E2" s="559" t="s">
        <v>623</v>
      </c>
      <c r="F2" s="561" t="s">
        <v>383</v>
      </c>
      <c r="G2" s="562"/>
      <c r="H2" s="563" t="s">
        <v>603</v>
      </c>
      <c r="I2" s="545"/>
    </row>
    <row r="3" spans="1:9" s="148" customFormat="1" ht="40.5" customHeight="1" thickBot="1">
      <c r="A3" s="556"/>
      <c r="B3" s="558"/>
      <c r="C3" s="558"/>
      <c r="D3" s="556"/>
      <c r="E3" s="560"/>
      <c r="F3" s="188" t="s">
        <v>600</v>
      </c>
      <c r="G3" s="189" t="s">
        <v>602</v>
      </c>
      <c r="H3" s="564"/>
      <c r="I3" s="545"/>
    </row>
    <row r="4" spans="1:9" s="194" customFormat="1" ht="12.75" customHeight="1" thickBot="1">
      <c r="A4" s="190" t="s">
        <v>354</v>
      </c>
      <c r="B4" s="191" t="s">
        <v>355</v>
      </c>
      <c r="C4" s="191" t="s">
        <v>356</v>
      </c>
      <c r="D4" s="192" t="s">
        <v>357</v>
      </c>
      <c r="E4" s="190" t="s">
        <v>369</v>
      </c>
      <c r="F4" s="192" t="s">
        <v>358</v>
      </c>
      <c r="G4" s="192" t="s">
        <v>359</v>
      </c>
      <c r="H4" s="193" t="s">
        <v>370</v>
      </c>
      <c r="I4" s="545"/>
    </row>
    <row r="5" spans="1:9" ht="22.5" customHeight="1" thickBot="1">
      <c r="A5" s="195" t="s">
        <v>5</v>
      </c>
      <c r="B5" s="196" t="s">
        <v>384</v>
      </c>
      <c r="C5" s="197"/>
      <c r="D5" s="198"/>
      <c r="E5" s="199">
        <f>SUM(E6:E12)</f>
        <v>0</v>
      </c>
      <c r="F5" s="200">
        <f>SUM(F6:F12)</f>
        <v>0</v>
      </c>
      <c r="G5" s="200">
        <f>SUM(G6:G12)</f>
        <v>0</v>
      </c>
      <c r="H5" s="201">
        <f>SUM(H6:H12)</f>
        <v>0</v>
      </c>
      <c r="I5" s="545"/>
    </row>
    <row r="6" spans="1:9" ht="22.5" customHeight="1">
      <c r="A6" s="202" t="s">
        <v>19</v>
      </c>
      <c r="B6" s="203"/>
      <c r="C6" s="453"/>
      <c r="D6" s="454"/>
      <c r="E6" s="455"/>
      <c r="F6" s="447"/>
      <c r="G6" s="139"/>
      <c r="H6" s="140"/>
      <c r="I6" s="545"/>
    </row>
    <row r="7" spans="1:9" ht="22.5" customHeight="1">
      <c r="A7" s="202" t="s">
        <v>33</v>
      </c>
      <c r="B7" s="203"/>
      <c r="C7" s="453"/>
      <c r="D7" s="454"/>
      <c r="E7" s="455"/>
      <c r="F7" s="447"/>
      <c r="G7" s="139"/>
      <c r="H7" s="140"/>
      <c r="I7" s="545"/>
    </row>
    <row r="8" spans="1:9" ht="22.5" customHeight="1">
      <c r="A8" s="202" t="s">
        <v>214</v>
      </c>
      <c r="B8" s="203"/>
      <c r="C8" s="453"/>
      <c r="D8" s="454"/>
      <c r="E8" s="455"/>
      <c r="F8" s="447"/>
      <c r="G8" s="139"/>
      <c r="H8" s="140"/>
      <c r="I8" s="545"/>
    </row>
    <row r="9" spans="1:9" ht="22.5" customHeight="1">
      <c r="A9" s="202" t="s">
        <v>60</v>
      </c>
      <c r="B9" s="203"/>
      <c r="C9" s="453"/>
      <c r="D9" s="454"/>
      <c r="E9" s="455"/>
      <c r="F9" s="447"/>
      <c r="G9" s="139"/>
      <c r="H9" s="140"/>
      <c r="I9" s="545"/>
    </row>
    <row r="10" spans="1:9" ht="22.5" customHeight="1">
      <c r="A10" s="202" t="s">
        <v>81</v>
      </c>
      <c r="B10" s="203"/>
      <c r="C10" s="453"/>
      <c r="D10" s="454"/>
      <c r="E10" s="455"/>
      <c r="F10" s="447"/>
      <c r="G10" s="139"/>
      <c r="H10" s="140"/>
      <c r="I10" s="545"/>
    </row>
    <row r="11" spans="1:9" ht="22.5" customHeight="1">
      <c r="A11" s="202" t="s">
        <v>225</v>
      </c>
      <c r="B11" s="203"/>
      <c r="C11" s="453"/>
      <c r="D11" s="454"/>
      <c r="E11" s="455"/>
      <c r="F11" s="447"/>
      <c r="G11" s="139"/>
      <c r="H11" s="140"/>
      <c r="I11" s="545"/>
    </row>
    <row r="12" spans="1:9" ht="22.5" customHeight="1" thickBot="1">
      <c r="A12" s="202" t="s">
        <v>103</v>
      </c>
      <c r="B12" s="203"/>
      <c r="C12" s="453"/>
      <c r="D12" s="454"/>
      <c r="E12" s="455"/>
      <c r="F12" s="447"/>
      <c r="G12" s="139"/>
      <c r="H12" s="140"/>
      <c r="I12" s="545"/>
    </row>
    <row r="13" spans="1:9" ht="22.5" customHeight="1" thickBot="1">
      <c r="A13" s="195" t="s">
        <v>103</v>
      </c>
      <c r="B13" s="196" t="s">
        <v>385</v>
      </c>
      <c r="C13" s="207"/>
      <c r="D13" s="208"/>
      <c r="E13" s="199">
        <f>SUM(E14:E19)</f>
        <v>0</v>
      </c>
      <c r="F13" s="200">
        <f>SUM(F14:F19)</f>
        <v>0</v>
      </c>
      <c r="G13" s="200">
        <f>SUM(G14:G19)</f>
        <v>0</v>
      </c>
      <c r="H13" s="201">
        <f>SUM(H14:H19)</f>
        <v>0</v>
      </c>
      <c r="I13" s="545"/>
    </row>
    <row r="14" spans="1:9" ht="22.5" customHeight="1">
      <c r="A14" s="202" t="s">
        <v>113</v>
      </c>
      <c r="B14" s="203" t="s">
        <v>374</v>
      </c>
      <c r="C14" s="204"/>
      <c r="D14" s="205"/>
      <c r="E14" s="206"/>
      <c r="F14" s="139"/>
      <c r="G14" s="139"/>
      <c r="H14" s="140"/>
      <c r="I14" s="545"/>
    </row>
    <row r="15" spans="1:9" ht="22.5" customHeight="1">
      <c r="A15" s="202" t="s">
        <v>237</v>
      </c>
      <c r="B15" s="203" t="s">
        <v>374</v>
      </c>
      <c r="C15" s="204"/>
      <c r="D15" s="205"/>
      <c r="E15" s="206"/>
      <c r="F15" s="139"/>
      <c r="G15" s="139"/>
      <c r="H15" s="140"/>
      <c r="I15" s="545"/>
    </row>
    <row r="16" spans="1:9" ht="22.5" customHeight="1">
      <c r="A16" s="202" t="s">
        <v>257</v>
      </c>
      <c r="B16" s="203" t="s">
        <v>374</v>
      </c>
      <c r="C16" s="204"/>
      <c r="D16" s="205"/>
      <c r="E16" s="206"/>
      <c r="F16" s="139"/>
      <c r="G16" s="139"/>
      <c r="H16" s="140"/>
      <c r="I16" s="545"/>
    </row>
    <row r="17" spans="1:9" ht="22.5" customHeight="1">
      <c r="A17" s="202" t="s">
        <v>258</v>
      </c>
      <c r="B17" s="203" t="s">
        <v>374</v>
      </c>
      <c r="C17" s="204"/>
      <c r="D17" s="205"/>
      <c r="E17" s="206"/>
      <c r="F17" s="139"/>
      <c r="G17" s="139"/>
      <c r="H17" s="140"/>
      <c r="I17" s="545"/>
    </row>
    <row r="18" spans="1:9" ht="22.5" customHeight="1">
      <c r="A18" s="202" t="s">
        <v>259</v>
      </c>
      <c r="B18" s="203" t="s">
        <v>374</v>
      </c>
      <c r="C18" s="204"/>
      <c r="D18" s="205"/>
      <c r="E18" s="206"/>
      <c r="F18" s="139"/>
      <c r="G18" s="139"/>
      <c r="H18" s="140"/>
      <c r="I18" s="545"/>
    </row>
    <row r="19" spans="1:9" ht="22.5" customHeight="1" thickBot="1">
      <c r="A19" s="202" t="s">
        <v>262</v>
      </c>
      <c r="B19" s="203" t="s">
        <v>374</v>
      </c>
      <c r="C19" s="204"/>
      <c r="D19" s="205"/>
      <c r="E19" s="206"/>
      <c r="F19" s="139"/>
      <c r="G19" s="139"/>
      <c r="H19" s="140"/>
      <c r="I19" s="545"/>
    </row>
    <row r="20" spans="1:9" ht="22.5" customHeight="1" thickBot="1">
      <c r="A20" s="195" t="s">
        <v>265</v>
      </c>
      <c r="B20" s="196" t="s">
        <v>386</v>
      </c>
      <c r="C20" s="197"/>
      <c r="D20" s="198"/>
      <c r="E20" s="199">
        <f>E5+E13</f>
        <v>0</v>
      </c>
      <c r="F20" s="200">
        <f>F5+F13</f>
        <v>0</v>
      </c>
      <c r="G20" s="200">
        <f>G5+G13</f>
        <v>0</v>
      </c>
      <c r="H20" s="201">
        <f>H5+H13</f>
        <v>0</v>
      </c>
      <c r="I20" s="545"/>
    </row>
    <row r="21" ht="19.5" customHeight="1"/>
  </sheetData>
  <sheetProtection/>
  <mergeCells count="8">
    <mergeCell ref="I1:I20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landscape" paperSize="9" scale="95" r:id="rId1"/>
  <headerFooter>
    <oddHeader>&amp;C&amp;"Times New Roman CE,Félkövér"Drávaiványi Község Önkormányzat által nyújtott hitelek, kölcsönök alakulása,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Reni</cp:lastModifiedBy>
  <cp:lastPrinted>2020-05-11T13:31:52Z</cp:lastPrinted>
  <dcterms:created xsi:type="dcterms:W3CDTF">2015-04-22T10:19:12Z</dcterms:created>
  <dcterms:modified xsi:type="dcterms:W3CDTF">2020-05-11T13:31:59Z</dcterms:modified>
  <cp:category/>
  <cp:version/>
  <cp:contentType/>
  <cp:contentStatus/>
</cp:coreProperties>
</file>